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defaultThemeVersion="124226"/>
  <xr:revisionPtr revIDLastSave="0" documentId="13_ncr:1_{2F77E4CC-2082-4079-A20A-0A1438B3B409}" xr6:coauthVersionLast="45" xr6:coauthVersionMax="45" xr10:uidLastSave="{00000000-0000-0000-0000-000000000000}"/>
  <bookViews>
    <workbookView xWindow="-120" yWindow="-120" windowWidth="19440" windowHeight="15000" tabRatio="719" xr2:uid="{00000000-000D-0000-FFFF-FFFF00000000}"/>
  </bookViews>
  <sheets>
    <sheet name="NOTES" sheetId="8" r:id="rId1"/>
    <sheet name="DATA" sheetId="7" r:id="rId2"/>
  </sheets>
  <definedNames>
    <definedName name="ad">DATA!$XFD:$XFD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Q562" i="7" l="1"/>
  <c r="DP562" i="7"/>
  <c r="B562" i="7" s="1"/>
  <c r="DP323" i="7"/>
  <c r="DQ323" i="7"/>
  <c r="DP295" i="7"/>
  <c r="DQ295" i="7"/>
  <c r="DP287" i="7"/>
  <c r="DQ287" i="7"/>
  <c r="B287" i="7" s="1"/>
  <c r="DQ281" i="7"/>
  <c r="DQ283" i="7" s="1"/>
  <c r="DP233" i="7"/>
  <c r="DQ233" i="7"/>
  <c r="DP204" i="7"/>
  <c r="DQ204" i="7"/>
  <c r="DP59" i="7"/>
  <c r="DP281" i="7" s="1"/>
  <c r="DQ59" i="7"/>
  <c r="DP55" i="7"/>
  <c r="B55" i="7" s="1"/>
  <c r="DQ55" i="7"/>
  <c r="DP12" i="7"/>
  <c r="B12" i="7" s="1"/>
  <c r="DQ12" i="7"/>
  <c r="DP18" i="7"/>
  <c r="DQ18" i="7"/>
  <c r="DP33" i="7"/>
  <c r="B33" i="7" s="1"/>
  <c r="DQ33" i="7"/>
  <c r="DP38" i="7"/>
  <c r="DQ38" i="7"/>
  <c r="B7" i="7"/>
  <c r="B8" i="7"/>
  <c r="B9" i="7"/>
  <c r="B10" i="7"/>
  <c r="B11" i="7"/>
  <c r="B13" i="7"/>
  <c r="B14" i="7"/>
  <c r="B15" i="7"/>
  <c r="B16" i="7"/>
  <c r="B17" i="7"/>
  <c r="B18" i="7"/>
  <c r="B19" i="7"/>
  <c r="B20" i="7"/>
  <c r="B21" i="7"/>
  <c r="B22" i="7"/>
  <c r="B23" i="7"/>
  <c r="B24" i="7"/>
  <c r="B25" i="7"/>
  <c r="B26" i="7"/>
  <c r="B27" i="7"/>
  <c r="B28" i="7"/>
  <c r="B29" i="7"/>
  <c r="B30" i="7"/>
  <c r="B31" i="7"/>
  <c r="B32" i="7"/>
  <c r="B34" i="7"/>
  <c r="B35" i="7"/>
  <c r="B36" i="7"/>
  <c r="B37" i="7"/>
  <c r="B38" i="7"/>
  <c r="B39" i="7"/>
  <c r="B40" i="7"/>
  <c r="B41" i="7"/>
  <c r="B42" i="7"/>
  <c r="B43" i="7"/>
  <c r="B44" i="7"/>
  <c r="B45" i="7"/>
  <c r="B46" i="7"/>
  <c r="B47" i="7"/>
  <c r="B48" i="7"/>
  <c r="B49" i="7"/>
  <c r="B50" i="7"/>
  <c r="B51" i="7"/>
  <c r="B52" i="7"/>
  <c r="B53" i="7"/>
  <c r="B54" i="7"/>
  <c r="B56" i="7"/>
  <c r="B57" i="7"/>
  <c r="B58"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2" i="7"/>
  <c r="B284" i="7"/>
  <c r="B285" i="7"/>
  <c r="B286"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 i="7"/>
  <c r="B323" i="7" l="1"/>
  <c r="B281" i="7"/>
  <c r="DP283" i="7"/>
  <c r="B283" i="7" s="1"/>
  <c r="B204" i="7"/>
  <c r="B59" i="7"/>
  <c r="BG372" i="7"/>
  <c r="BH372" i="7"/>
  <c r="BF372" i="7" s="1"/>
  <c r="BD372" i="7" s="1"/>
  <c r="BE372" i="7" l="1"/>
  <c r="BC372" i="7" s="1"/>
  <c r="BA372" i="7" s="1"/>
  <c r="DO287" i="7"/>
  <c r="DN287" i="7"/>
  <c r="DM287" i="7"/>
  <c r="DL287" i="7"/>
  <c r="DK287" i="7"/>
  <c r="DJ287" i="7"/>
  <c r="DI287" i="7"/>
  <c r="DH287" i="7"/>
  <c r="DG287" i="7"/>
  <c r="DF287" i="7"/>
  <c r="DE287" i="7"/>
  <c r="DO323" i="7"/>
  <c r="DO295" i="7"/>
  <c r="DO233" i="7"/>
  <c r="DO204" i="7"/>
  <c r="DO59" i="7"/>
  <c r="DO44" i="7"/>
  <c r="DO38" i="7"/>
  <c r="DO33" i="7"/>
  <c r="DO18" i="7"/>
  <c r="DO12" i="7"/>
  <c r="DO281" i="7" l="1"/>
  <c r="DO55" i="7"/>
  <c r="DO283" i="7" s="1"/>
  <c r="BB372" i="7"/>
  <c r="AZ372" i="7" s="1"/>
  <c r="AX372" i="7" s="1"/>
  <c r="AY372" i="7" l="1"/>
  <c r="AV372" i="7" s="1"/>
  <c r="BK162" i="7"/>
  <c r="BR446" i="7"/>
  <c r="BR309" i="7"/>
  <c r="AW372" i="7" l="1"/>
  <c r="AU372" i="7" s="1"/>
  <c r="AS372" i="7" s="1"/>
  <c r="AT372" i="7"/>
  <c r="AR372" i="7" s="1"/>
  <c r="BR162" i="7"/>
  <c r="AP372" i="7" l="1"/>
  <c r="AQ372" i="7"/>
  <c r="AO372" i="7" s="1"/>
  <c r="AM372" i="7" l="1"/>
  <c r="AN372" i="7"/>
  <c r="AL372" i="7" s="1"/>
  <c r="DM59" i="7"/>
  <c r="DL59" i="7"/>
  <c r="DK59" i="7"/>
  <c r="DJ59" i="7"/>
  <c r="DI190" i="7"/>
  <c r="DI59" i="7" s="1"/>
  <c r="DH190" i="7"/>
  <c r="DH59" i="7" s="1"/>
  <c r="DG190" i="7"/>
  <c r="DG59" i="7" s="1"/>
  <c r="DF190" i="7"/>
  <c r="DF59" i="7" s="1"/>
  <c r="DE190" i="7"/>
  <c r="DE59" i="7" s="1"/>
  <c r="DD59" i="7"/>
  <c r="DC59" i="7"/>
  <c r="DB59" i="7"/>
  <c r="DA59" i="7"/>
  <c r="CZ59" i="7"/>
  <c r="CY59" i="7"/>
  <c r="CX59" i="7"/>
  <c r="CW59" i="7"/>
  <c r="CV59" i="7"/>
  <c r="CU59" i="7"/>
  <c r="CT189" i="7"/>
  <c r="CT59" i="7" s="1"/>
  <c r="CS189" i="7"/>
  <c r="CS59" i="7" s="1"/>
  <c r="CR189" i="7"/>
  <c r="CR59" i="7" s="1"/>
  <c r="CQ59" i="7"/>
  <c r="CP189" i="7"/>
  <c r="CP59" i="7" s="1"/>
  <c r="CO189" i="7"/>
  <c r="CO59" i="7" s="1"/>
  <c r="CN189" i="7"/>
  <c r="CN59" i="7" s="1"/>
  <c r="CM189" i="7"/>
  <c r="CL59" i="7"/>
  <c r="CK59" i="7"/>
  <c r="CJ59" i="7"/>
  <c r="CI59" i="7"/>
  <c r="CH59" i="7"/>
  <c r="CG59" i="7"/>
  <c r="CF59" i="7"/>
  <c r="CE59" i="7"/>
  <c r="CD59" i="7"/>
  <c r="CC59" i="7"/>
  <c r="CB59" i="7"/>
  <c r="CA59" i="7"/>
  <c r="BZ59" i="7"/>
  <c r="BY59" i="7"/>
  <c r="BX59" i="7"/>
  <c r="BW59" i="7"/>
  <c r="BV59" i="7"/>
  <c r="BU59" i="7"/>
  <c r="BT59" i="7"/>
  <c r="BS59" i="7"/>
  <c r="BR59" i="7"/>
  <c r="BQ162" i="7"/>
  <c r="BQ59" i="7" s="1"/>
  <c r="BP162" i="7"/>
  <c r="BP59" i="7" s="1"/>
  <c r="BO162" i="7"/>
  <c r="BO59" i="7" s="1"/>
  <c r="BN162" i="7"/>
  <c r="BN59" i="7" s="1"/>
  <c r="BM162" i="7"/>
  <c r="BM59" i="7" s="1"/>
  <c r="BL162" i="7"/>
  <c r="BL59" i="7" s="1"/>
  <c r="BK59" i="7"/>
  <c r="BJ162" i="7"/>
  <c r="BI59" i="7"/>
  <c r="BH59" i="7"/>
  <c r="BG59" i="7"/>
  <c r="BF59" i="7"/>
  <c r="BE59" i="7"/>
  <c r="BD59" i="7"/>
  <c r="BC59" i="7"/>
  <c r="BB59" i="7"/>
  <c r="BA59" i="7"/>
  <c r="AZ59" i="7"/>
  <c r="AY59" i="7"/>
  <c r="AX59" i="7"/>
  <c r="AW59" i="7"/>
  <c r="AV59" i="7"/>
  <c r="AU59" i="7"/>
  <c r="AT59" i="7"/>
  <c r="AS59" i="7"/>
  <c r="AR59" i="7"/>
  <c r="AQ59" i="7"/>
  <c r="AP59" i="7"/>
  <c r="AO59" i="7"/>
  <c r="AN59" i="7"/>
  <c r="AM59" i="7"/>
  <c r="AL59" i="7"/>
  <c r="AK59" i="7"/>
  <c r="AJ59" i="7"/>
  <c r="AI59" i="7"/>
  <c r="AH59" i="7"/>
  <c r="AG59" i="7"/>
  <c r="AF59" i="7"/>
  <c r="AE59" i="7"/>
  <c r="AD59" i="7"/>
  <c r="AC59" i="7"/>
  <c r="AB59" i="7"/>
  <c r="AA59" i="7"/>
  <c r="Z59" i="7"/>
  <c r="Y59" i="7"/>
  <c r="X59" i="7"/>
  <c r="W59" i="7"/>
  <c r="V59" i="7"/>
  <c r="U59" i="7"/>
  <c r="T59" i="7"/>
  <c r="S59" i="7"/>
  <c r="R59" i="7"/>
  <c r="Q59" i="7"/>
  <c r="P59" i="7"/>
  <c r="O59" i="7"/>
  <c r="N59" i="7"/>
  <c r="M59" i="7"/>
  <c r="L59" i="7"/>
  <c r="K59" i="7"/>
  <c r="J59" i="7"/>
  <c r="I59" i="7"/>
  <c r="H62" i="7"/>
  <c r="H67" i="7"/>
  <c r="H68" i="7"/>
  <c r="H69" i="7"/>
  <c r="H70" i="7"/>
  <c r="H71" i="7"/>
  <c r="H72" i="7"/>
  <c r="H73" i="7"/>
  <c r="H74" i="7"/>
  <c r="H75" i="7"/>
  <c r="H76" i="7"/>
  <c r="H77" i="7"/>
  <c r="H78" i="7"/>
  <c r="H79" i="7"/>
  <c r="G86" i="7"/>
  <c r="G59" i="7" s="1"/>
  <c r="F62" i="7"/>
  <c r="F64" i="7"/>
  <c r="F66" i="7"/>
  <c r="F67" i="7"/>
  <c r="F68" i="7"/>
  <c r="F69" i="7"/>
  <c r="F70" i="7"/>
  <c r="F71" i="7"/>
  <c r="F72" i="7"/>
  <c r="F73" i="7"/>
  <c r="F74" i="7"/>
  <c r="F75" i="7"/>
  <c r="F76" i="7"/>
  <c r="F77" i="7"/>
  <c r="F78" i="7"/>
  <c r="F79" i="7"/>
  <c r="E62" i="7"/>
  <c r="E64" i="7"/>
  <c r="E66" i="7"/>
  <c r="E67" i="7"/>
  <c r="E68" i="7"/>
  <c r="E69" i="7"/>
  <c r="E70" i="7"/>
  <c r="E71" i="7"/>
  <c r="E72" i="7"/>
  <c r="E73" i="7"/>
  <c r="E74" i="7"/>
  <c r="E75" i="7"/>
  <c r="E76" i="7"/>
  <c r="E77" i="7"/>
  <c r="E78" i="7"/>
  <c r="E79" i="7"/>
  <c r="D81" i="7"/>
  <c r="D196" i="7"/>
  <c r="DN59" i="7"/>
  <c r="BS204" i="7"/>
  <c r="BT204" i="7"/>
  <c r="BS287" i="7"/>
  <c r="BT287" i="7"/>
  <c r="BT323" i="7"/>
  <c r="BT295"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CM18" i="7"/>
  <c r="CK18" i="7"/>
  <c r="CJ18" i="7"/>
  <c r="CI18" i="7"/>
  <c r="CH18" i="7"/>
  <c r="CG18" i="7"/>
  <c r="CF18" i="7"/>
  <c r="CE18" i="7"/>
  <c r="CD18" i="7"/>
  <c r="BU323" i="7"/>
  <c r="BU295" i="7"/>
  <c r="BU287" i="7"/>
  <c r="BV323" i="7"/>
  <c r="BV295" i="7"/>
  <c r="BV287" i="7"/>
  <c r="BW323" i="7"/>
  <c r="BW295" i="7"/>
  <c r="BW287" i="7"/>
  <c r="BX323" i="7"/>
  <c r="BX295" i="7"/>
  <c r="BX287" i="7"/>
  <c r="BY323" i="7"/>
  <c r="BY295" i="7"/>
  <c r="BY287" i="7"/>
  <c r="BZ323" i="7"/>
  <c r="BZ295" i="7"/>
  <c r="BZ287" i="7"/>
  <c r="CA323" i="7"/>
  <c r="CA295" i="7"/>
  <c r="CA287" i="7"/>
  <c r="CB323" i="7"/>
  <c r="CB295" i="7"/>
  <c r="CB287" i="7"/>
  <c r="CC323" i="7"/>
  <c r="CC295" i="7"/>
  <c r="CC287" i="7"/>
  <c r="CD323" i="7"/>
  <c r="CD295" i="7"/>
  <c r="CD287" i="7"/>
  <c r="CE323" i="7"/>
  <c r="CE295" i="7"/>
  <c r="CE287" i="7"/>
  <c r="CF323" i="7"/>
  <c r="CF295" i="7"/>
  <c r="CF287" i="7"/>
  <c r="CG323" i="7"/>
  <c r="CG295" i="7"/>
  <c r="CG287" i="7"/>
  <c r="DN44" i="7"/>
  <c r="DM44" i="7"/>
  <c r="DL44" i="7"/>
  <c r="DK44" i="7"/>
  <c r="DJ44" i="7"/>
  <c r="DI44" i="7"/>
  <c r="DH44" i="7"/>
  <c r="DG44" i="7"/>
  <c r="DF44" i="7"/>
  <c r="DE44" i="7"/>
  <c r="DD44" i="7"/>
  <c r="DC44" i="7"/>
  <c r="DB44" i="7"/>
  <c r="DA44" i="7"/>
  <c r="CZ44" i="7"/>
  <c r="CY44" i="7"/>
  <c r="CX44" i="7"/>
  <c r="CW44" i="7"/>
  <c r="CV44" i="7"/>
  <c r="CU44" i="7"/>
  <c r="CT44" i="7"/>
  <c r="CS44" i="7"/>
  <c r="CR44" i="7"/>
  <c r="CQ44" i="7"/>
  <c r="CP44" i="7"/>
  <c r="CO44" i="7"/>
  <c r="CN44" i="7"/>
  <c r="CM44" i="7"/>
  <c r="CL44" i="7"/>
  <c r="CK44" i="7"/>
  <c r="CJ44" i="7"/>
  <c r="CI44" i="7"/>
  <c r="CH44" i="7"/>
  <c r="CG44" i="7"/>
  <c r="CF44" i="7"/>
  <c r="CE44" i="7"/>
  <c r="CD44" i="7"/>
  <c r="CC44" i="7"/>
  <c r="CB44" i="7"/>
  <c r="CA44" i="7"/>
  <c r="BZ44" i="7"/>
  <c r="BY44" i="7"/>
  <c r="BX44" i="7"/>
  <c r="BW44" i="7"/>
  <c r="BV44" i="7"/>
  <c r="BU44" i="7"/>
  <c r="BT44" i="7"/>
  <c r="BS44" i="7"/>
  <c r="BR44" i="7"/>
  <c r="BQ44" i="7"/>
  <c r="BP44" i="7"/>
  <c r="BO44" i="7"/>
  <c r="BN44" i="7"/>
  <c r="BM44" i="7"/>
  <c r="BL44" i="7"/>
  <c r="BK44" i="7"/>
  <c r="BJ44" i="7"/>
  <c r="BI44" i="7"/>
  <c r="BH44" i="7"/>
  <c r="BG44" i="7"/>
  <c r="BF44" i="7"/>
  <c r="BE44" i="7"/>
  <c r="BD44" i="7"/>
  <c r="BC44" i="7"/>
  <c r="BB44" i="7"/>
  <c r="BA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T44" i="7"/>
  <c r="S44" i="7"/>
  <c r="R44" i="7"/>
  <c r="Q44" i="7"/>
  <c r="P44" i="7"/>
  <c r="O44" i="7"/>
  <c r="N44" i="7"/>
  <c r="M44" i="7"/>
  <c r="L44" i="7"/>
  <c r="K44" i="7"/>
  <c r="J44" i="7"/>
  <c r="I44" i="7"/>
  <c r="H44" i="7"/>
  <c r="G44" i="7"/>
  <c r="F44" i="7"/>
  <c r="E44" i="7"/>
  <c r="D44" i="7"/>
  <c r="C44" i="7"/>
  <c r="DN12" i="7"/>
  <c r="DN33" i="7"/>
  <c r="DN38" i="7"/>
  <c r="DM12" i="7"/>
  <c r="DM33" i="7"/>
  <c r="DM38" i="7"/>
  <c r="DL12" i="7"/>
  <c r="DL33" i="7"/>
  <c r="DL38" i="7"/>
  <c r="DK12" i="7"/>
  <c r="DK33" i="7"/>
  <c r="DK38" i="7"/>
  <c r="DJ12" i="7"/>
  <c r="DJ33" i="7"/>
  <c r="DJ38" i="7"/>
  <c r="DI12" i="7"/>
  <c r="DI33" i="7"/>
  <c r="DI38" i="7"/>
  <c r="DH12" i="7"/>
  <c r="DH33" i="7"/>
  <c r="DH38" i="7"/>
  <c r="DG12" i="7"/>
  <c r="DG33" i="7"/>
  <c r="DG38" i="7"/>
  <c r="DF12" i="7"/>
  <c r="DF33" i="7"/>
  <c r="DF38" i="7"/>
  <c r="DE12" i="7"/>
  <c r="DE33" i="7"/>
  <c r="DE38" i="7"/>
  <c r="DD12" i="7"/>
  <c r="DD33" i="7"/>
  <c r="DD38" i="7"/>
  <c r="DC12" i="7"/>
  <c r="DC33" i="7"/>
  <c r="DC38" i="7"/>
  <c r="DB12" i="7"/>
  <c r="DB33" i="7"/>
  <c r="DB38" i="7"/>
  <c r="DA12" i="7"/>
  <c r="DA33" i="7"/>
  <c r="DA38" i="7"/>
  <c r="CZ12" i="7"/>
  <c r="CZ33" i="7"/>
  <c r="CZ38" i="7"/>
  <c r="CY12" i="7"/>
  <c r="CY33" i="7"/>
  <c r="CY38" i="7"/>
  <c r="CX12" i="7"/>
  <c r="CX33" i="7"/>
  <c r="CX38" i="7"/>
  <c r="CW12" i="7"/>
  <c r="CW33" i="7"/>
  <c r="CW38" i="7"/>
  <c r="CV12" i="7"/>
  <c r="CV33" i="7"/>
  <c r="CV38" i="7"/>
  <c r="CU12" i="7"/>
  <c r="CU33" i="7"/>
  <c r="CU38" i="7"/>
  <c r="CT12" i="7"/>
  <c r="CT33" i="7"/>
  <c r="CT38" i="7"/>
  <c r="CS12" i="7"/>
  <c r="CS33" i="7"/>
  <c r="CS38" i="7"/>
  <c r="CR12" i="7"/>
  <c r="CR33" i="7"/>
  <c r="CR38" i="7"/>
  <c r="CQ12" i="7"/>
  <c r="CQ33" i="7"/>
  <c r="CQ38" i="7"/>
  <c r="CP12" i="7"/>
  <c r="CP33" i="7"/>
  <c r="CP38" i="7"/>
  <c r="CO12" i="7"/>
  <c r="CO33" i="7"/>
  <c r="CO38" i="7"/>
  <c r="CN12" i="7"/>
  <c r="CN33" i="7"/>
  <c r="CN38" i="7"/>
  <c r="CM12" i="7"/>
  <c r="CM33" i="7"/>
  <c r="CM38" i="7"/>
  <c r="CL12" i="7"/>
  <c r="CL38" i="7"/>
  <c r="CK12" i="7"/>
  <c r="CK38" i="7"/>
  <c r="CJ12" i="7"/>
  <c r="CI12" i="7"/>
  <c r="CH12" i="7"/>
  <c r="CG12" i="7"/>
  <c r="CF12" i="7"/>
  <c r="CE12" i="7"/>
  <c r="CD12" i="7"/>
  <c r="CC12" i="7"/>
  <c r="CB12" i="7"/>
  <c r="CA12" i="7"/>
  <c r="BZ12" i="7"/>
  <c r="BY12" i="7"/>
  <c r="BX12" i="7"/>
  <c r="BW12" i="7"/>
  <c r="BV12" i="7"/>
  <c r="BU12" i="7"/>
  <c r="BT12" i="7"/>
  <c r="BS12" i="7"/>
  <c r="BR12" i="7"/>
  <c r="BQ12" i="7"/>
  <c r="BP12" i="7"/>
  <c r="BO12" i="7"/>
  <c r="BN12" i="7"/>
  <c r="BM12" i="7"/>
  <c r="BL12" i="7"/>
  <c r="BK12" i="7"/>
  <c r="BJ12" i="7"/>
  <c r="BI12" i="7"/>
  <c r="BH12" i="7"/>
  <c r="BG12" i="7"/>
  <c r="BF12" i="7"/>
  <c r="BE12" i="7"/>
  <c r="BD12" i="7"/>
  <c r="BC12" i="7"/>
  <c r="BB12" i="7"/>
  <c r="BA12" i="7"/>
  <c r="AZ12" i="7"/>
  <c r="AY12" i="7"/>
  <c r="AX12" i="7"/>
  <c r="AW12" i="7"/>
  <c r="AV12" i="7"/>
  <c r="AU12" i="7"/>
  <c r="AT12" i="7"/>
  <c r="AS12" i="7"/>
  <c r="AR12" i="7"/>
  <c r="AQ12" i="7"/>
  <c r="AP12" i="7"/>
  <c r="AO12" i="7"/>
  <c r="AN12" i="7"/>
  <c r="AM12" i="7"/>
  <c r="AL12" i="7"/>
  <c r="AK12" i="7"/>
  <c r="AJ12" i="7"/>
  <c r="AI12"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D12" i="7"/>
  <c r="C12" i="7"/>
  <c r="CU204" i="7"/>
  <c r="CT204" i="7"/>
  <c r="CS204" i="7"/>
  <c r="CR204" i="7"/>
  <c r="CQ204" i="7"/>
  <c r="CP204" i="7"/>
  <c r="CO204" i="7"/>
  <c r="CN204" i="7"/>
  <c r="CM204" i="7"/>
  <c r="CL204" i="7"/>
  <c r="CK204" i="7"/>
  <c r="CJ204" i="7"/>
  <c r="CI204" i="7"/>
  <c r="CH204" i="7"/>
  <c r="CG204" i="7"/>
  <c r="CF204" i="7"/>
  <c r="CE204" i="7"/>
  <c r="CD204" i="7"/>
  <c r="CC204" i="7"/>
  <c r="CB204" i="7"/>
  <c r="CA204" i="7"/>
  <c r="BZ204" i="7"/>
  <c r="BY204" i="7"/>
  <c r="BX204" i="7"/>
  <c r="BW204" i="7"/>
  <c r="BV204" i="7"/>
  <c r="BU204" i="7"/>
  <c r="CV204" i="7"/>
  <c r="CY323" i="7"/>
  <c r="CY295" i="7"/>
  <c r="CY287" i="7"/>
  <c r="BT233" i="7"/>
  <c r="BU233" i="7"/>
  <c r="BV233" i="7"/>
  <c r="BW233" i="7"/>
  <c r="BX233" i="7"/>
  <c r="BY233" i="7"/>
  <c r="BZ233" i="7"/>
  <c r="CA233" i="7"/>
  <c r="CB233" i="7"/>
  <c r="CC233" i="7"/>
  <c r="CD233" i="7"/>
  <c r="CE233" i="7"/>
  <c r="CF233" i="7"/>
  <c r="CG233" i="7"/>
  <c r="CH233" i="7"/>
  <c r="CI233" i="7"/>
  <c r="CJ233" i="7"/>
  <c r="CK233" i="7"/>
  <c r="CL233" i="7"/>
  <c r="CM233" i="7"/>
  <c r="CN233" i="7"/>
  <c r="CO233" i="7"/>
  <c r="CP233" i="7"/>
  <c r="CQ233" i="7"/>
  <c r="CR233" i="7"/>
  <c r="CS233" i="7"/>
  <c r="CT233" i="7"/>
  <c r="CU233" i="7"/>
  <c r="CV233" i="7"/>
  <c r="CW204" i="7"/>
  <c r="CW233" i="7"/>
  <c r="CX204" i="7"/>
  <c r="CX233" i="7"/>
  <c r="CY204" i="7"/>
  <c r="CY233" i="7"/>
  <c r="CZ204" i="7"/>
  <c r="CZ233" i="7"/>
  <c r="DA204" i="7"/>
  <c r="DA233" i="7"/>
  <c r="DB204" i="7"/>
  <c r="DB233" i="7"/>
  <c r="CH323" i="7"/>
  <c r="CH295" i="7"/>
  <c r="CH287" i="7"/>
  <c r="CI323" i="7"/>
  <c r="CI295" i="7"/>
  <c r="CI287" i="7"/>
  <c r="CJ323" i="7"/>
  <c r="CJ295" i="7"/>
  <c r="CJ287" i="7"/>
  <c r="CK323" i="7"/>
  <c r="CK295" i="7"/>
  <c r="CK287" i="7"/>
  <c r="CL323" i="7"/>
  <c r="CL295" i="7"/>
  <c r="CL287" i="7"/>
  <c r="CM323" i="7"/>
  <c r="CM295" i="7"/>
  <c r="CM287" i="7"/>
  <c r="CN323" i="7"/>
  <c r="CN295" i="7"/>
  <c r="CN287" i="7"/>
  <c r="CO323" i="7"/>
  <c r="CO295" i="7"/>
  <c r="CO287" i="7"/>
  <c r="CP323" i="7"/>
  <c r="CP295" i="7"/>
  <c r="CP287" i="7"/>
  <c r="CQ323" i="7"/>
  <c r="CQ295" i="7"/>
  <c r="CQ287" i="7"/>
  <c r="CR323" i="7"/>
  <c r="CR295" i="7"/>
  <c r="CR287" i="7"/>
  <c r="CS323" i="7"/>
  <c r="CS295" i="7"/>
  <c r="CS287" i="7"/>
  <c r="CT323" i="7"/>
  <c r="CT295" i="7"/>
  <c r="CT287" i="7"/>
  <c r="CU323" i="7"/>
  <c r="CU295" i="7"/>
  <c r="CU287" i="7"/>
  <c r="CV323" i="7"/>
  <c r="CV295" i="7"/>
  <c r="CV287" i="7"/>
  <c r="CW323" i="7"/>
  <c r="CW295" i="7"/>
  <c r="CW287" i="7"/>
  <c r="CX323" i="7"/>
  <c r="CX295" i="7"/>
  <c r="CX287" i="7"/>
  <c r="CZ323" i="7"/>
  <c r="CZ295" i="7"/>
  <c r="CZ287" i="7"/>
  <c r="DA323" i="7"/>
  <c r="DA295" i="7"/>
  <c r="DA287" i="7"/>
  <c r="DB323" i="7"/>
  <c r="DB295" i="7"/>
  <c r="DB287" i="7"/>
  <c r="DC323" i="7"/>
  <c r="DC295" i="7"/>
  <c r="DC287" i="7"/>
  <c r="DD323" i="7"/>
  <c r="DD295" i="7"/>
  <c r="DD287" i="7"/>
  <c r="BS233" i="7"/>
  <c r="DN233" i="7"/>
  <c r="DM233" i="7"/>
  <c r="DL233" i="7"/>
  <c r="DK233" i="7"/>
  <c r="DJ233" i="7"/>
  <c r="DI233" i="7"/>
  <c r="DH233" i="7"/>
  <c r="DG233" i="7"/>
  <c r="DF233" i="7"/>
  <c r="DE233" i="7"/>
  <c r="DD233" i="7"/>
  <c r="DC233" i="7"/>
  <c r="L540" i="7"/>
  <c r="G414" i="7"/>
  <c r="G426" i="7"/>
  <c r="C59" i="7"/>
  <c r="F468" i="7"/>
  <c r="E464" i="7"/>
  <c r="E465" i="7"/>
  <c r="E473" i="7"/>
  <c r="E472" i="7"/>
  <c r="E462" i="7"/>
  <c r="E468" i="7"/>
  <c r="D464" i="7"/>
  <c r="D471" i="7"/>
  <c r="D474" i="7"/>
  <c r="D462" i="7"/>
  <c r="D468" i="7"/>
  <c r="C464" i="7"/>
  <c r="C471" i="7"/>
  <c r="C474" i="7"/>
  <c r="C462" i="7"/>
  <c r="C468" i="7"/>
  <c r="DN204" i="7"/>
  <c r="DN281" i="7" s="1"/>
  <c r="DM204" i="7"/>
  <c r="DL204" i="7"/>
  <c r="DK204" i="7"/>
  <c r="DJ204" i="7"/>
  <c r="DI204" i="7"/>
  <c r="DH204" i="7"/>
  <c r="DG204" i="7"/>
  <c r="DF204" i="7"/>
  <c r="DE204" i="7"/>
  <c r="DD204" i="7"/>
  <c r="DC204" i="7"/>
  <c r="BR204" i="7"/>
  <c r="BQ204" i="7"/>
  <c r="BP204" i="7"/>
  <c r="BO204" i="7"/>
  <c r="BN204" i="7"/>
  <c r="BM204" i="7"/>
  <c r="BL204" i="7"/>
  <c r="BK204" i="7"/>
  <c r="BJ204" i="7"/>
  <c r="BI204" i="7"/>
  <c r="BH204" i="7"/>
  <c r="BG204" i="7"/>
  <c r="BF204" i="7"/>
  <c r="BE204" i="7"/>
  <c r="BD204" i="7"/>
  <c r="BC204" i="7"/>
  <c r="BB204" i="7"/>
  <c r="BA204" i="7"/>
  <c r="AZ204" i="7"/>
  <c r="AY204" i="7"/>
  <c r="AX204" i="7"/>
  <c r="AW204" i="7"/>
  <c r="AV204" i="7"/>
  <c r="AU204" i="7"/>
  <c r="AT204" i="7"/>
  <c r="AS204" i="7"/>
  <c r="AR204" i="7"/>
  <c r="AQ204" i="7"/>
  <c r="AP204" i="7"/>
  <c r="AO204" i="7"/>
  <c r="AN204" i="7"/>
  <c r="AM204" i="7"/>
  <c r="AL204" i="7"/>
  <c r="AK204" i="7"/>
  <c r="AJ204" i="7"/>
  <c r="AI204" i="7"/>
  <c r="AH204" i="7"/>
  <c r="AG204" i="7"/>
  <c r="AF204" i="7"/>
  <c r="AE204" i="7"/>
  <c r="AD204" i="7"/>
  <c r="AC204" i="7"/>
  <c r="AB204" i="7"/>
  <c r="AA204" i="7"/>
  <c r="Z204" i="7"/>
  <c r="Y204" i="7"/>
  <c r="X204" i="7"/>
  <c r="W204" i="7"/>
  <c r="V204" i="7"/>
  <c r="U204" i="7"/>
  <c r="T204" i="7"/>
  <c r="S204" i="7"/>
  <c r="R204" i="7"/>
  <c r="Q204" i="7"/>
  <c r="P204" i="7"/>
  <c r="O204" i="7"/>
  <c r="N204" i="7"/>
  <c r="M204" i="7"/>
  <c r="L204" i="7"/>
  <c r="K204" i="7"/>
  <c r="J204" i="7"/>
  <c r="I204" i="7"/>
  <c r="H204" i="7"/>
  <c r="G204" i="7"/>
  <c r="F204" i="7"/>
  <c r="E204" i="7"/>
  <c r="D204" i="7"/>
  <c r="C204" i="7"/>
  <c r="C295" i="7"/>
  <c r="D295" i="7"/>
  <c r="E295" i="7"/>
  <c r="F295" i="7"/>
  <c r="G295" i="7"/>
  <c r="H295" i="7"/>
  <c r="I295" i="7"/>
  <c r="J295" i="7"/>
  <c r="K295" i="7"/>
  <c r="DN323" i="7"/>
  <c r="DM323" i="7"/>
  <c r="DL323" i="7"/>
  <c r="DK323" i="7"/>
  <c r="DJ323" i="7"/>
  <c r="DI323" i="7"/>
  <c r="DH323" i="7"/>
  <c r="DG323" i="7"/>
  <c r="DF323" i="7"/>
  <c r="DE323" i="7"/>
  <c r="BS323" i="7"/>
  <c r="BR323" i="7"/>
  <c r="BQ323" i="7"/>
  <c r="BP323" i="7"/>
  <c r="BO323" i="7"/>
  <c r="BN323" i="7"/>
  <c r="BM323" i="7"/>
  <c r="BL323" i="7"/>
  <c r="BK323" i="7"/>
  <c r="BJ323" i="7"/>
  <c r="BI323" i="7"/>
  <c r="BF323" i="7"/>
  <c r="AN323" i="7"/>
  <c r="AM323" i="7"/>
  <c r="AL323" i="7"/>
  <c r="DN295" i="7"/>
  <c r="U304" i="7"/>
  <c r="N549" i="7"/>
  <c r="C287" i="7"/>
  <c r="D287" i="7"/>
  <c r="E287" i="7"/>
  <c r="F287" i="7"/>
  <c r="G287" i="7"/>
  <c r="H287" i="7"/>
  <c r="I287" i="7"/>
  <c r="J287" i="7"/>
  <c r="K287" i="7"/>
  <c r="L287" i="7"/>
  <c r="M287" i="7"/>
  <c r="N287" i="7"/>
  <c r="O287" i="7"/>
  <c r="P287" i="7"/>
  <c r="Q287" i="7"/>
  <c r="R287" i="7"/>
  <c r="S287" i="7"/>
  <c r="T287" i="7"/>
  <c r="U287" i="7"/>
  <c r="V287" i="7"/>
  <c r="W287" i="7"/>
  <c r="X287" i="7"/>
  <c r="Y287" i="7"/>
  <c r="Z287" i="7"/>
  <c r="AA287" i="7"/>
  <c r="AB287" i="7"/>
  <c r="AC287" i="7"/>
  <c r="AD287" i="7"/>
  <c r="AE287" i="7"/>
  <c r="AF287" i="7"/>
  <c r="AG287" i="7"/>
  <c r="AH287" i="7"/>
  <c r="AI287" i="7"/>
  <c r="AJ287" i="7"/>
  <c r="AK287" i="7"/>
  <c r="AL287" i="7"/>
  <c r="AM287" i="7"/>
  <c r="AN287" i="7"/>
  <c r="AO287" i="7"/>
  <c r="AP287" i="7"/>
  <c r="AQ287" i="7"/>
  <c r="AR287" i="7"/>
  <c r="AS287" i="7"/>
  <c r="AT287" i="7"/>
  <c r="AU287" i="7"/>
  <c r="AV287" i="7"/>
  <c r="AW287" i="7"/>
  <c r="AX287" i="7"/>
  <c r="AY287" i="7"/>
  <c r="AZ287" i="7"/>
  <c r="BA287" i="7"/>
  <c r="BB287" i="7"/>
  <c r="BC287" i="7"/>
  <c r="BD287" i="7"/>
  <c r="BE287" i="7"/>
  <c r="BF287" i="7"/>
  <c r="BG287" i="7"/>
  <c r="BH287" i="7"/>
  <c r="BI287" i="7"/>
  <c r="BJ287" i="7"/>
  <c r="BK287" i="7"/>
  <c r="BL287" i="7"/>
  <c r="BM287" i="7"/>
  <c r="BO287" i="7"/>
  <c r="BP287" i="7"/>
  <c r="BQ287" i="7"/>
  <c r="BR287" i="7"/>
  <c r="BN287" i="7"/>
  <c r="BH426" i="7"/>
  <c r="BH323" i="7" s="1"/>
  <c r="BG426" i="7"/>
  <c r="BG323" i="7" s="1"/>
  <c r="BF571" i="7"/>
  <c r="T295" i="7"/>
  <c r="S295" i="7"/>
  <c r="R295" i="7"/>
  <c r="Q295" i="7"/>
  <c r="P295" i="7"/>
  <c r="O295" i="7"/>
  <c r="N295" i="7"/>
  <c r="M295" i="7"/>
  <c r="L295" i="7"/>
  <c r="DM295" i="7"/>
  <c r="DL295" i="7"/>
  <c r="DK295" i="7"/>
  <c r="DJ295" i="7"/>
  <c r="DI295" i="7"/>
  <c r="DH295" i="7"/>
  <c r="DG295" i="7"/>
  <c r="DF295" i="7"/>
  <c r="DE295" i="7"/>
  <c r="BS295" i="7"/>
  <c r="BS560" i="7" s="1"/>
  <c r="BR295" i="7"/>
  <c r="BQ295" i="7"/>
  <c r="BP295" i="7"/>
  <c r="BP560" i="7" s="1"/>
  <c r="BO295" i="7"/>
  <c r="BN295" i="7"/>
  <c r="BM295" i="7"/>
  <c r="BL295" i="7"/>
  <c r="BK295" i="7"/>
  <c r="BJ295" i="7"/>
  <c r="BI295" i="7"/>
  <c r="BH295" i="7"/>
  <c r="BG295" i="7"/>
  <c r="BF295" i="7"/>
  <c r="BE295" i="7"/>
  <c r="BD295" i="7"/>
  <c r="BC295" i="7"/>
  <c r="BB295" i="7"/>
  <c r="BA295" i="7"/>
  <c r="AZ295" i="7"/>
  <c r="AY295" i="7"/>
  <c r="AX295" i="7"/>
  <c r="AW295" i="7"/>
  <c r="AV295" i="7"/>
  <c r="AU295" i="7"/>
  <c r="AT295" i="7"/>
  <c r="AS295" i="7"/>
  <c r="AR295" i="7"/>
  <c r="AQ295" i="7"/>
  <c r="AP295" i="7"/>
  <c r="AO295" i="7"/>
  <c r="AN295" i="7"/>
  <c r="AM295" i="7"/>
  <c r="AL295" i="7"/>
  <c r="AK295" i="7"/>
  <c r="AJ295" i="7"/>
  <c r="AI295" i="7"/>
  <c r="AH295" i="7"/>
  <c r="AG295" i="7"/>
  <c r="AF295" i="7"/>
  <c r="AE295" i="7"/>
  <c r="AD295" i="7"/>
  <c r="AC295" i="7"/>
  <c r="AB295" i="7"/>
  <c r="AA295" i="7"/>
  <c r="Z295" i="7"/>
  <c r="Y295" i="7"/>
  <c r="X295" i="7"/>
  <c r="W295" i="7"/>
  <c r="V295" i="7"/>
  <c r="BE426" i="7"/>
  <c r="BE323" i="7" s="1"/>
  <c r="BD426" i="7"/>
  <c r="BD323" i="7" s="1"/>
  <c r="BC426" i="7"/>
  <c r="BC323" i="7" s="1"/>
  <c r="BB426" i="7"/>
  <c r="BB323" i="7" s="1"/>
  <c r="BA426" i="7"/>
  <c r="BA323" i="7" s="1"/>
  <c r="AZ426" i="7"/>
  <c r="AZ323" i="7" s="1"/>
  <c r="AY426" i="7"/>
  <c r="AY323" i="7" s="1"/>
  <c r="AX426" i="7"/>
  <c r="AX323" i="7" s="1"/>
  <c r="AW426" i="7"/>
  <c r="AW323" i="7" s="1"/>
  <c r="AV426" i="7"/>
  <c r="AV323" i="7" s="1"/>
  <c r="AU426" i="7"/>
  <c r="AU323" i="7" s="1"/>
  <c r="AU560" i="7" s="1"/>
  <c r="AT426" i="7"/>
  <c r="AT323" i="7" s="1"/>
  <c r="AS426" i="7"/>
  <c r="AS323" i="7" s="1"/>
  <c r="AR426" i="7"/>
  <c r="AR323" i="7" s="1"/>
  <c r="AQ426" i="7"/>
  <c r="AQ323" i="7" s="1"/>
  <c r="AP426" i="7"/>
  <c r="AP323" i="7" s="1"/>
  <c r="AO426" i="7"/>
  <c r="AO323" i="7" s="1"/>
  <c r="AE426" i="7"/>
  <c r="AD426" i="7"/>
  <c r="AB426" i="7"/>
  <c r="AA426" i="7"/>
  <c r="Z426" i="7"/>
  <c r="Y426" i="7"/>
  <c r="J335" i="7"/>
  <c r="I335" i="7"/>
  <c r="H335" i="7"/>
  <c r="J332" i="7"/>
  <c r="I332" i="7"/>
  <c r="H332" i="7"/>
  <c r="DM281" i="7"/>
  <c r="DD281" i="7"/>
  <c r="BR233" i="7"/>
  <c r="BQ233" i="7"/>
  <c r="BQ281" i="7" s="1"/>
  <c r="BP233" i="7"/>
  <c r="BO233" i="7"/>
  <c r="BN233" i="7"/>
  <c r="BM233" i="7"/>
  <c r="BL233" i="7"/>
  <c r="BK233" i="7"/>
  <c r="BJ233" i="7"/>
  <c r="BI233" i="7"/>
  <c r="BI281" i="7" s="1"/>
  <c r="BH233" i="7"/>
  <c r="BG233" i="7"/>
  <c r="BF233" i="7"/>
  <c r="BE233" i="7"/>
  <c r="BE281" i="7" s="1"/>
  <c r="BD233" i="7"/>
  <c r="BC233" i="7"/>
  <c r="BB233" i="7"/>
  <c r="BA233" i="7"/>
  <c r="BA281" i="7" s="1"/>
  <c r="AZ233" i="7"/>
  <c r="AY233" i="7"/>
  <c r="AX233" i="7"/>
  <c r="AW233" i="7"/>
  <c r="AW281" i="7" s="1"/>
  <c r="AV233" i="7"/>
  <c r="AU233" i="7"/>
  <c r="AT233" i="7"/>
  <c r="AS233" i="7"/>
  <c r="AS281" i="7" s="1"/>
  <c r="AR233" i="7"/>
  <c r="AQ233" i="7"/>
  <c r="AP233" i="7"/>
  <c r="AO233" i="7"/>
  <c r="AO281" i="7" s="1"/>
  <c r="AN233" i="7"/>
  <c r="AM233" i="7"/>
  <c r="AL233" i="7"/>
  <c r="AK233" i="7"/>
  <c r="AK281" i="7" s="1"/>
  <c r="AJ233" i="7"/>
  <c r="AI233" i="7"/>
  <c r="AH233" i="7"/>
  <c r="AG233" i="7"/>
  <c r="AG281" i="7" s="1"/>
  <c r="AF233" i="7"/>
  <c r="AE233" i="7"/>
  <c r="AD233" i="7"/>
  <c r="AC233" i="7"/>
  <c r="AC281" i="7" s="1"/>
  <c r="AB233" i="7"/>
  <c r="AA233" i="7"/>
  <c r="Z233" i="7"/>
  <c r="Y233" i="7"/>
  <c r="Y281" i="7" s="1"/>
  <c r="X233" i="7"/>
  <c r="W233" i="7"/>
  <c r="V233" i="7"/>
  <c r="U233" i="7"/>
  <c r="U281" i="7" s="1"/>
  <c r="T233" i="7"/>
  <c r="S233" i="7"/>
  <c r="R233" i="7"/>
  <c r="Q233" i="7"/>
  <c r="Q281" i="7" s="1"/>
  <c r="P233" i="7"/>
  <c r="O233" i="7"/>
  <c r="N233" i="7"/>
  <c r="M233" i="7"/>
  <c r="M281" i="7" s="1"/>
  <c r="L233" i="7"/>
  <c r="K233" i="7"/>
  <c r="I233" i="7"/>
  <c r="AP560" i="7"/>
  <c r="AX560" i="7"/>
  <c r="AZ560" i="7"/>
  <c r="J233" i="7"/>
  <c r="H233" i="7"/>
  <c r="G233" i="7"/>
  <c r="G281" i="7" s="1"/>
  <c r="C233" i="7"/>
  <c r="C281" i="7" s="1"/>
  <c r="E233" i="7"/>
  <c r="F233" i="7"/>
  <c r="D233" i="7"/>
  <c r="AJ372" i="7" l="1"/>
  <c r="AJ323" i="7" s="1"/>
  <c r="BN281" i="7"/>
  <c r="DL281" i="7"/>
  <c r="BS281" i="7"/>
  <c r="DC281" i="7"/>
  <c r="J281" i="7"/>
  <c r="AS560" i="7"/>
  <c r="BA560" i="7"/>
  <c r="BE560" i="7"/>
  <c r="BI560" i="7"/>
  <c r="BM560" i="7"/>
  <c r="O281" i="7"/>
  <c r="W281" i="7"/>
  <c r="AE281" i="7"/>
  <c r="AM281" i="7"/>
  <c r="AQ281" i="7"/>
  <c r="AU281" i="7"/>
  <c r="AY281" i="7"/>
  <c r="BC281" i="7"/>
  <c r="BO281" i="7"/>
  <c r="K281" i="7"/>
  <c r="S281" i="7"/>
  <c r="AA281" i="7"/>
  <c r="AI281" i="7"/>
  <c r="AK372" i="7"/>
  <c r="AH372" i="7" s="1"/>
  <c r="DG281" i="7"/>
  <c r="DI281" i="7"/>
  <c r="F55" i="7"/>
  <c r="J55" i="7"/>
  <c r="N55" i="7"/>
  <c r="R55" i="7"/>
  <c r="V55" i="7"/>
  <c r="Z55" i="7"/>
  <c r="AD55" i="7"/>
  <c r="AH55" i="7"/>
  <c r="AL55" i="7"/>
  <c r="AP55" i="7"/>
  <c r="AT55" i="7"/>
  <c r="AX55" i="7"/>
  <c r="BB55" i="7"/>
  <c r="BF55" i="7"/>
  <c r="BJ55" i="7"/>
  <c r="BN55" i="7"/>
  <c r="BV55" i="7"/>
  <c r="BZ55" i="7"/>
  <c r="BC560" i="7"/>
  <c r="D55" i="7"/>
  <c r="H55" i="7"/>
  <c r="L55" i="7"/>
  <c r="P55" i="7"/>
  <c r="T55" i="7"/>
  <c r="X55" i="7"/>
  <c r="AB55" i="7"/>
  <c r="AF55" i="7"/>
  <c r="AJ55" i="7"/>
  <c r="AN55" i="7"/>
  <c r="AR55" i="7"/>
  <c r="AV55" i="7"/>
  <c r="AZ55" i="7"/>
  <c r="BD55" i="7"/>
  <c r="BH55" i="7"/>
  <c r="BL55" i="7"/>
  <c r="BP55" i="7"/>
  <c r="BT55" i="7"/>
  <c r="BX55" i="7"/>
  <c r="CB55" i="7"/>
  <c r="DE281" i="7"/>
  <c r="BL560" i="7"/>
  <c r="DJ281" i="7"/>
  <c r="AM560" i="7"/>
  <c r="DF281" i="7"/>
  <c r="I281" i="7"/>
  <c r="N281" i="7"/>
  <c r="R281" i="7"/>
  <c r="V281" i="7"/>
  <c r="Z281" i="7"/>
  <c r="AD281" i="7"/>
  <c r="AH281" i="7"/>
  <c r="AL281" i="7"/>
  <c r="AP281" i="7"/>
  <c r="AT281" i="7"/>
  <c r="AX281" i="7"/>
  <c r="BB281" i="7"/>
  <c r="BF281" i="7"/>
  <c r="BR281" i="7"/>
  <c r="AV560" i="7"/>
  <c r="BD560" i="7"/>
  <c r="E55" i="7"/>
  <c r="I55" i="7"/>
  <c r="M55" i="7"/>
  <c r="M283" i="7" s="1"/>
  <c r="Q55" i="7"/>
  <c r="Q283" i="7" s="1"/>
  <c r="U55" i="7"/>
  <c r="U283" i="7" s="1"/>
  <c r="Y55" i="7"/>
  <c r="Y283" i="7" s="1"/>
  <c r="AC55" i="7"/>
  <c r="AC283" i="7" s="1"/>
  <c r="AG55" i="7"/>
  <c r="AG283" i="7" s="1"/>
  <c r="AK55" i="7"/>
  <c r="AK283" i="7" s="1"/>
  <c r="AO55" i="7"/>
  <c r="AO283" i="7" s="1"/>
  <c r="AS55" i="7"/>
  <c r="AS283" i="7" s="1"/>
  <c r="AW55" i="7"/>
  <c r="AW283" i="7" s="1"/>
  <c r="BA55" i="7"/>
  <c r="BA283" i="7" s="1"/>
  <c r="BA562" i="7" s="1"/>
  <c r="BE55" i="7"/>
  <c r="BE283" i="7" s="1"/>
  <c r="BI55" i="7"/>
  <c r="BI283" i="7" s="1"/>
  <c r="BM55" i="7"/>
  <c r="BQ55" i="7"/>
  <c r="BQ283" i="7" s="1"/>
  <c r="BU55" i="7"/>
  <c r="BY55" i="7"/>
  <c r="CC55" i="7"/>
  <c r="L281" i="7"/>
  <c r="P281" i="7"/>
  <c r="T281" i="7"/>
  <c r="X281" i="7"/>
  <c r="X283" i="7" s="1"/>
  <c r="AB281" i="7"/>
  <c r="AF281" i="7"/>
  <c r="AJ281" i="7"/>
  <c r="AN281" i="7"/>
  <c r="AN283" i="7" s="1"/>
  <c r="AR281" i="7"/>
  <c r="AV281" i="7"/>
  <c r="AZ281" i="7"/>
  <c r="BD281" i="7"/>
  <c r="BD283" i="7" s="1"/>
  <c r="BD562" i="7" s="1"/>
  <c r="BH281" i="7"/>
  <c r="BL281" i="7"/>
  <c r="BP281" i="7"/>
  <c r="U295" i="7"/>
  <c r="BQ560" i="7"/>
  <c r="C55" i="7"/>
  <c r="C283" i="7" s="1"/>
  <c r="G55" i="7"/>
  <c r="G283" i="7" s="1"/>
  <c r="K55" i="7"/>
  <c r="K283" i="7" s="1"/>
  <c r="O55" i="7"/>
  <c r="S55" i="7"/>
  <c r="W55" i="7"/>
  <c r="W283" i="7" s="1"/>
  <c r="AA55" i="7"/>
  <c r="AE55" i="7"/>
  <c r="AE283" i="7" s="1"/>
  <c r="AI55" i="7"/>
  <c r="AM55" i="7"/>
  <c r="AQ55" i="7"/>
  <c r="AQ283" i="7" s="1"/>
  <c r="AU55" i="7"/>
  <c r="AY55" i="7"/>
  <c r="BC55" i="7"/>
  <c r="BG55" i="7"/>
  <c r="BK55" i="7"/>
  <c r="BO55" i="7"/>
  <c r="BS55" i="7"/>
  <c r="BS283" i="7" s="1"/>
  <c r="BS562" i="7" s="1"/>
  <c r="BW55" i="7"/>
  <c r="D59" i="7"/>
  <c r="D281" i="7" s="1"/>
  <c r="H59" i="7"/>
  <c r="H281" i="7" s="1"/>
  <c r="H283" i="7" s="1"/>
  <c r="BJ59" i="7"/>
  <c r="BJ281" i="7" s="1"/>
  <c r="CM59" i="7"/>
  <c r="CM281" i="7" s="1"/>
  <c r="DK281" i="7"/>
  <c r="E59" i="7"/>
  <c r="E281" i="7" s="1"/>
  <c r="BK281" i="7"/>
  <c r="BR55" i="7"/>
  <c r="BG281" i="7"/>
  <c r="CH560" i="7"/>
  <c r="CG55" i="7"/>
  <c r="CK55" i="7"/>
  <c r="CP55" i="7"/>
  <c r="CT55" i="7"/>
  <c r="CX55" i="7"/>
  <c r="DB55" i="7"/>
  <c r="DF55" i="7"/>
  <c r="DJ55" i="7"/>
  <c r="DN55" i="7"/>
  <c r="DN283" i="7" s="1"/>
  <c r="DN562" i="7" s="1"/>
  <c r="F59" i="7"/>
  <c r="BK560" i="7"/>
  <c r="DH281" i="7"/>
  <c r="BR560" i="7"/>
  <c r="DA281" i="7"/>
  <c r="CY281" i="7"/>
  <c r="CV281" i="7"/>
  <c r="CT281" i="7"/>
  <c r="CR281" i="7"/>
  <c r="CN281" i="7"/>
  <c r="CJ281" i="7"/>
  <c r="CF281" i="7"/>
  <c r="CB281" i="7"/>
  <c r="CB283" i="7" s="1"/>
  <c r="BX281" i="7"/>
  <c r="BT281" i="7"/>
  <c r="CX281" i="7"/>
  <c r="CP281" i="7"/>
  <c r="CL281" i="7"/>
  <c r="CH281" i="7"/>
  <c r="CD281" i="7"/>
  <c r="BZ281" i="7"/>
  <c r="BZ283" i="7" s="1"/>
  <c r="BV281" i="7"/>
  <c r="BH560" i="7"/>
  <c r="AR560" i="7"/>
  <c r="BG560" i="7"/>
  <c r="AL560" i="7"/>
  <c r="BF560" i="7"/>
  <c r="BJ560" i="7"/>
  <c r="BN560" i="7"/>
  <c r="CC560" i="7"/>
  <c r="BY560" i="7"/>
  <c r="BU560" i="7"/>
  <c r="AT560" i="7"/>
  <c r="BB560" i="7"/>
  <c r="BO560" i="7"/>
  <c r="AJ560" i="7"/>
  <c r="AN560" i="7"/>
  <c r="CI560" i="7"/>
  <c r="DD560" i="7"/>
  <c r="DB560" i="7"/>
  <c r="CW560" i="7"/>
  <c r="CS560" i="7"/>
  <c r="CO560" i="7"/>
  <c r="CD560" i="7"/>
  <c r="BZ560" i="7"/>
  <c r="BV560" i="7"/>
  <c r="BT560" i="7"/>
  <c r="CE560" i="7"/>
  <c r="DA560" i="7"/>
  <c r="CV560" i="7"/>
  <c r="CR560" i="7"/>
  <c r="CN560" i="7"/>
  <c r="CZ281" i="7"/>
  <c r="CE55" i="7"/>
  <c r="CI55" i="7"/>
  <c r="CN55" i="7"/>
  <c r="CR55" i="7"/>
  <c r="CV55" i="7"/>
  <c r="CZ55" i="7"/>
  <c r="DD55" i="7"/>
  <c r="DD283" i="7" s="1"/>
  <c r="DH55" i="7"/>
  <c r="DL55" i="7"/>
  <c r="CF560" i="7"/>
  <c r="CB560" i="7"/>
  <c r="BX560" i="7"/>
  <c r="CD55" i="7"/>
  <c r="CH55" i="7"/>
  <c r="CM55" i="7"/>
  <c r="CQ55" i="7"/>
  <c r="CU55" i="7"/>
  <c r="CY55" i="7"/>
  <c r="DC55" i="7"/>
  <c r="DC283" i="7" s="1"/>
  <c r="DG55" i="7"/>
  <c r="DK55" i="7"/>
  <c r="CG560" i="7"/>
  <c r="DC560" i="7"/>
  <c r="CX560" i="7"/>
  <c r="CT560" i="7"/>
  <c r="CP560" i="7"/>
  <c r="CW281" i="7"/>
  <c r="CZ560" i="7"/>
  <c r="CU560" i="7"/>
  <c r="CQ560" i="7"/>
  <c r="CM560" i="7"/>
  <c r="DB281" i="7"/>
  <c r="CU281" i="7"/>
  <c r="CS281" i="7"/>
  <c r="CQ281" i="7"/>
  <c r="CO281" i="7"/>
  <c r="CK281" i="7"/>
  <c r="CI281" i="7"/>
  <c r="CG281" i="7"/>
  <c r="CE281" i="7"/>
  <c r="CC281" i="7"/>
  <c r="CA281" i="7"/>
  <c r="BY281" i="7"/>
  <c r="BW281" i="7"/>
  <c r="BU281" i="7"/>
  <c r="CA55" i="7"/>
  <c r="CF55" i="7"/>
  <c r="CJ55" i="7"/>
  <c r="CO55" i="7"/>
  <c r="CS55" i="7"/>
  <c r="CW55" i="7"/>
  <c r="DA55" i="7"/>
  <c r="DE55" i="7"/>
  <c r="DE283" i="7" s="1"/>
  <c r="DE562" i="7" s="1"/>
  <c r="DI55" i="7"/>
  <c r="DM55" i="7"/>
  <c r="DM283" i="7" s="1"/>
  <c r="DM562" i="7" s="1"/>
  <c r="CA560" i="7"/>
  <c r="BW560" i="7"/>
  <c r="BM281" i="7"/>
  <c r="CY560" i="7"/>
  <c r="AO560" i="7"/>
  <c r="AW560" i="7"/>
  <c r="AQ560" i="7"/>
  <c r="AY560" i="7"/>
  <c r="CJ560" i="7"/>
  <c r="CL560" i="7"/>
  <c r="CK560" i="7"/>
  <c r="BU283" i="7" l="1"/>
  <c r="DL283" i="7"/>
  <c r="DL562" i="7" s="1"/>
  <c r="AY283" i="7"/>
  <c r="BO283" i="7"/>
  <c r="BO562" i="7" s="1"/>
  <c r="AA283" i="7"/>
  <c r="DG283" i="7"/>
  <c r="DG562" i="7" s="1"/>
  <c r="AU283" i="7"/>
  <c r="AU562" i="7" s="1"/>
  <c r="O283" i="7"/>
  <c r="BE562" i="7"/>
  <c r="AD283" i="7"/>
  <c r="BN283" i="7"/>
  <c r="AI283" i="7"/>
  <c r="BR283" i="7"/>
  <c r="BR562" i="7" s="1"/>
  <c r="BC283" i="7"/>
  <c r="BC562" i="7" s="1"/>
  <c r="AM283" i="7"/>
  <c r="AJ283" i="7"/>
  <c r="T283" i="7"/>
  <c r="BH283" i="7"/>
  <c r="BH562" i="7" s="1"/>
  <c r="AB283" i="7"/>
  <c r="J283" i="7"/>
  <c r="DI283" i="7"/>
  <c r="DI562" i="7" s="1"/>
  <c r="D283" i="7"/>
  <c r="S283" i="7"/>
  <c r="AF283" i="7"/>
  <c r="BI562" i="7"/>
  <c r="AS562" i="7"/>
  <c r="DJ283" i="7"/>
  <c r="DJ562" i="7" s="1"/>
  <c r="AI372" i="7"/>
  <c r="AF372" i="7" s="1"/>
  <c r="AK323" i="7"/>
  <c r="AK560" i="7" s="1"/>
  <c r="AK562" i="7" s="1"/>
  <c r="AH323" i="7"/>
  <c r="AH560" i="7" s="1"/>
  <c r="AM562" i="7"/>
  <c r="BM283" i="7"/>
  <c r="BM562" i="7" s="1"/>
  <c r="V283" i="7"/>
  <c r="DF283" i="7"/>
  <c r="DF562" i="7" s="1"/>
  <c r="AL283" i="7"/>
  <c r="CC283" i="7"/>
  <c r="CC562" i="7" s="1"/>
  <c r="BV283" i="7"/>
  <c r="BV562" i="7" s="1"/>
  <c r="BX283" i="7"/>
  <c r="BX562" i="7" s="1"/>
  <c r="BJ283" i="7"/>
  <c r="BJ562" i="7" s="1"/>
  <c r="AX283" i="7"/>
  <c r="AX562" i="7" s="1"/>
  <c r="AH283" i="7"/>
  <c r="R283" i="7"/>
  <c r="BW283" i="7"/>
  <c r="BG283" i="7"/>
  <c r="BG562" i="7" s="1"/>
  <c r="BF283" i="7"/>
  <c r="BF562" i="7" s="1"/>
  <c r="AP283" i="7"/>
  <c r="AP562" i="7" s="1"/>
  <c r="Z283" i="7"/>
  <c r="BL283" i="7"/>
  <c r="BL562" i="7" s="1"/>
  <c r="AV283" i="7"/>
  <c r="AV562" i="7" s="1"/>
  <c r="P283" i="7"/>
  <c r="BT283" i="7"/>
  <c r="BT562" i="7" s="1"/>
  <c r="AR283" i="7"/>
  <c r="AR562" i="7" s="1"/>
  <c r="L283" i="7"/>
  <c r="BB283" i="7"/>
  <c r="BB562" i="7" s="1"/>
  <c r="AT283" i="7"/>
  <c r="AT562" i="7" s="1"/>
  <c r="N283" i="7"/>
  <c r="E283" i="7"/>
  <c r="BP283" i="7"/>
  <c r="BP562" i="7" s="1"/>
  <c r="AZ283" i="7"/>
  <c r="AZ562" i="7" s="1"/>
  <c r="I283" i="7"/>
  <c r="BQ562" i="7"/>
  <c r="BY283" i="7"/>
  <c r="BY562" i="7" s="1"/>
  <c r="AQ562" i="7"/>
  <c r="BK283" i="7"/>
  <c r="BK562" i="7" s="1"/>
  <c r="CM283" i="7"/>
  <c r="CM562" i="7" s="1"/>
  <c r="AO562" i="7"/>
  <c r="AJ562" i="7"/>
  <c r="CP283" i="7"/>
  <c r="CP562" i="7" s="1"/>
  <c r="AW562" i="7"/>
  <c r="CW283" i="7"/>
  <c r="CW562" i="7" s="1"/>
  <c r="DK283" i="7"/>
  <c r="DK562" i="7" s="1"/>
  <c r="CY283" i="7"/>
  <c r="CY562" i="7" s="1"/>
  <c r="CD283" i="7"/>
  <c r="CD562" i="7" s="1"/>
  <c r="CK283" i="7"/>
  <c r="CK562" i="7" s="1"/>
  <c r="AY562" i="7"/>
  <c r="CR283" i="7"/>
  <c r="CR562" i="7" s="1"/>
  <c r="DA283" i="7"/>
  <c r="DA562" i="7" s="1"/>
  <c r="F281" i="7"/>
  <c r="F283" i="7" s="1"/>
  <c r="CF283" i="7"/>
  <c r="CF562" i="7" s="1"/>
  <c r="CG283" i="7"/>
  <c r="CG562" i="7" s="1"/>
  <c r="DB283" i="7"/>
  <c r="DB562" i="7" s="1"/>
  <c r="CV283" i="7"/>
  <c r="CV562" i="7" s="1"/>
  <c r="CN283" i="7"/>
  <c r="CN562" i="7" s="1"/>
  <c r="DH283" i="7"/>
  <c r="DH562" i="7" s="1"/>
  <c r="CI283" i="7"/>
  <c r="CI562" i="7" s="1"/>
  <c r="BW562" i="7"/>
  <c r="BU562" i="7"/>
  <c r="CB562" i="7"/>
  <c r="CX283" i="7"/>
  <c r="CX562" i="7" s="1"/>
  <c r="CT283" i="7"/>
  <c r="CT562" i="7" s="1"/>
  <c r="CJ283" i="7"/>
  <c r="CJ562" i="7" s="1"/>
  <c r="CQ283" i="7"/>
  <c r="CQ562" i="7" s="1"/>
  <c r="CH283" i="7"/>
  <c r="CH562" i="7" s="1"/>
  <c r="AL562" i="7"/>
  <c r="DD562" i="7"/>
  <c r="BZ562" i="7"/>
  <c r="AN562" i="7"/>
  <c r="BN562" i="7"/>
  <c r="CO283" i="7"/>
  <c r="CO562" i="7" s="1"/>
  <c r="DC562" i="7"/>
  <c r="CA283" i="7"/>
  <c r="CA562" i="7" s="1"/>
  <c r="CS283" i="7"/>
  <c r="CS562" i="7" s="1"/>
  <c r="CE283" i="7"/>
  <c r="CE562" i="7" s="1"/>
  <c r="CU283" i="7"/>
  <c r="CU562" i="7" s="1"/>
  <c r="CZ283" i="7"/>
  <c r="CZ562" i="7" s="1"/>
  <c r="CL18" i="7"/>
  <c r="CL55" i="7" s="1"/>
  <c r="AF323" i="7" l="1"/>
  <c r="AF560" i="7" s="1"/>
  <c r="AF562" i="7" s="1"/>
  <c r="AH562" i="7"/>
  <c r="AG372" i="7"/>
  <c r="AD372" i="7" s="1"/>
  <c r="AI323" i="7"/>
  <c r="AI560" i="7" s="1"/>
  <c r="AI562" i="7" s="1"/>
  <c r="CL283" i="7"/>
  <c r="AD323" i="7" l="1"/>
  <c r="AD560" i="7" s="1"/>
  <c r="AD562" i="7" s="1"/>
  <c r="AE372" i="7"/>
  <c r="AG323" i="7"/>
  <c r="AG560" i="7" s="1"/>
  <c r="AG562" i="7" s="1"/>
  <c r="CL562" i="7"/>
  <c r="AC372" i="7" l="1"/>
  <c r="AE323" i="7"/>
  <c r="AE560" i="7" s="1"/>
  <c r="AE562" i="7" s="1"/>
  <c r="AB372" i="7"/>
  <c r="AA372" i="7" l="1"/>
  <c r="AC323" i="7"/>
  <c r="AC560" i="7" s="1"/>
  <c r="AC562" i="7" s="1"/>
  <c r="Z372" i="7"/>
  <c r="AB323" i="7"/>
  <c r="AB560" i="7" s="1"/>
  <c r="AB562" i="7" s="1"/>
  <c r="X372" i="7" l="1"/>
  <c r="Z323" i="7"/>
  <c r="Z560" i="7" s="1"/>
  <c r="Z562" i="7" s="1"/>
  <c r="Y372" i="7"/>
  <c r="AA323" i="7"/>
  <c r="AA560" i="7" s="1"/>
  <c r="AA562" i="7" s="1"/>
  <c r="W372" i="7" l="1"/>
  <c r="Y323" i="7"/>
  <c r="Y560" i="7" s="1"/>
  <c r="Y562" i="7" s="1"/>
  <c r="V372" i="7"/>
  <c r="X323" i="7"/>
  <c r="X560" i="7" s="1"/>
  <c r="X562" i="7" s="1"/>
  <c r="T372" i="7" l="1"/>
  <c r="V323" i="7"/>
  <c r="V560" i="7" s="1"/>
  <c r="V562" i="7" s="1"/>
  <c r="U372" i="7"/>
  <c r="W323" i="7"/>
  <c r="W560" i="7" s="1"/>
  <c r="W562" i="7" s="1"/>
  <c r="S372" i="7" l="1"/>
  <c r="U323" i="7"/>
  <c r="U560" i="7" s="1"/>
  <c r="U562" i="7" s="1"/>
  <c r="R372" i="7"/>
  <c r="T323" i="7"/>
  <c r="T560" i="7" s="1"/>
  <c r="T562" i="7" s="1"/>
  <c r="P372" i="7" l="1"/>
  <c r="R323" i="7"/>
  <c r="R560" i="7" s="1"/>
  <c r="R562" i="7" s="1"/>
  <c r="Q372" i="7"/>
  <c r="S323" i="7"/>
  <c r="S560" i="7" s="1"/>
  <c r="S562" i="7" s="1"/>
  <c r="O372" i="7" l="1"/>
  <c r="Q323" i="7"/>
  <c r="Q560" i="7" s="1"/>
  <c r="Q562" i="7" s="1"/>
  <c r="N372" i="7"/>
  <c r="P323" i="7"/>
  <c r="P560" i="7" s="1"/>
  <c r="P562" i="7" s="1"/>
  <c r="L372" i="7" l="1"/>
  <c r="N323" i="7"/>
  <c r="N560" i="7" s="1"/>
  <c r="N562" i="7" s="1"/>
  <c r="M372" i="7"/>
  <c r="O323" i="7"/>
  <c r="O560" i="7" s="1"/>
  <c r="O562" i="7" s="1"/>
  <c r="K372" i="7" l="1"/>
  <c r="M323" i="7"/>
  <c r="M560" i="7" s="1"/>
  <c r="M562" i="7" s="1"/>
  <c r="J372" i="7"/>
  <c r="L323" i="7"/>
  <c r="L560" i="7" s="1"/>
  <c r="L562" i="7" s="1"/>
  <c r="H372" i="7" l="1"/>
  <c r="J323" i="7"/>
  <c r="J560" i="7" s="1"/>
  <c r="J562" i="7" s="1"/>
  <c r="I372" i="7"/>
  <c r="K323" i="7"/>
  <c r="K560" i="7" s="1"/>
  <c r="K562" i="7" s="1"/>
  <c r="G372" i="7" l="1"/>
  <c r="I323" i="7"/>
  <c r="I560" i="7" s="1"/>
  <c r="I562" i="7" s="1"/>
  <c r="F372" i="7"/>
  <c r="H323" i="7"/>
  <c r="H560" i="7" s="1"/>
  <c r="H562" i="7" s="1"/>
  <c r="D372" i="7" l="1"/>
  <c r="F323" i="7"/>
  <c r="F560" i="7" s="1"/>
  <c r="F562" i="7" s="1"/>
  <c r="E372" i="7"/>
  <c r="G323" i="7"/>
  <c r="G560" i="7" s="1"/>
  <c r="G562" i="7" s="1"/>
  <c r="C372" i="7" l="1"/>
  <c r="C323" i="7" s="1"/>
  <c r="C560" i="7" s="1"/>
  <c r="C562" i="7" s="1"/>
  <c r="E323" i="7"/>
  <c r="E560" i="7" s="1"/>
  <c r="E562" i="7" s="1"/>
  <c r="D323" i="7"/>
  <c r="D560" i="7" l="1"/>
  <c r="D56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M189" authorId="0" shapeId="0" xr:uid="{00000000-0006-0000-0100-000001000000}">
      <text>
        <r>
          <rPr>
            <b/>
            <sz val="9"/>
            <color indexed="81"/>
            <rFont val="Tahoma"/>
            <family val="2"/>
          </rPr>
          <t>Author:</t>
        </r>
        <r>
          <rPr>
            <sz val="9"/>
            <color indexed="81"/>
            <rFont val="Tahoma"/>
            <family val="2"/>
          </rPr>
          <t xml:space="preserve">
Included additional $1,232 million unspecified amount.</t>
        </r>
      </text>
    </comment>
    <comment ref="CN189" authorId="0" shapeId="0" xr:uid="{00000000-0006-0000-0100-000002000000}">
      <text>
        <r>
          <rPr>
            <b/>
            <sz val="9"/>
            <color indexed="81"/>
            <rFont val="Tahoma"/>
            <family val="2"/>
          </rPr>
          <t>Author:</t>
        </r>
        <r>
          <rPr>
            <sz val="9"/>
            <color indexed="81"/>
            <rFont val="Tahoma"/>
            <family val="2"/>
          </rPr>
          <t xml:space="preserve">
Author:
Included additional $1,354m</t>
        </r>
      </text>
    </comment>
    <comment ref="CO189" authorId="0" shapeId="0" xr:uid="{00000000-0006-0000-0100-000003000000}">
      <text>
        <r>
          <rPr>
            <b/>
            <sz val="9"/>
            <color indexed="81"/>
            <rFont val="Tahoma"/>
            <family val="2"/>
          </rPr>
          <t>Author:</t>
        </r>
        <r>
          <rPr>
            <sz val="9"/>
            <color indexed="81"/>
            <rFont val="Tahoma"/>
            <family val="2"/>
          </rPr>
          <t xml:space="preserve">
Included additional $64 million unspecified amount.</t>
        </r>
      </text>
    </comment>
    <comment ref="CP189" authorId="0" shapeId="0" xr:uid="{00000000-0006-0000-0100-000004000000}">
      <text>
        <r>
          <rPr>
            <b/>
            <sz val="9"/>
            <color indexed="81"/>
            <rFont val="Tahoma"/>
            <family val="2"/>
          </rPr>
          <t>Author:</t>
        </r>
        <r>
          <rPr>
            <sz val="9"/>
            <color indexed="81"/>
            <rFont val="Tahoma"/>
            <family val="2"/>
          </rPr>
          <t xml:space="preserve">
Included additional $116 million unspecified amount.</t>
        </r>
      </text>
    </comment>
    <comment ref="CR189" authorId="0" shapeId="0" xr:uid="{00000000-0006-0000-0100-000005000000}">
      <text>
        <r>
          <rPr>
            <b/>
            <sz val="9"/>
            <color indexed="81"/>
            <rFont val="Tahoma"/>
            <family val="2"/>
          </rPr>
          <t>Author:</t>
        </r>
        <r>
          <rPr>
            <sz val="9"/>
            <color indexed="81"/>
            <rFont val="Tahoma"/>
            <family val="2"/>
          </rPr>
          <t xml:space="preserve">
Included additional $27 million unspecified amount.</t>
        </r>
      </text>
    </comment>
    <comment ref="CS189" authorId="0" shapeId="0" xr:uid="{00000000-0006-0000-0100-000006000000}">
      <text>
        <r>
          <rPr>
            <b/>
            <sz val="9"/>
            <color indexed="81"/>
            <rFont val="Tahoma"/>
            <family val="2"/>
          </rPr>
          <t>Author:</t>
        </r>
        <r>
          <rPr>
            <sz val="9"/>
            <color indexed="81"/>
            <rFont val="Tahoma"/>
            <family val="2"/>
          </rPr>
          <t xml:space="preserve">
Included additional $13 million unspecified amount.</t>
        </r>
      </text>
    </comment>
    <comment ref="CT189" authorId="0" shapeId="0" xr:uid="{00000000-0006-0000-0100-000007000000}">
      <text>
        <r>
          <rPr>
            <b/>
            <sz val="9"/>
            <color indexed="81"/>
            <rFont val="Tahoma"/>
            <family val="2"/>
          </rPr>
          <t>Author:</t>
        </r>
        <r>
          <rPr>
            <sz val="9"/>
            <color indexed="81"/>
            <rFont val="Tahoma"/>
            <family val="2"/>
          </rPr>
          <t xml:space="preserve">
Included additional $9 million unspecified amount.</t>
        </r>
      </text>
    </comment>
    <comment ref="H332" authorId="0" shapeId="0" xr:uid="{00000000-0006-0000-0100-000008000000}">
      <text>
        <r>
          <rPr>
            <b/>
            <sz val="9"/>
            <color indexed="81"/>
            <rFont val="Tahoma"/>
            <family val="2"/>
          </rPr>
          <t>Author:</t>
        </r>
        <r>
          <rPr>
            <sz val="9"/>
            <color indexed="81"/>
            <rFont val="Tahoma"/>
            <family val="2"/>
          </rPr>
          <t xml:space="preserve">
Of which:
Under adminstration of State Acts: </t>
        </r>
        <r>
          <rPr>
            <sz val="9"/>
            <color indexed="81"/>
            <rFont val="Calibri"/>
            <family val="2"/>
          </rPr>
          <t>₤</t>
        </r>
        <r>
          <rPr>
            <sz val="9"/>
            <color indexed="81"/>
            <rFont val="Tahoma"/>
            <family val="2"/>
          </rPr>
          <t xml:space="preserve">4,700
Other Fees: </t>
        </r>
        <r>
          <rPr>
            <sz val="9"/>
            <color indexed="81"/>
            <rFont val="Calibri"/>
            <family val="2"/>
          </rPr>
          <t>₤</t>
        </r>
        <r>
          <rPr>
            <sz val="9"/>
            <color indexed="81"/>
            <rFont val="Tahoma"/>
            <family val="2"/>
          </rPr>
          <t>13,317</t>
        </r>
      </text>
    </comment>
    <comment ref="I332" authorId="0" shapeId="0" xr:uid="{00000000-0006-0000-0100-000009000000}">
      <text>
        <r>
          <rPr>
            <b/>
            <sz val="9"/>
            <color indexed="81"/>
            <rFont val="Tahoma"/>
            <family val="2"/>
          </rPr>
          <t>Author:</t>
        </r>
        <r>
          <rPr>
            <sz val="9"/>
            <color indexed="81"/>
            <rFont val="Tahoma"/>
            <family val="2"/>
          </rPr>
          <t xml:space="preserve">
Of which:
Under administration of State Acts: </t>
        </r>
        <r>
          <rPr>
            <sz val="9"/>
            <color indexed="81"/>
            <rFont val="Calibri"/>
            <family val="2"/>
          </rPr>
          <t>₤</t>
        </r>
        <r>
          <rPr>
            <sz val="9"/>
            <color indexed="81"/>
            <rFont val="Tahoma"/>
            <family val="2"/>
          </rPr>
          <t xml:space="preserve">2,973
Other Fees: </t>
        </r>
        <r>
          <rPr>
            <sz val="9"/>
            <color indexed="81"/>
            <rFont val="Calibri"/>
            <family val="2"/>
          </rPr>
          <t>₤</t>
        </r>
        <r>
          <rPr>
            <sz val="9"/>
            <color indexed="81"/>
            <rFont val="Tahoma"/>
            <family val="2"/>
          </rPr>
          <t>14,448</t>
        </r>
      </text>
    </comment>
    <comment ref="J332" authorId="0" shapeId="0" xr:uid="{00000000-0006-0000-0100-00000A000000}">
      <text>
        <r>
          <rPr>
            <b/>
            <sz val="9"/>
            <color indexed="81"/>
            <rFont val="Tahoma"/>
            <family val="2"/>
          </rPr>
          <t>Author:</t>
        </r>
        <r>
          <rPr>
            <sz val="9"/>
            <color indexed="81"/>
            <rFont val="Tahoma"/>
            <family val="2"/>
          </rPr>
          <t xml:space="preserve">
Of which:
Under administration of State Acts: </t>
        </r>
        <r>
          <rPr>
            <sz val="9"/>
            <color indexed="81"/>
            <rFont val="Calibri"/>
            <family val="2"/>
          </rPr>
          <t>₤</t>
        </r>
        <r>
          <rPr>
            <sz val="9"/>
            <color indexed="81"/>
            <rFont val="Tahoma"/>
            <family val="2"/>
          </rPr>
          <t xml:space="preserve">1,739
Other fees: </t>
        </r>
        <r>
          <rPr>
            <sz val="9"/>
            <color indexed="81"/>
            <rFont val="Calibri"/>
            <family val="2"/>
          </rPr>
          <t>₤</t>
        </r>
        <r>
          <rPr>
            <sz val="9"/>
            <color indexed="81"/>
            <rFont val="Tahoma"/>
            <family val="2"/>
          </rPr>
          <t>13,628</t>
        </r>
      </text>
    </comment>
    <comment ref="H335" authorId="0" shapeId="0" xr:uid="{00000000-0006-0000-0100-00000B000000}">
      <text>
        <r>
          <rPr>
            <b/>
            <sz val="9"/>
            <color indexed="81"/>
            <rFont val="Tahoma"/>
            <family val="2"/>
          </rPr>
          <t>Author:</t>
        </r>
        <r>
          <rPr>
            <sz val="9"/>
            <color indexed="81"/>
            <rFont val="Tahoma"/>
            <family val="2"/>
          </rPr>
          <t xml:space="preserve">
Of which:
Under Administration of State Acts: </t>
        </r>
        <r>
          <rPr>
            <sz val="9"/>
            <color indexed="81"/>
            <rFont val="Calibri"/>
            <family val="2"/>
          </rPr>
          <t>₤</t>
        </r>
        <r>
          <rPr>
            <sz val="9"/>
            <color indexed="81"/>
            <rFont val="Tahoma"/>
            <family val="2"/>
          </rPr>
          <t xml:space="preserve">493
Other Fees: </t>
        </r>
        <r>
          <rPr>
            <sz val="9"/>
            <color indexed="81"/>
            <rFont val="Calibri"/>
            <family val="2"/>
          </rPr>
          <t>₤</t>
        </r>
        <r>
          <rPr>
            <sz val="9"/>
            <color indexed="81"/>
            <rFont val="Tahoma"/>
            <family val="2"/>
          </rPr>
          <t>5,897</t>
        </r>
      </text>
    </comment>
    <comment ref="I335" authorId="0" shapeId="0" xr:uid="{00000000-0006-0000-0100-00000C000000}">
      <text>
        <r>
          <rPr>
            <b/>
            <sz val="9"/>
            <color indexed="81"/>
            <rFont val="Tahoma"/>
            <family val="2"/>
          </rPr>
          <t>Author:</t>
        </r>
        <r>
          <rPr>
            <sz val="9"/>
            <color indexed="81"/>
            <rFont val="Tahoma"/>
            <family val="2"/>
          </rPr>
          <t xml:space="preserve">
Of which:
Under Administration of State Acts: </t>
        </r>
        <r>
          <rPr>
            <sz val="9"/>
            <color indexed="81"/>
            <rFont val="Calibri"/>
            <family val="2"/>
          </rPr>
          <t>₤</t>
        </r>
        <r>
          <rPr>
            <sz val="9"/>
            <color indexed="81"/>
            <rFont val="Tahoma"/>
            <family val="2"/>
          </rPr>
          <t xml:space="preserve">144
Other Fees: </t>
        </r>
        <r>
          <rPr>
            <sz val="9"/>
            <color indexed="81"/>
            <rFont val="Calibri"/>
            <family val="2"/>
          </rPr>
          <t>₤</t>
        </r>
        <r>
          <rPr>
            <sz val="9"/>
            <color indexed="81"/>
            <rFont val="Tahoma"/>
            <family val="2"/>
          </rPr>
          <t>8,513</t>
        </r>
      </text>
    </comment>
    <comment ref="J335" authorId="0" shapeId="0" xr:uid="{00000000-0006-0000-0100-00000D000000}">
      <text>
        <r>
          <rPr>
            <b/>
            <sz val="9"/>
            <color indexed="81"/>
            <rFont val="Tahoma"/>
            <family val="2"/>
          </rPr>
          <t>Author:</t>
        </r>
        <r>
          <rPr>
            <sz val="9"/>
            <color indexed="81"/>
            <rFont val="Tahoma"/>
            <family val="2"/>
          </rPr>
          <t xml:space="preserve">
Of which:
Under administration of State Acts: </t>
        </r>
        <r>
          <rPr>
            <sz val="9"/>
            <color indexed="81"/>
            <rFont val="Calibri"/>
            <family val="2"/>
          </rPr>
          <t>₤</t>
        </r>
        <r>
          <rPr>
            <sz val="9"/>
            <color indexed="81"/>
            <rFont val="Tahoma"/>
            <family val="2"/>
          </rPr>
          <t xml:space="preserve">83
Other Fees: </t>
        </r>
        <r>
          <rPr>
            <sz val="9"/>
            <color indexed="81"/>
            <rFont val="Calibri"/>
            <family val="2"/>
          </rPr>
          <t>₤</t>
        </r>
        <r>
          <rPr>
            <sz val="9"/>
            <color indexed="81"/>
            <rFont val="Tahoma"/>
            <family val="2"/>
          </rPr>
          <t>6,028</t>
        </r>
      </text>
    </comment>
    <comment ref="P381" authorId="0" shapeId="0" xr:uid="{00000000-0006-0000-0100-00000E000000}">
      <text>
        <r>
          <rPr>
            <b/>
            <sz val="9"/>
            <color indexed="81"/>
            <rFont val="Tahoma"/>
            <family val="2"/>
          </rPr>
          <t>Author:</t>
        </r>
        <r>
          <rPr>
            <sz val="9"/>
            <color indexed="81"/>
            <rFont val="Tahoma"/>
            <family val="2"/>
          </rPr>
          <t xml:space="preserve">
Of which:
Military: </t>
        </r>
        <r>
          <rPr>
            <sz val="9"/>
            <color indexed="81"/>
            <rFont val="Calibri"/>
            <family val="2"/>
          </rPr>
          <t>₤</t>
        </r>
        <r>
          <rPr>
            <sz val="9"/>
            <color indexed="81"/>
            <rFont val="Tahoma"/>
            <family val="2"/>
          </rPr>
          <t xml:space="preserve">63,471
Navy </t>
        </r>
        <r>
          <rPr>
            <sz val="9"/>
            <color indexed="81"/>
            <rFont val="Calibri"/>
            <family val="2"/>
          </rPr>
          <t>₤</t>
        </r>
        <r>
          <rPr>
            <sz val="9"/>
            <color indexed="81"/>
            <rFont val="Tahoma"/>
            <family val="2"/>
          </rPr>
          <t>10,772</t>
        </r>
      </text>
    </comment>
    <comment ref="Q381" authorId="0" shapeId="0" xr:uid="{00000000-0006-0000-0100-00000F000000}">
      <text>
        <r>
          <rPr>
            <b/>
            <sz val="9"/>
            <color indexed="81"/>
            <rFont val="Tahoma"/>
            <family val="2"/>
          </rPr>
          <t>Author:</t>
        </r>
        <r>
          <rPr>
            <sz val="9"/>
            <color indexed="81"/>
            <rFont val="Tahoma"/>
            <family val="2"/>
          </rPr>
          <t xml:space="preserve">
Of which:
Military: ₤55,802
Navy ₤30,052</t>
        </r>
      </text>
    </comment>
    <comment ref="S381" authorId="0" shapeId="0" xr:uid="{00000000-0006-0000-0100-000010000000}">
      <text>
        <r>
          <rPr>
            <b/>
            <sz val="9"/>
            <color indexed="81"/>
            <rFont val="Tahoma"/>
            <family val="2"/>
          </rPr>
          <t>Author:</t>
        </r>
        <r>
          <rPr>
            <sz val="9"/>
            <color indexed="81"/>
            <rFont val="Tahoma"/>
            <family val="2"/>
          </rPr>
          <t xml:space="preserve">
Of which:
Military: ₤183,340
Navy ₤66,970</t>
        </r>
      </text>
    </comment>
    <comment ref="T381" authorId="0" shapeId="0" xr:uid="{00000000-0006-0000-0100-000011000000}">
      <text>
        <r>
          <rPr>
            <b/>
            <sz val="9"/>
            <color indexed="81"/>
            <rFont val="Tahoma"/>
            <family val="2"/>
          </rPr>
          <t>Author:</t>
        </r>
        <r>
          <rPr>
            <sz val="9"/>
            <color indexed="81"/>
            <rFont val="Tahoma"/>
            <family val="2"/>
          </rPr>
          <t xml:space="preserve">
Of which:
Military: ₤180,005
Navy ₤5,077</t>
        </r>
      </text>
    </comment>
    <comment ref="U381" authorId="0" shapeId="0" xr:uid="{00000000-0006-0000-0100-000012000000}">
      <text>
        <r>
          <rPr>
            <b/>
            <sz val="9"/>
            <color indexed="81"/>
            <rFont val="Tahoma"/>
            <family val="2"/>
          </rPr>
          <t>Author:</t>
        </r>
        <r>
          <rPr>
            <sz val="9"/>
            <color indexed="81"/>
            <rFont val="Tahoma"/>
            <family val="2"/>
          </rPr>
          <t xml:space="preserve">
Of which:
Military: ₤174,588
Navy ₤95,916</t>
        </r>
      </text>
    </comment>
    <comment ref="V381" authorId="0" shapeId="0" xr:uid="{00000000-0006-0000-0100-000013000000}">
      <text>
        <r>
          <rPr>
            <b/>
            <sz val="9"/>
            <color indexed="81"/>
            <rFont val="Tahoma"/>
            <family val="2"/>
          </rPr>
          <t>Author:</t>
        </r>
        <r>
          <rPr>
            <sz val="9"/>
            <color indexed="81"/>
            <rFont val="Tahoma"/>
            <family val="2"/>
          </rPr>
          <t xml:space="preserve">
Of which:
Military: ₤114,417
Navy ₤1,912</t>
        </r>
      </text>
    </comment>
    <comment ref="S415" authorId="0" shapeId="0" xr:uid="{00000000-0006-0000-0100-000014000000}">
      <text>
        <r>
          <rPr>
            <b/>
            <sz val="9"/>
            <color indexed="81"/>
            <rFont val="Tahoma"/>
            <family val="2"/>
          </rPr>
          <t>Author:</t>
        </r>
        <r>
          <rPr>
            <sz val="9"/>
            <color indexed="81"/>
            <rFont val="Tahoma"/>
            <family val="2"/>
          </rPr>
          <t xml:space="preserve">
Of which:
Post office: </t>
        </r>
        <r>
          <rPr>
            <sz val="9"/>
            <color indexed="81"/>
            <rFont val="Calibri"/>
            <family val="2"/>
          </rPr>
          <t>₤</t>
        </r>
        <r>
          <rPr>
            <sz val="9"/>
            <color indexed="81"/>
            <rFont val="Tahoma"/>
            <family val="2"/>
          </rPr>
          <t>3,977
Defence - Military: ₤2,302
Defence - Navy: ₤229
Capital Territory: ₤11,821</t>
        </r>
      </text>
    </comment>
    <comment ref="T415" authorId="0" shapeId="0" xr:uid="{00000000-0006-0000-0100-000015000000}">
      <text>
        <r>
          <rPr>
            <b/>
            <sz val="9"/>
            <color indexed="81"/>
            <rFont val="Tahoma"/>
            <family val="2"/>
          </rPr>
          <t>Author:</t>
        </r>
        <r>
          <rPr>
            <sz val="9"/>
            <color indexed="81"/>
            <rFont val="Tahoma"/>
            <family val="2"/>
          </rPr>
          <t xml:space="preserve">
Of which:
Post office: ₤2,511
Defence - Military: ₤2,755
Defence - Navy: ₤2,581
Capital Territory: ₤970
Trade and Customs: </t>
        </r>
        <r>
          <rPr>
            <sz val="9"/>
            <color indexed="81"/>
            <rFont val="Calibri"/>
            <family val="2"/>
          </rPr>
          <t>₤</t>
        </r>
        <r>
          <rPr>
            <sz val="9"/>
            <color indexed="81"/>
            <rFont val="Tahoma"/>
            <family val="2"/>
          </rPr>
          <t xml:space="preserve">107
Works and Railways: </t>
        </r>
        <r>
          <rPr>
            <sz val="9"/>
            <color indexed="81"/>
            <rFont val="Calibri"/>
            <family val="2"/>
          </rPr>
          <t>₤</t>
        </r>
        <r>
          <rPr>
            <sz val="9"/>
            <color indexed="81"/>
            <rFont val="Tahoma"/>
            <family val="2"/>
          </rPr>
          <t xml:space="preserve">1
Treasury: </t>
        </r>
        <r>
          <rPr>
            <sz val="9"/>
            <color indexed="81"/>
            <rFont val="Calibri"/>
            <family val="2"/>
          </rPr>
          <t>₤</t>
        </r>
        <r>
          <rPr>
            <sz val="9"/>
            <color indexed="81"/>
            <rFont val="Tahoma"/>
            <family val="2"/>
          </rPr>
          <t>20</t>
        </r>
      </text>
    </comment>
    <comment ref="Y426" authorId="0" shapeId="0" xr:uid="{00000000-0006-0000-0100-000016000000}">
      <text>
        <r>
          <rPr>
            <b/>
            <sz val="9"/>
            <color indexed="81"/>
            <rFont val="Tahoma"/>
            <family val="2"/>
          </rPr>
          <t>Author:</t>
        </r>
        <r>
          <rPr>
            <sz val="9"/>
            <color indexed="81"/>
            <rFont val="Tahoma"/>
            <family val="2"/>
          </rPr>
          <t xml:space="preserve">
Of which:
Repayment of Advances to Fruit Pools: </t>
        </r>
        <r>
          <rPr>
            <sz val="9"/>
            <color indexed="81"/>
            <rFont val="Calibri"/>
            <family val="2"/>
          </rPr>
          <t>₤</t>
        </r>
        <r>
          <rPr>
            <sz val="9"/>
            <color indexed="81"/>
            <rFont val="Tahoma"/>
            <family val="2"/>
          </rPr>
          <t>284,500</t>
        </r>
      </text>
    </comment>
    <comment ref="Z426" authorId="0" shapeId="0" xr:uid="{00000000-0006-0000-0100-000017000000}">
      <text>
        <r>
          <rPr>
            <b/>
            <sz val="9"/>
            <color indexed="81"/>
            <rFont val="Tahoma"/>
            <family val="2"/>
          </rPr>
          <t>Author:</t>
        </r>
        <r>
          <rPr>
            <sz val="9"/>
            <color indexed="81"/>
            <rFont val="Tahoma"/>
            <family val="2"/>
          </rPr>
          <t xml:space="preserve">
Of which:
Repayment of Advances to Fruit Pools: ₤12,000</t>
        </r>
      </text>
    </comment>
    <comment ref="AA426" authorId="0" shapeId="0" xr:uid="{00000000-0006-0000-0100-000018000000}">
      <text>
        <r>
          <rPr>
            <b/>
            <sz val="9"/>
            <color indexed="81"/>
            <rFont val="Tahoma"/>
            <family val="2"/>
          </rPr>
          <t>Author:</t>
        </r>
        <r>
          <rPr>
            <sz val="9"/>
            <color indexed="81"/>
            <rFont val="Tahoma"/>
            <family val="2"/>
          </rPr>
          <t xml:space="preserve">
Of which:
Repayment of Advances to Fruit Pools: ₤560</t>
        </r>
      </text>
    </comment>
    <comment ref="AB426" authorId="0" shapeId="0" xr:uid="{00000000-0006-0000-0100-000019000000}">
      <text>
        <r>
          <rPr>
            <b/>
            <sz val="9"/>
            <color indexed="81"/>
            <rFont val="Tahoma"/>
            <family val="2"/>
          </rPr>
          <t>Author:</t>
        </r>
        <r>
          <rPr>
            <sz val="9"/>
            <color indexed="81"/>
            <rFont val="Tahoma"/>
            <family val="2"/>
          </rPr>
          <t xml:space="preserve">
Of which:
Repayment of Advances to Fruit Pools: ₤16,005</t>
        </r>
      </text>
    </comment>
    <comment ref="AD426" authorId="0" shapeId="0" xr:uid="{00000000-0006-0000-0100-00001A000000}">
      <text>
        <r>
          <rPr>
            <b/>
            <sz val="9"/>
            <color indexed="81"/>
            <rFont val="Tahoma"/>
            <family val="2"/>
          </rPr>
          <t>Author:</t>
        </r>
        <r>
          <rPr>
            <sz val="9"/>
            <color indexed="81"/>
            <rFont val="Tahoma"/>
            <family val="2"/>
          </rPr>
          <t xml:space="preserve">
Of which:
Repayment of Advances to Fruit Pools: ₤19,884</t>
        </r>
      </text>
    </comment>
    <comment ref="AE426" authorId="0" shapeId="0" xr:uid="{00000000-0006-0000-0100-00001B000000}">
      <text>
        <r>
          <rPr>
            <b/>
            <sz val="9"/>
            <color indexed="81"/>
            <rFont val="Tahoma"/>
            <family val="2"/>
          </rPr>
          <t>Author:</t>
        </r>
        <r>
          <rPr>
            <sz val="9"/>
            <color indexed="81"/>
            <rFont val="Tahoma"/>
            <family val="2"/>
          </rPr>
          <t xml:space="preserve">
Of which:
Repayment of Advances to Fruit Pools: ₤1,150</t>
        </r>
      </text>
    </comment>
    <comment ref="AO426" authorId="0" shapeId="0" xr:uid="{00000000-0006-0000-0100-00001C000000}">
      <text>
        <r>
          <rPr>
            <b/>
            <sz val="9"/>
            <color indexed="81"/>
            <rFont val="Tahoma"/>
            <family val="2"/>
          </rPr>
          <t>Author:</t>
        </r>
        <r>
          <rPr>
            <sz val="9"/>
            <color indexed="81"/>
            <rFont val="Tahoma"/>
            <family val="2"/>
          </rPr>
          <t xml:space="preserve">
Of which:
Commerce and Agriculture - Miscellaneous: </t>
        </r>
        <r>
          <rPr>
            <sz val="9"/>
            <color indexed="81"/>
            <rFont val="Calibri"/>
            <family val="2"/>
          </rPr>
          <t>₤</t>
        </r>
        <r>
          <rPr>
            <sz val="9"/>
            <color indexed="81"/>
            <rFont val="Tahoma"/>
            <family val="2"/>
          </rPr>
          <t>2,523</t>
        </r>
      </text>
    </comment>
    <comment ref="AP426" authorId="0" shapeId="0" xr:uid="{00000000-0006-0000-0100-00001D000000}">
      <text>
        <r>
          <rPr>
            <b/>
            <sz val="9"/>
            <color indexed="81"/>
            <rFont val="Tahoma"/>
            <family val="2"/>
          </rPr>
          <t>Author:</t>
        </r>
        <r>
          <rPr>
            <sz val="9"/>
            <color indexed="81"/>
            <rFont val="Tahoma"/>
            <family val="2"/>
          </rPr>
          <t xml:space="preserve">
Of which:
Commerce and Agriculture - Miscellaneous: ₤3,073</t>
        </r>
      </text>
    </comment>
    <comment ref="AQ426" authorId="0" shapeId="0" xr:uid="{00000000-0006-0000-0100-00001E000000}">
      <text>
        <r>
          <rPr>
            <b/>
            <sz val="9"/>
            <color indexed="81"/>
            <rFont val="Tahoma"/>
            <family val="2"/>
          </rPr>
          <t>Author:</t>
        </r>
        <r>
          <rPr>
            <sz val="9"/>
            <color indexed="81"/>
            <rFont val="Tahoma"/>
            <family val="2"/>
          </rPr>
          <t xml:space="preserve">
Of which:
Commerce and Agriculture - Miscellaneous: ₤36,450</t>
        </r>
      </text>
    </comment>
    <comment ref="AR426" authorId="0" shapeId="0" xr:uid="{00000000-0006-0000-0100-00001F000000}">
      <text>
        <r>
          <rPr>
            <b/>
            <sz val="9"/>
            <color indexed="81"/>
            <rFont val="Tahoma"/>
            <family val="2"/>
          </rPr>
          <t>Author:</t>
        </r>
        <r>
          <rPr>
            <sz val="9"/>
            <color indexed="81"/>
            <rFont val="Tahoma"/>
            <family val="2"/>
          </rPr>
          <t xml:space="preserve">
Of which:
Commerce and Agriculture - Miscellaneous: ₤258,108</t>
        </r>
      </text>
    </comment>
    <comment ref="AS426" authorId="0" shapeId="0" xr:uid="{00000000-0006-0000-0100-000020000000}">
      <text>
        <r>
          <rPr>
            <b/>
            <sz val="9"/>
            <color indexed="81"/>
            <rFont val="Tahoma"/>
            <family val="2"/>
          </rPr>
          <t>Author:</t>
        </r>
        <r>
          <rPr>
            <sz val="9"/>
            <color indexed="81"/>
            <rFont val="Tahoma"/>
            <family val="2"/>
          </rPr>
          <t xml:space="preserve">
Of which:
Commerce and Agriculture - Miscellaneous: ₤115,522</t>
        </r>
      </text>
    </comment>
    <comment ref="AT426" authorId="0" shapeId="0" xr:uid="{00000000-0006-0000-0100-000021000000}">
      <text>
        <r>
          <rPr>
            <b/>
            <sz val="9"/>
            <color indexed="81"/>
            <rFont val="Tahoma"/>
            <family val="2"/>
          </rPr>
          <t>Author:</t>
        </r>
        <r>
          <rPr>
            <sz val="9"/>
            <color indexed="81"/>
            <rFont val="Tahoma"/>
            <family val="2"/>
          </rPr>
          <t xml:space="preserve">
Of which:
Commerce and Agriculture - Miscellaneous: ₤12,769</t>
        </r>
      </text>
    </comment>
    <comment ref="AU426" authorId="0" shapeId="0" xr:uid="{00000000-0006-0000-0100-000022000000}">
      <text>
        <r>
          <rPr>
            <b/>
            <sz val="9"/>
            <color indexed="81"/>
            <rFont val="Tahoma"/>
            <family val="2"/>
          </rPr>
          <t>Author:</t>
        </r>
        <r>
          <rPr>
            <sz val="9"/>
            <color indexed="81"/>
            <rFont val="Tahoma"/>
            <family val="2"/>
          </rPr>
          <t xml:space="preserve">
Of which:
Commerce and Agriculture - Miscellaneous: ₤11,178</t>
        </r>
      </text>
    </comment>
    <comment ref="AV426" authorId="0" shapeId="0" xr:uid="{00000000-0006-0000-0100-000023000000}">
      <text>
        <r>
          <rPr>
            <b/>
            <sz val="9"/>
            <color indexed="81"/>
            <rFont val="Tahoma"/>
            <family val="2"/>
          </rPr>
          <t>Author:</t>
        </r>
        <r>
          <rPr>
            <sz val="9"/>
            <color indexed="81"/>
            <rFont val="Tahoma"/>
            <family val="2"/>
          </rPr>
          <t xml:space="preserve">
Of which:
Commerce and Agriculture - Miscellaneous: ₤23,528</t>
        </r>
      </text>
    </comment>
    <comment ref="AW426" authorId="0" shapeId="0" xr:uid="{00000000-0006-0000-0100-000024000000}">
      <text>
        <r>
          <rPr>
            <b/>
            <sz val="9"/>
            <color indexed="81"/>
            <rFont val="Tahoma"/>
            <family val="2"/>
          </rPr>
          <t>Author:</t>
        </r>
        <r>
          <rPr>
            <sz val="9"/>
            <color indexed="81"/>
            <rFont val="Tahoma"/>
            <family val="2"/>
          </rPr>
          <t xml:space="preserve">
Of which:
Commerce and Agriculture - Miscellaneous: -₤22,113</t>
        </r>
      </text>
    </comment>
    <comment ref="AX426" authorId="0" shapeId="0" xr:uid="{00000000-0006-0000-0100-000025000000}">
      <text>
        <r>
          <rPr>
            <b/>
            <sz val="9"/>
            <color indexed="81"/>
            <rFont val="Tahoma"/>
            <family val="2"/>
          </rPr>
          <t>Author:</t>
        </r>
        <r>
          <rPr>
            <sz val="9"/>
            <color indexed="81"/>
            <rFont val="Tahoma"/>
            <family val="2"/>
          </rPr>
          <t xml:space="preserve">
Of which:
Commerce and Agriculture - Miscellaneous: ₤22,480</t>
        </r>
      </text>
    </comment>
    <comment ref="AY426" authorId="0" shapeId="0" xr:uid="{00000000-0006-0000-0100-000026000000}">
      <text>
        <r>
          <rPr>
            <b/>
            <sz val="9"/>
            <color indexed="81"/>
            <rFont val="Tahoma"/>
            <family val="2"/>
          </rPr>
          <t>Author:</t>
        </r>
        <r>
          <rPr>
            <sz val="9"/>
            <color indexed="81"/>
            <rFont val="Tahoma"/>
            <family val="2"/>
          </rPr>
          <t xml:space="preserve">
Of which:
Commerce and Agriculture - Miscellaneous: ₤11,242</t>
        </r>
      </text>
    </comment>
    <comment ref="AZ426" authorId="0" shapeId="0" xr:uid="{00000000-0006-0000-0100-000027000000}">
      <text>
        <r>
          <rPr>
            <b/>
            <sz val="9"/>
            <color indexed="81"/>
            <rFont val="Tahoma"/>
            <family val="2"/>
          </rPr>
          <t>Author:</t>
        </r>
        <r>
          <rPr>
            <sz val="9"/>
            <color indexed="81"/>
            <rFont val="Tahoma"/>
            <family val="2"/>
          </rPr>
          <t xml:space="preserve">
Of which:
Commerce and Agriculture - Miscellaneous: ₤22,410
Labour and National Service - Miscellaneous: </t>
        </r>
        <r>
          <rPr>
            <sz val="9"/>
            <color indexed="81"/>
            <rFont val="Calibri"/>
            <family val="2"/>
          </rPr>
          <t>₤</t>
        </r>
        <r>
          <rPr>
            <sz val="9"/>
            <color indexed="81"/>
            <rFont val="Tahoma"/>
            <family val="2"/>
          </rPr>
          <t>8,694</t>
        </r>
      </text>
    </comment>
    <comment ref="BA426" authorId="0" shapeId="0" xr:uid="{00000000-0006-0000-0100-000028000000}">
      <text>
        <r>
          <rPr>
            <b/>
            <sz val="9"/>
            <color indexed="81"/>
            <rFont val="Tahoma"/>
            <family val="2"/>
          </rPr>
          <t>Author:</t>
        </r>
        <r>
          <rPr>
            <sz val="9"/>
            <color indexed="81"/>
            <rFont val="Tahoma"/>
            <family val="2"/>
          </rPr>
          <t xml:space="preserve">
Of which:
Commerce and Agriculture - Miscellaneous: ₤33,661
Labour and National Service - Miscellaneous: ₤9,403</t>
        </r>
      </text>
    </comment>
    <comment ref="BB426" authorId="0" shapeId="0" xr:uid="{00000000-0006-0000-0100-000029000000}">
      <text>
        <r>
          <rPr>
            <b/>
            <sz val="9"/>
            <color indexed="81"/>
            <rFont val="Tahoma"/>
            <family val="2"/>
          </rPr>
          <t>Author:</t>
        </r>
        <r>
          <rPr>
            <sz val="9"/>
            <color indexed="81"/>
            <rFont val="Tahoma"/>
            <family val="2"/>
          </rPr>
          <t xml:space="preserve">
Of which:
Commerce and Agriculture - Miscellaneous: ₤121,093
Labour and National Service - Miscellaneous: ₤161,572</t>
        </r>
      </text>
    </comment>
    <comment ref="BC426" authorId="0" shapeId="0" xr:uid="{00000000-0006-0000-0100-00002A000000}">
      <text>
        <r>
          <rPr>
            <b/>
            <sz val="9"/>
            <color indexed="81"/>
            <rFont val="Tahoma"/>
            <family val="2"/>
          </rPr>
          <t>Author:</t>
        </r>
        <r>
          <rPr>
            <sz val="9"/>
            <color indexed="81"/>
            <rFont val="Tahoma"/>
            <family val="2"/>
          </rPr>
          <t xml:space="preserve">
Of which:
Commerce and Agriculture - Miscellaneous: ₤106,045
Labour and National Service - Miscellaneous: ₤208,292</t>
        </r>
      </text>
    </comment>
    <comment ref="BG426" authorId="0" shapeId="0" xr:uid="{00000000-0006-0000-0100-00002B000000}">
      <text>
        <r>
          <rPr>
            <b/>
            <sz val="9"/>
            <color indexed="81"/>
            <rFont val="Tahoma"/>
            <family val="2"/>
          </rPr>
          <t>Author:</t>
        </r>
        <r>
          <rPr>
            <sz val="9"/>
            <color indexed="81"/>
            <rFont val="Tahoma"/>
            <family val="2"/>
          </rPr>
          <t xml:space="preserve">
Of which:
Interior - Sale of property and material: </t>
        </r>
        <r>
          <rPr>
            <sz val="9"/>
            <color indexed="81"/>
            <rFont val="Calibri"/>
            <family val="2"/>
          </rPr>
          <t>₤</t>
        </r>
        <r>
          <rPr>
            <sz val="9"/>
            <color indexed="81"/>
            <rFont val="Tahoma"/>
            <family val="2"/>
          </rPr>
          <t xml:space="preserve">801,618
Interior - Miscellaneous: </t>
        </r>
        <r>
          <rPr>
            <sz val="9"/>
            <color indexed="81"/>
            <rFont val="Calibri"/>
            <family val="2"/>
          </rPr>
          <t>₤</t>
        </r>
        <r>
          <rPr>
            <sz val="9"/>
            <color indexed="81"/>
            <rFont val="Tahoma"/>
            <family val="2"/>
          </rPr>
          <t>68,443</t>
        </r>
      </text>
    </comment>
    <comment ref="BH426" authorId="0" shapeId="0" xr:uid="{00000000-0006-0000-0100-00002C000000}">
      <text>
        <r>
          <rPr>
            <b/>
            <sz val="9"/>
            <color indexed="81"/>
            <rFont val="Tahoma"/>
            <family val="2"/>
          </rPr>
          <t>Author:</t>
        </r>
        <r>
          <rPr>
            <sz val="9"/>
            <color indexed="81"/>
            <rFont val="Tahoma"/>
            <family val="2"/>
          </rPr>
          <t xml:space="preserve">
Of which:
Interior: Sale of property and material </t>
        </r>
        <r>
          <rPr>
            <sz val="9"/>
            <color indexed="81"/>
            <rFont val="Calibri"/>
            <family val="2"/>
          </rPr>
          <t>₤</t>
        </r>
        <r>
          <rPr>
            <sz val="9"/>
            <color indexed="81"/>
            <rFont val="Tahoma"/>
            <family val="2"/>
          </rPr>
          <t xml:space="preserve">658,084
Interior: Misc </t>
        </r>
        <r>
          <rPr>
            <sz val="9"/>
            <color indexed="81"/>
            <rFont val="Calibri"/>
            <family val="2"/>
          </rPr>
          <t>₤</t>
        </r>
        <r>
          <rPr>
            <sz val="9"/>
            <color indexed="81"/>
            <rFont val="Tahoma"/>
            <family val="2"/>
          </rPr>
          <t>65,674</t>
        </r>
      </text>
    </comment>
    <comment ref="J450" authorId="0" shapeId="0" xr:uid="{00000000-0006-0000-0100-00002D000000}">
      <text>
        <r>
          <rPr>
            <b/>
            <sz val="9"/>
            <color indexed="81"/>
            <rFont val="Tahoma"/>
            <family val="2"/>
          </rPr>
          <t>Author:</t>
        </r>
        <r>
          <rPr>
            <sz val="9"/>
            <color indexed="81"/>
            <rFont val="Tahoma"/>
            <family val="2"/>
          </rPr>
          <t xml:space="preserve">
Of which:
Customs: </t>
        </r>
        <r>
          <rPr>
            <sz val="9"/>
            <color indexed="81"/>
            <rFont val="Calibri"/>
            <family val="2"/>
          </rPr>
          <t>₤</t>
        </r>
        <r>
          <rPr>
            <sz val="9"/>
            <color indexed="81"/>
            <rFont val="Tahoma"/>
            <family val="2"/>
          </rPr>
          <t>1,517
Defence: ₤28
Post Office: ₤4,949</t>
        </r>
      </text>
    </comment>
    <comment ref="K450" authorId="0" shapeId="0" xr:uid="{00000000-0006-0000-0100-00002E000000}">
      <text>
        <r>
          <rPr>
            <b/>
            <sz val="9"/>
            <color indexed="81"/>
            <rFont val="Tahoma"/>
            <family val="2"/>
          </rPr>
          <t>Author:</t>
        </r>
        <r>
          <rPr>
            <sz val="9"/>
            <color indexed="81"/>
            <rFont val="Tahoma"/>
            <family val="2"/>
          </rPr>
          <t xml:space="preserve">
Of which:
Customs: ₤444
Post Office: ₤2,130</t>
        </r>
      </text>
    </comment>
    <comment ref="M450" authorId="0" shapeId="0" xr:uid="{00000000-0006-0000-0100-00002F000000}">
      <text>
        <r>
          <rPr>
            <b/>
            <sz val="9"/>
            <color indexed="81"/>
            <rFont val="Tahoma"/>
            <family val="2"/>
          </rPr>
          <t>Author:</t>
        </r>
        <r>
          <rPr>
            <sz val="9"/>
            <color indexed="81"/>
            <rFont val="Tahoma"/>
            <family val="2"/>
          </rPr>
          <t xml:space="preserve">
Of which:
Customs: ₤525
Post Office: ₤2,040
Defence: </t>
        </r>
        <r>
          <rPr>
            <sz val="9"/>
            <color indexed="81"/>
            <rFont val="Calibri"/>
            <family val="2"/>
          </rPr>
          <t>₤</t>
        </r>
        <r>
          <rPr>
            <sz val="9"/>
            <color indexed="81"/>
            <rFont val="Tahoma"/>
            <family val="2"/>
          </rPr>
          <t xml:space="preserve">33
Other Departments: </t>
        </r>
        <r>
          <rPr>
            <sz val="9"/>
            <color indexed="81"/>
            <rFont val="Calibri"/>
            <family val="2"/>
          </rPr>
          <t>₤</t>
        </r>
        <r>
          <rPr>
            <sz val="9"/>
            <color indexed="81"/>
            <rFont val="Tahoma"/>
            <family val="2"/>
          </rPr>
          <t>401</t>
        </r>
      </text>
    </comment>
    <comment ref="N450" authorId="0" shapeId="0" xr:uid="{00000000-0006-0000-0100-000030000000}">
      <text>
        <r>
          <rPr>
            <b/>
            <sz val="9"/>
            <color indexed="81"/>
            <rFont val="Tahoma"/>
            <family val="2"/>
          </rPr>
          <t>Author:</t>
        </r>
        <r>
          <rPr>
            <sz val="9"/>
            <color indexed="81"/>
            <rFont val="Tahoma"/>
            <family val="2"/>
          </rPr>
          <t xml:space="preserve">
Of which:
Customs: ₤512
Post Office: ₤1,992
Defence: ₤34
Other Departments: ₤388</t>
        </r>
      </text>
    </comment>
    <comment ref="O450" authorId="0" shapeId="0" xr:uid="{00000000-0006-0000-0100-000031000000}">
      <text>
        <r>
          <rPr>
            <b/>
            <sz val="9"/>
            <color indexed="81"/>
            <rFont val="Tahoma"/>
            <family val="2"/>
          </rPr>
          <t>Author:</t>
        </r>
        <r>
          <rPr>
            <sz val="9"/>
            <color indexed="81"/>
            <rFont val="Tahoma"/>
            <family val="2"/>
          </rPr>
          <t xml:space="preserve">
Of which:
Customs: ₤506
Post Office: ₤1,931
Defence: ₤35
Other Departments: ₤490</t>
        </r>
      </text>
    </comment>
    <comment ref="P450" authorId="0" shapeId="0" xr:uid="{00000000-0006-0000-0100-000032000000}">
      <text>
        <r>
          <rPr>
            <b/>
            <sz val="9"/>
            <color indexed="81"/>
            <rFont val="Tahoma"/>
            <family val="2"/>
          </rPr>
          <t>Author:</t>
        </r>
        <r>
          <rPr>
            <sz val="9"/>
            <color indexed="81"/>
            <rFont val="Tahoma"/>
            <family val="2"/>
          </rPr>
          <t xml:space="preserve">
Of which:
Customs: ₤479
Post Office: ₤1,826
Defence: ₤37
Other Departments: ₤481</t>
        </r>
      </text>
    </comment>
    <comment ref="Q450" authorId="0" shapeId="0" xr:uid="{00000000-0006-0000-0100-000033000000}">
      <text>
        <r>
          <rPr>
            <b/>
            <sz val="9"/>
            <color indexed="81"/>
            <rFont val="Tahoma"/>
            <family val="2"/>
          </rPr>
          <t>Author:</t>
        </r>
        <r>
          <rPr>
            <sz val="9"/>
            <color indexed="81"/>
            <rFont val="Tahoma"/>
            <family val="2"/>
          </rPr>
          <t xml:space="preserve">
Of which:
Customs: ₤497
Post Office: ₤1,727
Defence: ₤39
Other Departments: ₤580</t>
        </r>
      </text>
    </comment>
    <comment ref="R450" authorId="0" shapeId="0" xr:uid="{00000000-0006-0000-0100-000034000000}">
      <text>
        <r>
          <rPr>
            <b/>
            <sz val="9"/>
            <color indexed="81"/>
            <rFont val="Tahoma"/>
            <family val="2"/>
          </rPr>
          <t>Author:</t>
        </r>
        <r>
          <rPr>
            <sz val="9"/>
            <color indexed="81"/>
            <rFont val="Tahoma"/>
            <family val="2"/>
          </rPr>
          <t xml:space="preserve">
Of which:
Customs: ₤479
Post Office: ₤1,680
Defence: ₤41
Other Departments: ₤537</t>
        </r>
      </text>
    </comment>
    <comment ref="S450" authorId="0" shapeId="0" xr:uid="{00000000-0006-0000-0100-000035000000}">
      <text>
        <r>
          <rPr>
            <b/>
            <sz val="9"/>
            <color indexed="81"/>
            <rFont val="Tahoma"/>
            <family val="2"/>
          </rPr>
          <t>Author:</t>
        </r>
        <r>
          <rPr>
            <sz val="9"/>
            <color indexed="81"/>
            <rFont val="Tahoma"/>
            <family val="2"/>
          </rPr>
          <t xml:space="preserve">
Of which:
Customs: ₤447
Post Office: ₤1,586
Defence: ₤42
Other Departments: ₤410</t>
        </r>
      </text>
    </comment>
    <comment ref="T450" authorId="0" shapeId="0" xr:uid="{00000000-0006-0000-0100-000036000000}">
      <text>
        <r>
          <rPr>
            <b/>
            <sz val="9"/>
            <color indexed="81"/>
            <rFont val="Tahoma"/>
            <family val="2"/>
          </rPr>
          <t>Author:</t>
        </r>
        <r>
          <rPr>
            <sz val="9"/>
            <color indexed="81"/>
            <rFont val="Tahoma"/>
            <family val="2"/>
          </rPr>
          <t xml:space="preserve">
Of which:
Customs: ₤407
Post Office: ₤1,500
Other Departments: ₤390</t>
        </r>
      </text>
    </comment>
    <comment ref="U450" authorId="0" shapeId="0" xr:uid="{00000000-0006-0000-0100-000037000000}">
      <text>
        <r>
          <rPr>
            <b/>
            <sz val="9"/>
            <color indexed="81"/>
            <rFont val="Tahoma"/>
            <family val="2"/>
          </rPr>
          <t>Author:</t>
        </r>
        <r>
          <rPr>
            <sz val="9"/>
            <color indexed="81"/>
            <rFont val="Tahoma"/>
            <family val="2"/>
          </rPr>
          <t xml:space="preserve">
Of which:
Customs: ₤445
Post Office: ₤1,406
Other Departments: ₤425</t>
        </r>
      </text>
    </comment>
    <comment ref="V450" authorId="0" shapeId="0" xr:uid="{00000000-0006-0000-0100-000038000000}">
      <text>
        <r>
          <rPr>
            <b/>
            <sz val="9"/>
            <color indexed="81"/>
            <rFont val="Tahoma"/>
            <family val="2"/>
          </rPr>
          <t>Author:</t>
        </r>
        <r>
          <rPr>
            <sz val="9"/>
            <color indexed="81"/>
            <rFont val="Tahoma"/>
            <family val="2"/>
          </rPr>
          <t xml:space="preserve">
Of which:
Customs: ₤436
Post Office: ₤1,410
Other Departments: ₤303</t>
        </r>
      </text>
    </comment>
    <comment ref="J451" authorId="0" shapeId="0" xr:uid="{00000000-0006-0000-0100-000039000000}">
      <text>
        <r>
          <rPr>
            <b/>
            <sz val="9"/>
            <color indexed="81"/>
            <rFont val="Tahoma"/>
            <family val="2"/>
          </rPr>
          <t>Author:</t>
        </r>
        <r>
          <rPr>
            <sz val="9"/>
            <color indexed="81"/>
            <rFont val="Tahoma"/>
            <family val="2"/>
          </rPr>
          <t xml:space="preserve">
Of which:
Customs: </t>
        </r>
        <r>
          <rPr>
            <sz val="9"/>
            <color indexed="81"/>
            <rFont val="Calibri"/>
            <family val="2"/>
          </rPr>
          <t>₤</t>
        </r>
        <r>
          <rPr>
            <sz val="9"/>
            <color indexed="81"/>
            <rFont val="Tahoma"/>
            <family val="2"/>
          </rPr>
          <t xml:space="preserve">1,517
Defence: </t>
        </r>
        <r>
          <rPr>
            <sz val="9"/>
            <color indexed="81"/>
            <rFont val="Calibri"/>
            <family val="2"/>
          </rPr>
          <t>₤</t>
        </r>
        <r>
          <rPr>
            <sz val="9"/>
            <color indexed="81"/>
            <rFont val="Tahoma"/>
            <family val="2"/>
          </rPr>
          <t xml:space="preserve">852
Post Office: </t>
        </r>
        <r>
          <rPr>
            <sz val="9"/>
            <color indexed="81"/>
            <rFont val="Calibri"/>
            <family val="2"/>
          </rPr>
          <t>₤</t>
        </r>
        <r>
          <rPr>
            <sz val="9"/>
            <color indexed="81"/>
            <rFont val="Tahoma"/>
            <family val="2"/>
          </rPr>
          <t>21,728</t>
        </r>
      </text>
    </comment>
    <comment ref="K451" authorId="0" shapeId="0" xr:uid="{00000000-0006-0000-0100-00003A000000}">
      <text>
        <r>
          <rPr>
            <b/>
            <sz val="9"/>
            <color indexed="81"/>
            <rFont val="Tahoma"/>
            <family val="2"/>
          </rPr>
          <t>Author:</t>
        </r>
        <r>
          <rPr>
            <sz val="9"/>
            <color indexed="81"/>
            <rFont val="Tahoma"/>
            <family val="2"/>
          </rPr>
          <t xml:space="preserve">
Of which:
Customs: ₤6,435
Defence: ₤656
Post Office: ₤25,361</t>
        </r>
      </text>
    </comment>
    <comment ref="M451" authorId="0" shapeId="0" xr:uid="{00000000-0006-0000-0100-00003B000000}">
      <text>
        <r>
          <rPr>
            <b/>
            <sz val="9"/>
            <color indexed="81"/>
            <rFont val="Tahoma"/>
            <family val="2"/>
          </rPr>
          <t>Author:</t>
        </r>
        <r>
          <rPr>
            <sz val="9"/>
            <color indexed="81"/>
            <rFont val="Tahoma"/>
            <family val="2"/>
          </rPr>
          <t xml:space="preserve">
Of which:
Customs: ₤9,111
Post Office: ₤28,201
Defence: ₤1,356
Other Departments: ₤359</t>
        </r>
      </text>
    </comment>
    <comment ref="N451" authorId="0" shapeId="0" xr:uid="{00000000-0006-0000-0100-00003C000000}">
      <text>
        <r>
          <rPr>
            <b/>
            <sz val="9"/>
            <color indexed="81"/>
            <rFont val="Tahoma"/>
            <family val="2"/>
          </rPr>
          <t>Author:</t>
        </r>
        <r>
          <rPr>
            <sz val="9"/>
            <color indexed="81"/>
            <rFont val="Tahoma"/>
            <family val="2"/>
          </rPr>
          <t xml:space="preserve">
Of which:
Customs: ₤10,058
Post Office: ₤30,853
Defence: ₤803
Other Departments: ₤291</t>
        </r>
      </text>
    </comment>
    <comment ref="O451" authorId="0" shapeId="0" xr:uid="{00000000-0006-0000-0100-00003D000000}">
      <text>
        <r>
          <rPr>
            <b/>
            <sz val="9"/>
            <color indexed="81"/>
            <rFont val="Tahoma"/>
            <family val="2"/>
          </rPr>
          <t>Author:</t>
        </r>
        <r>
          <rPr>
            <sz val="9"/>
            <color indexed="81"/>
            <rFont val="Tahoma"/>
            <family val="2"/>
          </rPr>
          <t xml:space="preserve">
Of which:
Customs: ₤7,916
Post Office: ₤27,983
Defence: ₤707
Other Departments: ₤218</t>
        </r>
      </text>
    </comment>
    <comment ref="P451" authorId="0" shapeId="0" xr:uid="{00000000-0006-0000-0100-00003E000000}">
      <text>
        <r>
          <rPr>
            <b/>
            <sz val="9"/>
            <color indexed="81"/>
            <rFont val="Tahoma"/>
            <family val="2"/>
          </rPr>
          <t>Author:</t>
        </r>
        <r>
          <rPr>
            <sz val="9"/>
            <color indexed="81"/>
            <rFont val="Tahoma"/>
            <family val="2"/>
          </rPr>
          <t xml:space="preserve">
Of which:
Customs: ₤10,974
Post Office: ₤32,405
Defence: ₤1,024
Other Departments: ₤414</t>
        </r>
      </text>
    </comment>
    <comment ref="Q451" authorId="0" shapeId="0" xr:uid="{00000000-0006-0000-0100-00003F000000}">
      <text>
        <r>
          <rPr>
            <b/>
            <sz val="9"/>
            <color indexed="81"/>
            <rFont val="Tahoma"/>
            <family val="2"/>
          </rPr>
          <t>Author:</t>
        </r>
        <r>
          <rPr>
            <sz val="9"/>
            <color indexed="81"/>
            <rFont val="Tahoma"/>
            <family val="2"/>
          </rPr>
          <t xml:space="preserve">
Of which:
Customs: ₤9,997
Post Office: ₤35,837
Defence - Military: </t>
        </r>
        <r>
          <rPr>
            <sz val="9"/>
            <color indexed="81"/>
            <rFont val="Calibri"/>
            <family val="2"/>
          </rPr>
          <t>₤</t>
        </r>
        <r>
          <rPr>
            <sz val="9"/>
            <color indexed="81"/>
            <rFont val="Tahoma"/>
            <family val="2"/>
          </rPr>
          <t xml:space="preserve">659
Defence - Navy: </t>
        </r>
        <r>
          <rPr>
            <sz val="9"/>
            <color indexed="81"/>
            <rFont val="Calibri"/>
            <family val="2"/>
          </rPr>
          <t>₤</t>
        </r>
        <r>
          <rPr>
            <sz val="9"/>
            <color indexed="81"/>
            <rFont val="Tahoma"/>
            <family val="2"/>
          </rPr>
          <t>618
Other Departments: ₤493</t>
        </r>
      </text>
    </comment>
    <comment ref="R451" authorId="0" shapeId="0" xr:uid="{00000000-0006-0000-0100-000040000000}">
      <text>
        <r>
          <rPr>
            <b/>
            <sz val="9"/>
            <color indexed="81"/>
            <rFont val="Tahoma"/>
            <family val="2"/>
          </rPr>
          <t>Author:</t>
        </r>
        <r>
          <rPr>
            <sz val="9"/>
            <color indexed="81"/>
            <rFont val="Tahoma"/>
            <family val="2"/>
          </rPr>
          <t xml:space="preserve">
Of which:
Customs: ₤10,821
Post Office: ₤34,978
Defence - Military: ₤173
Defence - Navy: ₤618
Other Departments: ₤1,147</t>
        </r>
      </text>
    </comment>
    <comment ref="S451" authorId="0" shapeId="0" xr:uid="{00000000-0006-0000-0100-000041000000}">
      <text>
        <r>
          <rPr>
            <b/>
            <sz val="9"/>
            <color indexed="81"/>
            <rFont val="Tahoma"/>
            <family val="2"/>
          </rPr>
          <t>Author:</t>
        </r>
        <r>
          <rPr>
            <sz val="9"/>
            <color indexed="81"/>
            <rFont val="Tahoma"/>
            <family val="2"/>
          </rPr>
          <t xml:space="preserve">
Of which:
Customs: ₤10,951
Post Office: ₤36,193
Defence - Military: ₤185
Defence - Navy: ₤652
Other Departments: ₤930</t>
        </r>
      </text>
    </comment>
    <comment ref="T451" authorId="0" shapeId="0" xr:uid="{00000000-0006-0000-0100-000042000000}">
      <text>
        <r>
          <rPr>
            <b/>
            <sz val="9"/>
            <color indexed="81"/>
            <rFont val="Tahoma"/>
            <family val="2"/>
          </rPr>
          <t>Author:</t>
        </r>
        <r>
          <rPr>
            <sz val="9"/>
            <color indexed="81"/>
            <rFont val="Tahoma"/>
            <family val="2"/>
          </rPr>
          <t xml:space="preserve">
Of which:
Customs: ₤10,603
Post Office: ₤36,085
Defence: ₤1,200
Other Departments: ₤1,578</t>
        </r>
      </text>
    </comment>
    <comment ref="U451" authorId="0" shapeId="0" xr:uid="{00000000-0006-0000-0100-000043000000}">
      <text>
        <r>
          <rPr>
            <b/>
            <sz val="9"/>
            <color indexed="81"/>
            <rFont val="Tahoma"/>
            <family val="2"/>
          </rPr>
          <t>Author:</t>
        </r>
        <r>
          <rPr>
            <sz val="9"/>
            <color indexed="81"/>
            <rFont val="Tahoma"/>
            <family val="2"/>
          </rPr>
          <t xml:space="preserve">
Of which:
Customs: ₤12,025
Post Office: ₤41,989
Defence: ₤708
Other Departments: ₤644</t>
        </r>
      </text>
    </comment>
    <comment ref="V451" authorId="0" shapeId="0" xr:uid="{00000000-0006-0000-0100-000044000000}">
      <text>
        <r>
          <rPr>
            <b/>
            <sz val="9"/>
            <color indexed="81"/>
            <rFont val="Tahoma"/>
            <family val="2"/>
          </rPr>
          <t>Author:</t>
        </r>
        <r>
          <rPr>
            <sz val="9"/>
            <color indexed="81"/>
            <rFont val="Tahoma"/>
            <family val="2"/>
          </rPr>
          <t xml:space="preserve">
Of which:
Customs: ₤7,915
Post Office: ₤42,646
Defence: ₤884
Other Departments: ₤1,037</t>
        </r>
      </text>
    </comment>
    <comment ref="L540" authorId="0" shapeId="0" xr:uid="{00000000-0006-0000-0100-000045000000}">
      <text>
        <r>
          <rPr>
            <b/>
            <sz val="9"/>
            <color indexed="81"/>
            <rFont val="Tahoma"/>
            <family val="2"/>
          </rPr>
          <t>Author:</t>
        </r>
        <r>
          <rPr>
            <sz val="9"/>
            <color indexed="81"/>
            <rFont val="Tahoma"/>
            <family val="2"/>
          </rPr>
          <t xml:space="preserve">
Of which:
Credit Balance - Northern Territory Funds at 31st December, 1910, paid by State of South Australia: </t>
        </r>
        <r>
          <rPr>
            <sz val="9"/>
            <color indexed="81"/>
            <rFont val="Calibri"/>
            <family val="2"/>
          </rPr>
          <t>₤</t>
        </r>
        <r>
          <rPr>
            <sz val="9"/>
            <color indexed="81"/>
            <rFont val="Tahoma"/>
            <family val="2"/>
          </rPr>
          <t>151,513</t>
        </r>
      </text>
    </comment>
    <comment ref="N549" authorId="0" shapeId="0" xr:uid="{00000000-0006-0000-0100-000046000000}">
      <text>
        <r>
          <rPr>
            <b/>
            <sz val="9"/>
            <color indexed="81"/>
            <rFont val="Tahoma"/>
            <family val="2"/>
          </rPr>
          <t>Author:</t>
        </r>
        <r>
          <rPr>
            <sz val="9"/>
            <color indexed="81"/>
            <rFont val="Tahoma"/>
            <family val="2"/>
          </rPr>
          <t xml:space="preserve">
Of which:
Credit Balance Northern Territory Funds at 31st December, 1910, paid by State of South Australia: </t>
        </r>
        <r>
          <rPr>
            <sz val="9"/>
            <color indexed="81"/>
            <rFont val="Calibri"/>
            <family val="2"/>
          </rPr>
          <t>₤</t>
        </r>
        <r>
          <rPr>
            <sz val="9"/>
            <color indexed="81"/>
            <rFont val="Tahoma"/>
            <family val="2"/>
          </rPr>
          <t>24,456</t>
        </r>
      </text>
    </comment>
  </commentList>
</comments>
</file>

<file path=xl/sharedStrings.xml><?xml version="1.0" encoding="utf-8"?>
<sst xmlns="http://schemas.openxmlformats.org/spreadsheetml/2006/main" count="998" uniqueCount="751">
  <si>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</si>
  <si>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</si>
  <si>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</si>
  <si>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</si>
  <si>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</si>
  <si>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</si>
  <si>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</si>
  <si>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</si>
  <si>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</si>
  <si>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</si>
  <si>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</si>
  <si>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</si>
  <si>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</si>
  <si>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</si>
  <si>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</si>
  <si>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</si>
  <si>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</si>
  <si>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</si>
  <si>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</si>
  <si>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</si>
  <si>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</si>
  <si>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</si>
  <si>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</si>
  <si>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</si>
  <si>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</si>
  <si>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</si>
  <si>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</si>
  <si>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</si>
  <si>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</si>
  <si>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</si>
  <si>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</si>
  <si>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</si>
  <si>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</si>
  <si>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</si>
  <si>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</si>
  <si>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</si>
  <si>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</si>
  <si>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</si>
  <si>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</si>
  <si>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</si>
  <si>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</si>
  <si>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</si>
  <si>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</si>
  <si>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</si>
  <si>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</si>
  <si>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</si>
  <si>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</si>
  <si>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</si>
  <si>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</si>
  <si>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</si>
  <si>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</si>
  <si>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</si>
  <si>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1953-54</t>
  </si>
  <si>
    <t>1954-55</t>
  </si>
  <si>
    <t>1955-56</t>
  </si>
  <si>
    <t>1956-57</t>
  </si>
  <si>
    <t>1957-58</t>
  </si>
  <si>
    <t>1958-59</t>
  </si>
  <si>
    <t>1959-60</t>
  </si>
  <si>
    <t>1960-61</t>
  </si>
  <si>
    <t>1961-62</t>
  </si>
  <si>
    <t>Customs and Excise</t>
  </si>
  <si>
    <t>New Revenue</t>
  </si>
  <si>
    <t>Patents</t>
  </si>
  <si>
    <t>Trade marks and copyright</t>
  </si>
  <si>
    <t>Of which:</t>
  </si>
  <si>
    <t>Stimulants</t>
  </si>
  <si>
    <t>Narcotics</t>
  </si>
  <si>
    <t>Sugar (including Glucose)</t>
  </si>
  <si>
    <t>Agricultural Products and Groceries</t>
  </si>
  <si>
    <t>Apparel and Textiles</t>
  </si>
  <si>
    <t>Metals and Machinery</t>
  </si>
  <si>
    <t>Oils, Paints and Varnishes</t>
  </si>
  <si>
    <t>Drugs and Chemicals</t>
  </si>
  <si>
    <t>Wood, Wicker and Cane</t>
  </si>
  <si>
    <t>Jewellery and Fancy Goods</t>
  </si>
  <si>
    <t>Paper and Stationery</t>
  </si>
  <si>
    <t>Vehicles</t>
  </si>
  <si>
    <t>Musical Instruments</t>
  </si>
  <si>
    <t>Miscellaneous</t>
  </si>
  <si>
    <t>Other Miscellaneous receipts</t>
  </si>
  <si>
    <t>Beer</t>
  </si>
  <si>
    <t>Spirits</t>
  </si>
  <si>
    <t>Sugar</t>
  </si>
  <si>
    <t>Starch</t>
  </si>
  <si>
    <t>Licences</t>
  </si>
  <si>
    <t>Quarantine</t>
  </si>
  <si>
    <t>Health</t>
  </si>
  <si>
    <t>Capital Expenditure Repayment Account</t>
  </si>
  <si>
    <t>War Postage</t>
  </si>
  <si>
    <t>Unexpended Balances of London Orders</t>
  </si>
  <si>
    <t>Net Profit on Australian Note Issue</t>
  </si>
  <si>
    <t>Ales, spirits and beverages</t>
  </si>
  <si>
    <t>Tobacco and manufactures thereof</t>
  </si>
  <si>
    <t>Export charges</t>
  </si>
  <si>
    <t>Bankruptcy</t>
  </si>
  <si>
    <t>Court Reporting Branch</t>
  </si>
  <si>
    <t>Petrol</t>
  </si>
  <si>
    <t>Sundry undistributed duties</t>
  </si>
  <si>
    <t>Accumulated Income arising from liquidation of Ex-enemy Properties</t>
  </si>
  <si>
    <t>Tobacco (manufactured)</t>
  </si>
  <si>
    <t>Civil Aviation</t>
  </si>
  <si>
    <t>Tobacco, cigars, cigarettes and snuff</t>
  </si>
  <si>
    <t>Copyrights</t>
  </si>
  <si>
    <t>Fees, Fines and Costs of  Court</t>
  </si>
  <si>
    <t>Navy</t>
  </si>
  <si>
    <t>Balance of Defence Trust Accounts</t>
  </si>
  <si>
    <t>Military - Ordinary Repayment of advance for purchase of cloth</t>
  </si>
  <si>
    <t>Payment on account of Army Occupation</t>
  </si>
  <si>
    <t>Civil Aviation Branch</t>
  </si>
  <si>
    <t>Air Force</t>
  </si>
  <si>
    <t>Northern Territory</t>
  </si>
  <si>
    <t>Repayment of States Proportion of pensions</t>
  </si>
  <si>
    <t>Army</t>
  </si>
  <si>
    <t>Special war duty</t>
  </si>
  <si>
    <t>Hides, Leather and Rubber</t>
  </si>
  <si>
    <t>Munitions</t>
  </si>
  <si>
    <t>Supply and Shipping</t>
  </si>
  <si>
    <t>Supply and Development</t>
  </si>
  <si>
    <t>Route charges</t>
  </si>
  <si>
    <t>Qantas Empire Airways Ltd - Dividend</t>
  </si>
  <si>
    <t>Stevedoring Industry Charge</t>
  </si>
  <si>
    <t>Lighthouses</t>
  </si>
  <si>
    <t>Coinage receipts - Silver</t>
  </si>
  <si>
    <t>Coinage receipts - Bronze</t>
  </si>
  <si>
    <t>Coinage receipts - Miscellaneous</t>
  </si>
  <si>
    <t>Miscellaneous receipts</t>
  </si>
  <si>
    <t>Private Boxes and Bags</t>
  </si>
  <si>
    <t>Commission on Money Orders and Poundage on Postal Notes</t>
  </si>
  <si>
    <t>Telegraphs</t>
  </si>
  <si>
    <t>Telephones</t>
  </si>
  <si>
    <t>Postage</t>
  </si>
  <si>
    <t>Radio Receipts</t>
  </si>
  <si>
    <t>Supply</t>
  </si>
  <si>
    <t>Wool Contributory Charge</t>
  </si>
  <si>
    <t>Wool Committee Operations Surplus</t>
  </si>
  <si>
    <t>Surplus Balances of Trust Accounts</t>
  </si>
  <si>
    <t>Coal</t>
  </si>
  <si>
    <t>..</t>
  </si>
  <si>
    <t>Repayment of States' proportion of pensions</t>
  </si>
  <si>
    <t>Contribution of officers towards pensions under State Acts</t>
  </si>
  <si>
    <t>Military</t>
  </si>
  <si>
    <t>Lighthouses and Light Dues</t>
  </si>
  <si>
    <t>Detained enemy vessels - Under control of Department of the Navy</t>
  </si>
  <si>
    <t>Detained enemy vessels - Under control of Commonwealth Government Line of Steamers</t>
  </si>
  <si>
    <t>Interest on Loans raised by the Commonwealth for the States</t>
  </si>
  <si>
    <t>Interest on Loans to States for Soldier Land Settlement</t>
  </si>
  <si>
    <t>Earthenware, cement, china etc.</t>
  </si>
  <si>
    <t>Military and Munitions</t>
  </si>
  <si>
    <t>Transport Workers</t>
  </si>
  <si>
    <t>Colonial Light Duties</t>
  </si>
  <si>
    <t>Patents, Trade Marks and Designs and Copyright Office</t>
  </si>
  <si>
    <t>Wool products exports</t>
  </si>
  <si>
    <t>Tea exports</t>
  </si>
  <si>
    <t>Foodstuffs of animal origin</t>
  </si>
  <si>
    <t>Foodstuffs of vegetable origin</t>
  </si>
  <si>
    <t>Spirituous and alcoholic liquors</t>
  </si>
  <si>
    <t>Tobacco, cigars and cigarettes</t>
  </si>
  <si>
    <t>Animal substances (not foodstuffs)</t>
  </si>
  <si>
    <t>Vegetable substances and fibres</t>
  </si>
  <si>
    <t>Yarns, textiles and apparel</t>
  </si>
  <si>
    <t>Oils, fats and waxes</t>
  </si>
  <si>
    <t>Pigments, paints and varnishes</t>
  </si>
  <si>
    <t>Rocks and minerals</t>
  </si>
  <si>
    <t>Metals, metal manufactures and machinery</t>
  </si>
  <si>
    <t>Rubber and leather and manufactures thereof</t>
  </si>
  <si>
    <t>Wood and wicker, raw and manufactured</t>
  </si>
  <si>
    <t>Optical, surgical and scientific instruments, photographic goods</t>
  </si>
  <si>
    <t>Chemicals, pharmaceutical products, essential oils and fertilizers</t>
  </si>
  <si>
    <t>Primage</t>
  </si>
  <si>
    <t>Refunds and drawbacks</t>
  </si>
  <si>
    <t>Earthenware, cement, china, glass and stoneware</t>
  </si>
  <si>
    <t>Pulp, paper and board, paper manufactures and stationery</t>
  </si>
  <si>
    <t>Sporting material, toys, fancy goods, jewellery and timepieces</t>
  </si>
  <si>
    <t>Miscellaneous goods</t>
  </si>
  <si>
    <t>Air navigation charges</t>
  </si>
  <si>
    <t>Wool Disposals Profit</t>
  </si>
  <si>
    <t>Seat of Government Railway</t>
  </si>
  <si>
    <t>Balancing item to account for publication error</t>
  </si>
  <si>
    <t>Meat Export (Additional) Charge and Deficiency Payments</t>
  </si>
  <si>
    <t>Reserve Bank of Australia</t>
  </si>
  <si>
    <t>Television viewers licence fees</t>
  </si>
  <si>
    <t>Broadcasting listeners licence fees</t>
  </si>
  <si>
    <t>Cocos (Keeling) Islands</t>
  </si>
  <si>
    <t>Diesel fuel</t>
  </si>
  <si>
    <t>Matches</t>
  </si>
  <si>
    <t>Postal</t>
  </si>
  <si>
    <t>Television stations licence fees</t>
  </si>
  <si>
    <t>Snowy Mountains Hydro-Electric Authority</t>
  </si>
  <si>
    <t>Overseas Telecommunications Commission</t>
  </si>
  <si>
    <t>Christmas Island Phosphate Commission</t>
  </si>
  <si>
    <t>Nauru Island Agreement</t>
  </si>
  <si>
    <t>Other</t>
  </si>
  <si>
    <t xml:space="preserve">Australian National Airlines Commission </t>
  </si>
  <si>
    <t>Qantas</t>
  </si>
  <si>
    <t>Australian Coastal Shipping Commission</t>
  </si>
  <si>
    <t>New Guinea Timber</t>
  </si>
  <si>
    <t>Agricultural Re-establishment Loans</t>
  </si>
  <si>
    <t>Railway Standardisation - South Australia</t>
  </si>
  <si>
    <t>Railway Standardisation - New South Wales, Victoria</t>
  </si>
  <si>
    <t>Rents</t>
  </si>
  <si>
    <t>Lighthouses and Navigation</t>
  </si>
  <si>
    <t>Advances to States under Housing Agreement Act</t>
  </si>
  <si>
    <t>Housing</t>
  </si>
  <si>
    <t>Primary Production Charges</t>
  </si>
  <si>
    <t>Commonwealth Banking Corporation</t>
  </si>
  <si>
    <t>Australian Aluminium Production Commission</t>
  </si>
  <si>
    <t>Broadcasting listeners' and television viewers' licence fees</t>
  </si>
  <si>
    <t>Wireless telegraphy fees</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</si>
  <si>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</si>
  <si>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</si>
  <si>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</si>
  <si>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</si>
  <si>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</si>
  <si>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</si>
  <si>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</si>
  <si>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</si>
  <si>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</si>
  <si>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</si>
  <si>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</si>
  <si>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</si>
  <si>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</si>
  <si>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</si>
  <si>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</si>
  <si>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</si>
  <si>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</si>
  <si>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</si>
  <si>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</si>
  <si>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</si>
  <si>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</si>
  <si>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</si>
  <si>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</si>
  <si>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</si>
  <si>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</si>
  <si>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</si>
  <si>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</si>
  <si>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</si>
  <si>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</si>
  <si>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</si>
  <si>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</si>
  <si>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</si>
  <si>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</si>
  <si>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</si>
  <si>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</si>
  <si>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</si>
  <si>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</si>
  <si>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</si>
  <si>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</si>
  <si>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</si>
  <si>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</si>
  <si>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</si>
  <si>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</si>
  <si>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</si>
  <si>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</si>
  <si>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</si>
  <si>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</si>
  <si>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</si>
  <si>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</si>
  <si>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</si>
  <si>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</si>
  <si>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</si>
  <si>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</si>
  <si>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</si>
  <si>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Joint Coal Board Advances</t>
  </si>
  <si>
    <t>Source:</t>
  </si>
  <si>
    <t>Sale of stamps</t>
  </si>
  <si>
    <t>Budget 1907-08.</t>
  </si>
  <si>
    <t>National Debt Sinking Fund</t>
  </si>
  <si>
    <t>Tobacco</t>
  </si>
  <si>
    <t>United Nations Bonds</t>
  </si>
  <si>
    <t>Coal Loading Works - New South Wales</t>
  </si>
  <si>
    <t>Coal Loading Works Agreement - New South Wales</t>
  </si>
  <si>
    <t>Advances to Rum Jungle Uranium Project</t>
  </si>
  <si>
    <t>Budget 1967-68.</t>
  </si>
  <si>
    <t>Canned fruit</t>
  </si>
  <si>
    <t>Railway Agreement - Western Australia</t>
  </si>
  <si>
    <t>Queensland - Beef cattle roads</t>
  </si>
  <si>
    <t>Western Australia - Northern development</t>
  </si>
  <si>
    <t>War service land settlement</t>
  </si>
  <si>
    <t>Wine export charges</t>
  </si>
  <si>
    <t>Blowering reservoir</t>
  </si>
  <si>
    <t>Chowilla reservoir</t>
  </si>
  <si>
    <t>Western Australia - Derby Jetty Agreement</t>
  </si>
  <si>
    <t>Postmaster-General</t>
  </si>
  <si>
    <t>Railways</t>
  </si>
  <si>
    <t>Territories</t>
  </si>
  <si>
    <t>Poultry industry levy</t>
  </si>
  <si>
    <t>Live animals; animal products</t>
  </si>
  <si>
    <t>Vegetable products</t>
  </si>
  <si>
    <t>Animal and vegetable fats and oils and their cleavage products; preprared edible fats; animal and vegetable waxes</t>
  </si>
  <si>
    <t>Prepared foodstuffs; beverages, spirits and vinegar; tobacco</t>
  </si>
  <si>
    <t>Mineral products</t>
  </si>
  <si>
    <t>Products of the chemical and allied industries</t>
  </si>
  <si>
    <t>Artifical resins and plastic materials, cellulose esters and ethers, and articles thereof; rubber, synthetic rubbers, factice and articles thereof</t>
  </si>
  <si>
    <t>Raw hides and skins, leather, furskins and articles thereof; saddlery and harness; travel goods, handbags and similar containers; articles of gut (other than silk-worm gut)</t>
  </si>
  <si>
    <t>Wood and articles of wood, wood charcoal; cork and articles of cork; manufactures of strawm of esparto and of other plaiting materials; basketware and wickerwork</t>
  </si>
  <si>
    <t>Textiles and textile articles</t>
  </si>
  <si>
    <t>Footwear, headgear, umbrellas, sunshades, whips, riding-crops and parts therefor; prepared feathers and articles made therewith; artifical flowers, articles of human hair: fans.</t>
  </si>
  <si>
    <t>Articles of stone, of plaster, of cement, of asbestos, of mica and of similar materials; ceramic products; glass and glassware</t>
  </si>
  <si>
    <t>Pearls, precious and semi-precious stones, precious metals, rolled precious metals, and articles thereof; imitation jewellery; coin</t>
  </si>
  <si>
    <t>Base metals and articles of base metal</t>
  </si>
  <si>
    <t>Machinery and mechanical appliances; electrical equipment; parts therefor</t>
  </si>
  <si>
    <t>Vehicles, aircraft, and parts therefore; vessels and certain associated transport equipment</t>
  </si>
  <si>
    <t>Optical, photographic, cinematopgraphic, measuring, checking, precision, medical and surgical instruments and apparatus; clocks and watches, musical instruments; sound recorders and reproducers, magnetic; parts therefore</t>
  </si>
  <si>
    <t>Arms and ammunition; parts therefor</t>
  </si>
  <si>
    <t>Miscellaneous manufactured articles</t>
  </si>
  <si>
    <t>Works of art, collectors pieces and antiques</t>
  </si>
  <si>
    <t>Western Australia - South-west Region water supplies</t>
  </si>
  <si>
    <t>Christmas Island</t>
  </si>
  <si>
    <t>Attorney-General's Department</t>
  </si>
  <si>
    <t>Department of Education and Science</t>
  </si>
  <si>
    <t>Department of Health</t>
  </si>
  <si>
    <t>Department of Social Services</t>
  </si>
  <si>
    <t>Defence services</t>
  </si>
  <si>
    <t>Repatriation Department</t>
  </si>
  <si>
    <t>Department of Civial Aviation</t>
  </si>
  <si>
    <t>Department of Shipping and Transport</t>
  </si>
  <si>
    <t>Demartment of Immigration</t>
  </si>
  <si>
    <t>Treasury - Superannuation contributions</t>
  </si>
  <si>
    <t>Public enterprises revenue - Railways</t>
  </si>
  <si>
    <t>Australian Capital Territory</t>
  </si>
  <si>
    <t>Australian Capital Territory, lease sales - premiums</t>
  </si>
  <si>
    <t>Royalties</t>
  </si>
  <si>
    <t>Dividends</t>
  </si>
  <si>
    <t>Advances to private financial enterprises</t>
  </si>
  <si>
    <t>Advances to public authorities - Commonwealth authorities</t>
  </si>
  <si>
    <t>Advances to public authorities - State authorities</t>
  </si>
  <si>
    <t>Grants from Commonwealth authorities</t>
  </si>
  <si>
    <t>Rates on land</t>
  </si>
  <si>
    <t>Broadcasting station licence fees</t>
  </si>
  <si>
    <t>Public enterprises revenue - other</t>
  </si>
  <si>
    <t>Other taxes</t>
  </si>
  <si>
    <t>Australian Capital Territory Railway</t>
  </si>
  <si>
    <t xml:space="preserve">Central Australia Railway </t>
  </si>
  <si>
    <t>Darwin-Katherine River Railway</t>
  </si>
  <si>
    <t xml:space="preserve">Federal Territory Railway </t>
  </si>
  <si>
    <t>Kalgoorlie-Port Augusta Railway</t>
  </si>
  <si>
    <t>North Australia Railway</t>
  </si>
  <si>
    <t>Northern Territory Railway</t>
  </si>
  <si>
    <t>Port Augusta-Oodnadatta Railway</t>
  </si>
  <si>
    <t xml:space="preserve">Trans-Australian Railway </t>
  </si>
  <si>
    <t>Petroleum resource rent tax</t>
  </si>
  <si>
    <t>Minerals resource rent tax</t>
  </si>
  <si>
    <t>Tobacco products</t>
  </si>
  <si>
    <t>Petroleum products</t>
  </si>
  <si>
    <t>Total receipts</t>
  </si>
  <si>
    <t>Other taxes, fees and fines</t>
  </si>
  <si>
    <t>Agricultural levies</t>
  </si>
  <si>
    <t>Paper-making material; paper and paper-board and articles thereof</t>
  </si>
  <si>
    <t>Other Customs Revenue: Revenue collected on dutiable ships' stores</t>
  </si>
  <si>
    <t>Customs duty figures taken from ABS Overseas Trade 1976-77.</t>
  </si>
  <si>
    <t>Aviation gasoline</t>
  </si>
  <si>
    <t>Other gasoline</t>
  </si>
  <si>
    <t>Mineral turpentine</t>
  </si>
  <si>
    <t>Coal tar and coke oven distillates, etc</t>
  </si>
  <si>
    <t>Aviation turbine kerosene</t>
  </si>
  <si>
    <t>Kerosene</t>
  </si>
  <si>
    <t>Cigars</t>
  </si>
  <si>
    <t>Cigarettes</t>
  </si>
  <si>
    <t>Other fuel products</t>
  </si>
  <si>
    <t>Textiles, clothing and footwear</t>
  </si>
  <si>
    <t>Passenger motor vehicles</t>
  </si>
  <si>
    <t>Excise-like goods</t>
  </si>
  <si>
    <t>Other imports</t>
  </si>
  <si>
    <t>Cigarette tubes, paper and papers</t>
  </si>
  <si>
    <t>Wine - other than table wine</t>
  </si>
  <si>
    <t>Cigarette papers</t>
  </si>
  <si>
    <t>Cigars and cigarettes</t>
  </si>
  <si>
    <t>Individuals and other withholding taxes</t>
  </si>
  <si>
    <t>Fringe benefits tax</t>
  </si>
  <si>
    <t>Company tax</t>
  </si>
  <si>
    <t>Income taxation receipts</t>
  </si>
  <si>
    <t>Goods and services tax</t>
  </si>
  <si>
    <t>Wine equalisation tax</t>
  </si>
  <si>
    <t>Luxury car tax</t>
  </si>
  <si>
    <t>Carbon pricing mechanism</t>
  </si>
  <si>
    <t>Taxation receipts</t>
  </si>
  <si>
    <t>Interest received</t>
  </si>
  <si>
    <t>Other non-taxation receipts</t>
  </si>
  <si>
    <t>Non-taxation receipts</t>
  </si>
  <si>
    <t>War time profits tax</t>
  </si>
  <si>
    <t>Contributions and earnings</t>
  </si>
  <si>
    <t>Superannuation surcharge</t>
  </si>
  <si>
    <t>Amusement tax</t>
  </si>
  <si>
    <t>Entertainments tax</t>
  </si>
  <si>
    <t>Gift duty</t>
  </si>
  <si>
    <t>Gold tax</t>
  </si>
  <si>
    <t>Flour tax</t>
  </si>
  <si>
    <t>Sales tax</t>
  </si>
  <si>
    <t>Land tax</t>
  </si>
  <si>
    <t>Petroleum</t>
  </si>
  <si>
    <t>Alcohol</t>
  </si>
  <si>
    <t>Playing cards</t>
  </si>
  <si>
    <t>Dividend withholding tax</t>
  </si>
  <si>
    <t>Interest withholding tax</t>
  </si>
  <si>
    <t>Individuals income tax - General</t>
  </si>
  <si>
    <t>Individuals income tax - Social services contribution</t>
  </si>
  <si>
    <t>Resource rent taxes</t>
  </si>
  <si>
    <t>Payroll tax</t>
  </si>
  <si>
    <t>Number of observations</t>
  </si>
  <si>
    <t>Primage duty</t>
  </si>
  <si>
    <t>1952-53 to 1964-65</t>
  </si>
  <si>
    <t>1902-03 to 1951-52</t>
  </si>
  <si>
    <t>Other Customs Revenue: Duties collected under the Customs Tariff (Dumping and Subsidies) Act 1961-1965</t>
  </si>
  <si>
    <t>Less Refunds and Drawbacks</t>
  </si>
  <si>
    <t>Wine - grape wine for commercial purposes</t>
  </si>
  <si>
    <t>Spirits - potable spirits</t>
  </si>
  <si>
    <t>Spirits - ready to drink</t>
  </si>
  <si>
    <t>Agricultural machinery</t>
  </si>
  <si>
    <t>Cathode ray tubes</t>
  </si>
  <si>
    <t xml:space="preserve">Indirect taxation receipts </t>
  </si>
  <si>
    <t>Income taxation receipts total</t>
  </si>
  <si>
    <t>Indirect taxation receipts total</t>
  </si>
  <si>
    <t>Taxation receipts total</t>
  </si>
  <si>
    <t>Non-taxation receipts total</t>
  </si>
  <si>
    <t>Revenue from Territories of the Commonwealth</t>
  </si>
  <si>
    <t>Defence</t>
  </si>
  <si>
    <t>Individuals income tax - Individuals</t>
  </si>
  <si>
    <t>Individuals refunds</t>
  </si>
  <si>
    <t>Apple and pear export charge</t>
  </si>
  <si>
    <t>Butter fat levy</t>
  </si>
  <si>
    <t>Canned fruit export charge</t>
  </si>
  <si>
    <t>Canning fruit charge</t>
  </si>
  <si>
    <t>Cattle slaughter levy</t>
  </si>
  <si>
    <t>Dairy produce export charge</t>
  </si>
  <si>
    <t>Dairy produce levy</t>
  </si>
  <si>
    <t>Dried fruits export charge</t>
  </si>
  <si>
    <t>Dried fruits export fund</t>
  </si>
  <si>
    <t>Dried vine fruits contributory charge - currants</t>
  </si>
  <si>
    <t>Dried vine fruits contributory charge - raisins</t>
  </si>
  <si>
    <t>Dried vine fruits contributory charge - sultanas</t>
  </si>
  <si>
    <t>Eggs export charge</t>
  </si>
  <si>
    <t>Eggs export fund</t>
  </si>
  <si>
    <t>Honey levy</t>
  </si>
  <si>
    <t>Livestock slaughter levy - cattle</t>
  </si>
  <si>
    <t>Livestock slaughter levy - sheep and lambs</t>
  </si>
  <si>
    <t>Meat export charge</t>
  </si>
  <si>
    <t>Tobacco charge</t>
  </si>
  <si>
    <t>Wheat export charge</t>
  </si>
  <si>
    <t>Wheat tax</t>
  </si>
  <si>
    <t>Wine export fund</t>
  </si>
  <si>
    <t>Wine grapes charge</t>
  </si>
  <si>
    <t>Wool deduction</t>
  </si>
  <si>
    <t>Wool levy for publicity and research</t>
  </si>
  <si>
    <t>Wool tax</t>
  </si>
  <si>
    <t>Wool stores - moneys received from Australian Wool Realisation Commission</t>
  </si>
  <si>
    <t>Wheat export charge - repayment from Wheat Prices Stabilisation Fund</t>
  </si>
  <si>
    <t>Hide and leather Industries Board</t>
  </si>
  <si>
    <t>Individuals income tax - Commonwealth salaries</t>
  </si>
  <si>
    <t>Aviation gasoline - other</t>
  </si>
  <si>
    <t>Remission of duty under special circumstances</t>
  </si>
  <si>
    <t>Other Customs Revenue: Sundry undistributed duty</t>
  </si>
  <si>
    <t>Credits to Commonwealth Government departments for duty paid</t>
  </si>
  <si>
    <t>Other Customs Revenue: Additional duty collected on post entries which amend an original entry passed in a previous month</t>
  </si>
  <si>
    <t>Notes:</t>
  </si>
  <si>
    <t>Superannuation taxes</t>
  </si>
  <si>
    <t>₤</t>
  </si>
  <si>
    <t>Budget 1912-13.</t>
  </si>
  <si>
    <t>Budget 1913-14.</t>
  </si>
  <si>
    <t>Currency</t>
  </si>
  <si>
    <t>Succession duties</t>
  </si>
  <si>
    <t>Estates duties</t>
  </si>
  <si>
    <t>Budget 1914-15.</t>
  </si>
  <si>
    <t>Territorial</t>
  </si>
  <si>
    <t>Land and Income Tax</t>
  </si>
  <si>
    <t>Budget 1915-16.</t>
  </si>
  <si>
    <t>Transfers from Pension funds and Contributions of Officers towards Pensions under State Acts</t>
  </si>
  <si>
    <t>Budget 1916-17.</t>
  </si>
  <si>
    <t>Budget 1917-18.</t>
  </si>
  <si>
    <t>Budget 1918-19.</t>
  </si>
  <si>
    <t>Post, telegraph and telephone</t>
  </si>
  <si>
    <t>Budget 1919-20.</t>
  </si>
  <si>
    <t>Budget 1920-21.</t>
  </si>
  <si>
    <t>Stamp Duties</t>
  </si>
  <si>
    <t>Commonwealth Government Line of Steamers - surplus earnings</t>
  </si>
  <si>
    <t>Budget 1921-22.</t>
  </si>
  <si>
    <t>Budget 1922-23.</t>
  </si>
  <si>
    <t>Budget 1923-24.</t>
  </si>
  <si>
    <t>Budget 1924-25.</t>
  </si>
  <si>
    <t>Budget 1925-26.</t>
  </si>
  <si>
    <t xml:space="preserve">  </t>
  </si>
  <si>
    <t>Budget 1926-27.</t>
  </si>
  <si>
    <t>Budget 1927-28.</t>
  </si>
  <si>
    <t>Telegraphs and telephones</t>
  </si>
  <si>
    <t>Budget 1928-29.</t>
  </si>
  <si>
    <t>Budget 1929-30.</t>
  </si>
  <si>
    <t>Budget 1930-31.</t>
  </si>
  <si>
    <t>Budget 1931-32.</t>
  </si>
  <si>
    <t>Budget 1932-33.</t>
  </si>
  <si>
    <t>Budget 1933-34.</t>
  </si>
  <si>
    <t>Budget 1934-35.</t>
  </si>
  <si>
    <t>Rents and rates</t>
  </si>
  <si>
    <t>Electricity</t>
  </si>
  <si>
    <t>Motor registration</t>
  </si>
  <si>
    <t>Miscellaneous receipts - interest</t>
  </si>
  <si>
    <t>Miscellaneous receipts - other</t>
  </si>
  <si>
    <t>Hospital tax</t>
  </si>
  <si>
    <t>Budget 1936-37.</t>
  </si>
  <si>
    <t>Budget 1935-36.</t>
  </si>
  <si>
    <t>Budget 1937-38.</t>
  </si>
  <si>
    <t>Budget 1938-39.</t>
  </si>
  <si>
    <t>Budget 1939-40.</t>
  </si>
  <si>
    <t>Budget 1940-41.</t>
  </si>
  <si>
    <t>Budget 1941-42.</t>
  </si>
  <si>
    <t>Medical Benefits Tax</t>
  </si>
  <si>
    <t>Budget 1942-43.</t>
  </si>
  <si>
    <t>Budget 1943-44.</t>
  </si>
  <si>
    <t>Budget 1944-45.</t>
  </si>
  <si>
    <t>Budget 1945-46.</t>
  </si>
  <si>
    <t>Budget 1946-47.</t>
  </si>
  <si>
    <t>Budget 1947-48.</t>
  </si>
  <si>
    <t>Amount received from Postmaster General's Department for conveyance of mail (Domestic and International)</t>
  </si>
  <si>
    <t>Budget 1950-51.</t>
  </si>
  <si>
    <t>Budget 1951-52.</t>
  </si>
  <si>
    <t>Budget 1952-53.</t>
  </si>
  <si>
    <t>Budget 1949-50.</t>
  </si>
  <si>
    <t>Budget 1948-49.</t>
  </si>
  <si>
    <t>Broadcasting services</t>
  </si>
  <si>
    <t>War service homes</t>
  </si>
  <si>
    <t>Budget 1953-54.</t>
  </si>
  <si>
    <t>Investments of General Trust Fund</t>
  </si>
  <si>
    <t>Budget 1954-55.</t>
  </si>
  <si>
    <t>Jute and Jute products (sale of stocks)</t>
  </si>
  <si>
    <t>Attorney-General</t>
  </si>
  <si>
    <t>Sale of houses</t>
  </si>
  <si>
    <t>Defence production</t>
  </si>
  <si>
    <t>Amalgamated Wireless (A/Asia) Ltd (sale of shares)</t>
  </si>
  <si>
    <t>Joint Coal Board (repayment of advances)</t>
  </si>
  <si>
    <t>Nitrogenous Fertiliser (sale of stocks)</t>
  </si>
  <si>
    <t>Commonwealth Oil Refineries (sale of stocks)</t>
  </si>
  <si>
    <t>Australian Atomic Energy Commission (advance payments in respect of sales)</t>
  </si>
  <si>
    <t>Eggs - Wartime Control (surplus funds)</t>
  </si>
  <si>
    <t>Budget 1956-57.</t>
  </si>
  <si>
    <t>Australian Shipping Board (transfer of surplus funds)</t>
  </si>
  <si>
    <t>Budget 1957-58.</t>
  </si>
  <si>
    <t>Budget 1958-59.</t>
  </si>
  <si>
    <t>Budget 1959-60.</t>
  </si>
  <si>
    <t>Snowy Mountains Hydro-electric Authority (repayment of advances)</t>
  </si>
  <si>
    <t>Snowy Mountains Hydro-electric Authority</t>
  </si>
  <si>
    <t>Australian Whaling Commission (disposal of assets)</t>
  </si>
  <si>
    <t>Tea Importation Board (repayment of advance)</t>
  </si>
  <si>
    <t>Dried Vine Fruits Support Price Agreement (Moneys received from the United Kingdom Government)</t>
  </si>
  <si>
    <t>Copra Stabilisation Fund (Moneys received from the Australian New Guinea Production Trust Account)</t>
  </si>
  <si>
    <t>Australian National Airlines Commission (payment in the nature of a dividend)</t>
  </si>
  <si>
    <t>Budget 1960-61.</t>
  </si>
  <si>
    <t>Australian National Airlines Commission (interest on advances)</t>
  </si>
  <si>
    <t>Shipping and transport</t>
  </si>
  <si>
    <t>Australian Coastal Shipping Commission (payment in the nature of a dividend)</t>
  </si>
  <si>
    <t>Shipbuilding industry assistance (recoveries from sales)</t>
  </si>
  <si>
    <t>Wheat Export Charge (Repayment of Wheat Export Charge from Wheat Prices Stabilisation Fund)</t>
  </si>
  <si>
    <t>Treaty of Peace with Japan (Article 16 Receipts)</t>
  </si>
  <si>
    <t>War Service Land Settlement (rents)</t>
  </si>
  <si>
    <t>War Service Land Settlement (other)</t>
  </si>
  <si>
    <t>Agricultural Re-Establishment Loans (repayments)</t>
  </si>
  <si>
    <t>War service land settlement loans</t>
  </si>
  <si>
    <t>Australian Meat Board (transfer from General Meat Account to Meat Export Fund)</t>
  </si>
  <si>
    <t>Australian Wheat Board (undistributed balances from Wheat Pools 1938-39 to 1947-48)</t>
  </si>
  <si>
    <t>Health and quarantine services</t>
  </si>
  <si>
    <t>Commonwealth Engineering Company Ltd (sale of shares)</t>
  </si>
  <si>
    <t>Budget 1961-62.</t>
  </si>
  <si>
    <t>Budget 1962-63.</t>
  </si>
  <si>
    <t>Territories - Australian Capital Territory</t>
  </si>
  <si>
    <t>Territories - Northern Territory</t>
  </si>
  <si>
    <t>Repayments</t>
  </si>
  <si>
    <t>Rates</t>
  </si>
  <si>
    <t>Mining</t>
  </si>
  <si>
    <t>Rent</t>
  </si>
  <si>
    <t>Sale of property and material</t>
  </si>
  <si>
    <t>Patents, trade mark, designs, copyrights</t>
  </si>
  <si>
    <t>Superannuation Fund (contribution by approved authorities)</t>
  </si>
  <si>
    <t>Quarantine and other health services</t>
  </si>
  <si>
    <t>Balancing item</t>
  </si>
  <si>
    <t>Broadcasting and Television Services</t>
  </si>
  <si>
    <t>Unrequired balances of trust funds</t>
  </si>
  <si>
    <t>Northern Territory taxes</t>
  </si>
  <si>
    <t>Australian Capital Territory taxes</t>
  </si>
  <si>
    <t>Other taxes, fees, fines and court costs</t>
  </si>
  <si>
    <t>Unclaimed money, gifts, etc.</t>
  </si>
  <si>
    <t>Charges for goods and services</t>
  </si>
  <si>
    <t>Stamp duties</t>
  </si>
  <si>
    <t>Unrequired balances of trust accounts</t>
  </si>
  <si>
    <t>Transfers from other funds (other)</t>
  </si>
  <si>
    <t>Licences and registration fees (other)</t>
  </si>
  <si>
    <t>$ ( '000 )</t>
  </si>
  <si>
    <t>₤ ( '000 )</t>
  </si>
  <si>
    <t>Budget 1955-56.</t>
  </si>
  <si>
    <t>Joint Coal Board advances</t>
  </si>
  <si>
    <t>Tasman Empire Airways - Sale of shares</t>
  </si>
  <si>
    <t>Budget 1964-65.</t>
  </si>
  <si>
    <t>Housing - Interest and Principal</t>
  </si>
  <si>
    <t>Coinage</t>
  </si>
  <si>
    <t>Miscellaneous/Other receipts</t>
  </si>
  <si>
    <t>Budget 1965-66.</t>
  </si>
  <si>
    <t>Harbour and Wharf</t>
  </si>
  <si>
    <t>$ ( '000,000 )</t>
  </si>
  <si>
    <t>Other sales taxes</t>
  </si>
  <si>
    <t>Primary production taxes</t>
  </si>
  <si>
    <t>2016-17</t>
  </si>
  <si>
    <t>Budget 1902-03.</t>
  </si>
  <si>
    <t>Budget 1903-04.</t>
  </si>
  <si>
    <t>Budget 1904-05.</t>
  </si>
  <si>
    <t>Budget 1905-06.</t>
  </si>
  <si>
    <t>Other items</t>
  </si>
  <si>
    <t>Payment for Artillery Ammunition transferred from State to State</t>
  </si>
  <si>
    <t xml:space="preserve">Patents under administration of State Acts </t>
  </si>
  <si>
    <t>Drawbacks and Repayments</t>
  </si>
  <si>
    <t>Budget 1906-07.</t>
  </si>
  <si>
    <t>Patents - Other Fees</t>
  </si>
  <si>
    <t xml:space="preserve">Budget 1968-69. </t>
  </si>
  <si>
    <t xml:space="preserve">Budget 1969-70. </t>
  </si>
  <si>
    <t xml:space="preserve">Budget 1970-71. </t>
  </si>
  <si>
    <t>Other rebates</t>
  </si>
  <si>
    <t xml:space="preserve">Budget 1971-72. </t>
  </si>
  <si>
    <t xml:space="preserve">Budget 1972-73.  </t>
  </si>
  <si>
    <t>Tax</t>
  </si>
  <si>
    <t>Superannuation fund taxes</t>
  </si>
  <si>
    <t>Other excise</t>
  </si>
  <si>
    <t>Customs duty</t>
  </si>
  <si>
    <t>Dividends and other</t>
  </si>
  <si>
    <t>Crude oil</t>
  </si>
  <si>
    <t>Potable spirits</t>
  </si>
  <si>
    <t>Other excisable beverages</t>
  </si>
  <si>
    <t>Sales of goods and services</t>
  </si>
  <si>
    <t>Budget 2008-09.</t>
  </si>
  <si>
    <t>Budget 2009-10.</t>
  </si>
  <si>
    <t>Budget 2017-18</t>
  </si>
  <si>
    <t>Budget 2018-19.</t>
  </si>
  <si>
    <t>Budget 2016-17</t>
  </si>
  <si>
    <t>Budget 2015-16</t>
  </si>
  <si>
    <t>Budget 2014-15</t>
  </si>
  <si>
    <t>Budget 2011-12.</t>
  </si>
  <si>
    <t>Budget 2012-13.</t>
  </si>
  <si>
    <t>Budget 2013-14.</t>
  </si>
  <si>
    <t>Budget 2010-11.</t>
  </si>
  <si>
    <t>Budget 2007-08.</t>
  </si>
  <si>
    <t>Budget 2006-07.</t>
  </si>
  <si>
    <t>Budget 2005-06.</t>
  </si>
  <si>
    <t>Petroleum and other fuel products</t>
  </si>
  <si>
    <t>Other indirect taxes</t>
  </si>
  <si>
    <t>Budget 2003-04.</t>
  </si>
  <si>
    <t>Budget 2002-03.</t>
  </si>
  <si>
    <t>Gross PAYG withholding</t>
  </si>
  <si>
    <t>Petroleum products and crude oil</t>
  </si>
  <si>
    <t>Withholding tax</t>
  </si>
  <si>
    <t>Budget 2001-02.</t>
  </si>
  <si>
    <t xml:space="preserve">Gross prescribed payments system </t>
  </si>
  <si>
    <t xml:space="preserve">Gross other individuals </t>
  </si>
  <si>
    <t xml:space="preserve">Gross income tax withholding </t>
  </si>
  <si>
    <t>Wholesale Sales Tax</t>
  </si>
  <si>
    <t>Budget 2000-01.</t>
  </si>
  <si>
    <t>Medicare Levy</t>
  </si>
  <si>
    <t>Budget 1998-99.</t>
  </si>
  <si>
    <t>Budget 1999-00.</t>
  </si>
  <si>
    <t>Budget 1997-98.</t>
  </si>
  <si>
    <t>Budget 1996-97.</t>
  </si>
  <si>
    <t>Budget 1995-96.</t>
  </si>
  <si>
    <t>Budget 1994-95.</t>
  </si>
  <si>
    <t>Budget 1993-94.</t>
  </si>
  <si>
    <t>Debits tax</t>
  </si>
  <si>
    <t>Budget 1992-93.</t>
  </si>
  <si>
    <t>Budget 1991-92.</t>
  </si>
  <si>
    <t>Crude oil and LPG</t>
  </si>
  <si>
    <t>Budget 1990-91.</t>
  </si>
  <si>
    <t>Budget 1988-89.</t>
  </si>
  <si>
    <t>Budget 1987-88.</t>
  </si>
  <si>
    <t>Budget 1986-87.</t>
  </si>
  <si>
    <t>Other income tax</t>
  </si>
  <si>
    <t>Amounts recovered under recoupment tax legislation</t>
  </si>
  <si>
    <t>Budget 1983-84.</t>
  </si>
  <si>
    <t>Interest, rent and dividends</t>
  </si>
  <si>
    <t>Net receipts from Government Enterprise Transactions</t>
  </si>
  <si>
    <t>Sales of existing assets</t>
  </si>
  <si>
    <t>Gross PAYE</t>
  </si>
  <si>
    <t>Estate duty</t>
  </si>
  <si>
    <t>Budget 1982-83.</t>
  </si>
  <si>
    <t>Remissions</t>
  </si>
  <si>
    <t>Stamp Duty</t>
  </si>
  <si>
    <t>Departure tax</t>
  </si>
  <si>
    <t>Customs duty - Imports</t>
  </si>
  <si>
    <t>Customs duty - Coal exports</t>
  </si>
  <si>
    <t>All other</t>
  </si>
  <si>
    <t>Budget 1981-82.</t>
  </si>
  <si>
    <t>Budget 1980-81.</t>
  </si>
  <si>
    <t>Budget 1979-80.</t>
  </si>
  <si>
    <t>Budget 1978-79.</t>
  </si>
  <si>
    <t>Total Excise Duty Receipts</t>
  </si>
  <si>
    <t>Budget 1976-77.</t>
  </si>
  <si>
    <t>Budget 1977-78.</t>
  </si>
  <si>
    <t>Budget 1975-76.</t>
  </si>
  <si>
    <t>Budget 1973-74.</t>
  </si>
  <si>
    <t>Budget 1972-73.</t>
  </si>
  <si>
    <t>Net increase in other balances</t>
  </si>
  <si>
    <t>Budget 1971-72.</t>
  </si>
  <si>
    <t>Budget 1970-71.</t>
  </si>
  <si>
    <t>Budget 2004-05.</t>
  </si>
  <si>
    <t>Budget 1984-85.</t>
  </si>
  <si>
    <t>Other alcoholic beverages</t>
  </si>
  <si>
    <t>Other excisable products</t>
  </si>
  <si>
    <t>Aviation</t>
  </si>
  <si>
    <t>Crude oil and liquified petroleum gas</t>
  </si>
  <si>
    <t>Other petroleum</t>
  </si>
  <si>
    <t>Customs Duty:</t>
  </si>
  <si>
    <t>Excise:</t>
  </si>
  <si>
    <t xml:space="preserve">Customs duty figures taken from ABS Overseas Trade 1972-73. </t>
  </si>
  <si>
    <t>Net excise figures. ABS Overseas trade 1972-73.</t>
  </si>
  <si>
    <t>Figures below are in $ not ₤.</t>
  </si>
  <si>
    <t>Net excise figures. ABS Overseas trade 1968-69.</t>
  </si>
  <si>
    <t>Aviation turbine fuel</t>
  </si>
  <si>
    <t>Net excise figures. ABS Overseas trade 1959-60.</t>
  </si>
  <si>
    <t>Gross excise figures. ABS Overseas trade 1976-77.</t>
  </si>
  <si>
    <t>Rent, Dividends and Royalties</t>
  </si>
  <si>
    <t>Budget 1989-90.</t>
  </si>
  <si>
    <t>Budget 1969-70.</t>
  </si>
  <si>
    <t>Budget 1966-67.</t>
  </si>
  <si>
    <r>
      <t xml:space="preserve">1965-66 to 1968-69 </t>
    </r>
    <r>
      <rPr>
        <sz val="10"/>
        <color rgb="FF000000"/>
        <rFont val="Arial"/>
        <family val="2"/>
      </rPr>
      <t>"Customs duties according to Brussels tariff divisions"</t>
    </r>
  </si>
  <si>
    <t>1969-70 →</t>
  </si>
  <si>
    <t>Customs: Balancing item to account for rounding and other factors</t>
  </si>
  <si>
    <t>2017-18</t>
  </si>
  <si>
    <t>Major bank levy</t>
  </si>
  <si>
    <t>1969-70 to 1986-87 "Customs duties according to Brussels tariff divisions"</t>
  </si>
  <si>
    <t>FBO 2017-18.</t>
  </si>
  <si>
    <t>Total receipts is the summation of 'net revenue other than business undertakings and territories of the Commonwealth', 'Revenue from business undertakings' and 'Revenue from the territories of the commonwealth (not including business undertakings)' and 'Payments to or for the states'.</t>
  </si>
  <si>
    <t>Total receipts defined as summation of table No.4.</t>
  </si>
  <si>
    <t>Total receipts defined as summation of table No.12, 22, 23 and 24.</t>
  </si>
  <si>
    <t>Total receipts calculated as the summation of table No.13, No. 24, No. 25 and No. 26. Less 'Primary Production and Other charges' and 'Stevedoring Industry Charge' from table No. 26. These figures are aleady included in table No. 13.</t>
  </si>
  <si>
    <t>Total receipts calculated as the summation of table No.13, 24, 25 and 26. Less 'Primary Production and Other Charges, Wheat and Wool Taxes' from table No. 26. These figures are already included in table No.13.</t>
  </si>
  <si>
    <t>Total receipts defined as summation of table No.13 and No.24. less 'Primary production and other charges, wheat and wool taxes'. Table No.24. includes 'Primary production and other charges, wheat and wool taxes' which are included under taxes (see table No.13. and No.17.)</t>
  </si>
  <si>
    <t>Total receipts defined as summation of table No.13 and No.29. less 'Primary production and other charges, wheat and wool taxes'. Table No.29. includes 'Primary production and other charges, wheat and wool taxes' which are included under taxes (see table No.17. and No.13.)</t>
  </si>
  <si>
    <t xml:space="preserve">Total receipts defined as summation of table No.12 and No.27. less 'Primary production and other charges, wheat and wool taxes' (table No.15.) </t>
  </si>
  <si>
    <t xml:space="preserve">Total receipts calculated as table No.17. plus table No.24. and table No.25. Minus Australian Capital Territory, lease sales (premiums) in table No.24. </t>
  </si>
  <si>
    <t>Total receipts calculated as the summation of table No.17. and table No.26.</t>
  </si>
  <si>
    <t>Total receipts calculated as summation of table No. 13 (Less Customs and Excise), No. 15, No. 16, No. 17, No. 29 (Less Primary production and other charges, wheat and wool taxes).</t>
  </si>
  <si>
    <t>This spreadsheet contains historical data for Australian Government tax and non-tax receipts collected by the Australian Taxation Office and other agencies.</t>
  </si>
  <si>
    <t>All of this data has been previously published, mainly in government budget documents, but never in a single place.</t>
  </si>
  <si>
    <t>The amounts are on a cash (receipts) basis.  Amounts have also been reported in Budget documents on an accrual (revenue) basis since 1999.</t>
  </si>
  <si>
    <t>The data is preserved in the manner in which it was published.  In terms of denominations, the amounts are reported as pounds until 1958-59, thousands of pounds for the two years to 1960-61, thousands of dollars from 1960-61 to 1971-72 and millions of dollars from 1972-73 onwards.</t>
  </si>
  <si>
    <t>Similarly, the various items are also preserved in the manner in which they were published.  For example, the Medicare levy was published as a separate head of revenue between 1983-84 and 1996-97.  Since 1997-98 the Medicare levy has been included within the individuals’ taxes heads of revenue, with the amount reported separately as a footnote.</t>
  </si>
  <si>
    <t>The data is taken from the most recent occasion it was published.  For example, the outcome for company tax for 1961-62 is taken from the [1966-67] budget papers, the last occasion it was published.  This explains why the amount is shown in dollars (rather than pounds), with the introduction of decimal currency in 1966.</t>
  </si>
  <si>
    <t>The grouping of the various “heads of revenue” has changed over time.   The groupings shown here largely follow the current treatment.  For example, Fringe Benefits Tax was grouped with “indirect taxes” in the past, but is now grouped with “income taxes”.  This means that the subtotals calculated here will sometimes not align with the published subtotals in the historical documents. In addition, the Goods and Services Tax (GST) was not reported as an Australian Government tax until Budget 2008-09. Data prior to 2008-09 has been adjusted to include GST and will not perfectly match the receipts aggregates in their acknowledged source.</t>
  </si>
  <si>
    <t>For the non-tax receipts items, the aggregations change considerably from year to year.  For example, the outcomes for 1966-67 and 1967-68 include several items not reported in other years, such as ‘unclaimed money, gifts etc’ and ‘royalties’.  The absence of such items in other years does not necessarily mean that they were not collected, but that the amounts may have been reported within other aggregates (for example, ‘miscellaneous and other receipts’).</t>
  </si>
  <si>
    <t>Judgements have been made regarding the continuity of concepts.  For example, gross PAYE (1969-70 to 1993-94) is listed as a different tax to gross PAYG withholding (1994-95 to 1999-2000) and gross income tax and other withholding (2000-01 to present), despite the very large (but not total) overlap between these taxes.</t>
  </si>
  <si>
    <t>Note that the types of taxes (“heads of revenue”) presented typically reflect the mechanism of collection.  This means that capital gains tax (CGT) has never been reported as a separate item, since capital gains income is taxed as a component of total income earned by individuals, companies and funds.  In recent years capital gains tax has been reported separately in the Final Budget Outcome and other Budget papers as a footnote.</t>
  </si>
  <si>
    <t>A time series of “Customs duties according to Brussels tariff divisions” from 1969-70 to 1986-87 and excise collections from 1950-51 to 1976-77 has been provided. These figures are compiled from various editions of the Australian Bureau of Statistics Overseas Trade publication. The aggregate figures do not match perfectly with other published Budget data, but they do provide detailed splits by tariff and excise category (see row 570).</t>
  </si>
  <si>
    <t>Historical tax data is also reported in the annual ATO publication Taxation Statistics, largely on the recognition basis of the period in which the relevant income was earned rather than on the ‘cash’ basis (when the tax was paid) shown here.</t>
  </si>
  <si>
    <t>Budget 2018-19 (Budget Paper 1, Statement 11)  presents aggregated total receipts since 1970-71. The figures in the workbook provided will not necessarily match recent Budget documents due to accounting changes and other factors.</t>
  </si>
  <si>
    <t>Despite every effort to ensure accuracy, with almost ten thousand numbers in this spreadsheet total accuracy cannot be guaranteed.</t>
  </si>
  <si>
    <t>Australian Government historical receipts data: 1901-02 to present</t>
  </si>
  <si>
    <t>2018-19</t>
  </si>
  <si>
    <t>FBO 2018-19.</t>
  </si>
  <si>
    <t>2019-20</t>
  </si>
  <si>
    <t>FBO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</si>
</sst>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809]#,##0"/>
    <numFmt numFmtId="166" formatCode="&quot;$&quot;#,##0"/>
    <numFmt numFmtId="167" formatCode="#,##0_ ;\-#,##0\ "/>
  </numFmts>
  <fonts count="16" x14ac:knownFonts="1">
    <font>
      <sz val="11"/>
      <color theme="1"/>
      <name val="Calibri"/>
      <family val="2"/>
      <scheme val="minor"/>
    </font>
    <font>
      <sz val="9"/>
      <color indexed="81"/>
      <name val="Tahoma"/>
      <family val="2"/>
    </font>
    <font>
      <b/>
      <sz val="9"/>
      <color indexed="81"/>
      <name val="Tahoma"/>
      <family val="2"/>
    </font>
    <font>
      <sz val="9"/>
      <color indexed="81"/>
      <name val="Calibri"/>
      <family val="2"/>
    </font>
    <font>
      <sz val="11"/>
      <color theme="1"/>
      <name val="Calibri"/>
      <family val="2"/>
      <scheme val="minor"/>
    </font>
    <font>
      <sz val="10"/>
      <name val="Arial"/>
      <family val="2"/>
    </font>
    <font>
      <b/>
      <sz val="10"/>
      <color rgb="FF000000"/>
      <name val="Arial"/>
      <family val="2"/>
    </font>
    <font>
      <sz val="10"/>
      <color rgb="FF000000"/>
      <name val="Arial"/>
      <family val="2"/>
    </font>
    <font>
      <sz val="10"/>
      <color theme="1"/>
      <name val="Arial"/>
      <family val="2"/>
    </font>
    <font>
      <i/>
      <sz val="10"/>
      <color rgb="FF000000"/>
      <name val="Arial"/>
      <family val="2"/>
    </font>
    <font>
      <u/>
      <sz val="10"/>
      <color rgb="FF000000"/>
      <name val="Arial"/>
      <family val="2"/>
    </font>
    <font>
      <u/>
      <sz val="10"/>
      <color theme="1"/>
      <name val="Arial"/>
      <family val="2"/>
    </font>
    <font>
      <b/>
      <i/>
      <sz val="8"/>
      <color theme="1"/>
      <name val="Arial"/>
      <family val="2"/>
    </font>
    <font>
      <b/>
      <sz val="10"/>
      <color theme="1"/>
      <name val="Arial"/>
      <family val="2"/>
    </font>
    <font>
      <b/>
      <sz val="12"/>
      <color theme="1"/>
      <name val="Arial"/>
      <family val="2"/>
    </font>
    <font>
      <sz val="8"/>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6" tint="0.59999389629810485"/>
        <bgColor indexed="64"/>
      </patternFill>
    </fill>
  </fills>
  <borders count="6">
    <border>
      <left/>
      <right/>
      <top/>
      <bottom/>
      <diagonal/>
    </border>
    <border>
      <left/>
      <right/>
      <top style="hair">
        <color indexed="64"/>
      </top>
      <bottom/>
      <diagonal/>
    </border>
    <border>
      <left/>
      <right/>
      <top style="hair">
        <color indexed="64"/>
      </top>
      <bottom style="hair">
        <color indexed="64"/>
      </bottom>
      <diagonal/>
    </border>
    <border>
      <left/>
      <right/>
      <top style="hair">
        <color rgb="FF000000"/>
      </top>
      <bottom/>
      <diagonal/>
    </border>
    <border>
      <left/>
      <right/>
      <top style="hair">
        <color rgb="FF000000"/>
      </top>
      <bottom style="hair">
        <color rgb="FF000000"/>
      </bottom>
      <diagonal/>
    </border>
    <border>
      <left/>
      <right/>
      <top/>
      <bottom style="hair">
        <color rgb="FF000000"/>
      </bottom>
      <diagonal/>
    </border>
  </borders>
  <cellStyleXfs count="4">
    <xf numFmtId="0" fontId="0" fillId="0" borderId="0"/>
    <xf numFmtId="43" fontId="4" fillId="0" borderId="0" applyFont="0" applyFill="0" applyBorder="0" applyAlignment="0" applyProtection="0"/>
    <xf numFmtId="0" fontId="5" fillId="0" borderId="0"/>
    <xf numFmtId="0" fontId="5" fillId="0" borderId="0"/>
  </cellStyleXfs>
  <cellXfs count="130">
    <xf numFmtId="0" fontId="0" fillId="0" borderId="0" xfId="0"/>
    <xf numFmtId="0" fontId="6" fillId="0" borderId="0" xfId="2" applyFont="1" applyFill="1" applyBorder="1" applyAlignment="1">
      <alignment vertical="center"/>
    </xf>
    <xf numFmtId="0" fontId="7" fillId="0" borderId="3" xfId="3" applyFont="1" applyFill="1" applyBorder="1" applyAlignment="1">
      <alignment vertical="center"/>
    </xf>
    <xf numFmtId="0" fontId="7" fillId="0" borderId="0" xfId="3" applyFont="1" applyFill="1" applyBorder="1" applyAlignment="1">
      <alignment vertical="center"/>
    </xf>
    <xf numFmtId="0" fontId="8" fillId="0" borderId="0" xfId="0" applyFont="1"/>
    <xf numFmtId="0" fontId="7" fillId="0" borderId="5" xfId="2" applyFont="1" applyFill="1" applyBorder="1" applyAlignment="1">
      <alignment horizontal="right" vertical="center"/>
    </xf>
    <xf numFmtId="165" fontId="7" fillId="0" borderId="5" xfId="2" applyNumberFormat="1" applyFont="1" applyFill="1" applyBorder="1" applyAlignment="1">
      <alignment horizontal="right" vertical="center"/>
    </xf>
    <xf numFmtId="0" fontId="7" fillId="0" borderId="0" xfId="3" applyFont="1" applyFill="1" applyBorder="1" applyAlignment="1">
      <alignment horizontal="center" vertical="center"/>
    </xf>
    <xf numFmtId="0" fontId="7" fillId="7" borderId="0" xfId="3" applyFont="1" applyFill="1" applyBorder="1" applyAlignment="1">
      <alignment horizontal="left" vertical="center"/>
    </xf>
    <xf numFmtId="0" fontId="7" fillId="7" borderId="0" xfId="3" applyFont="1" applyFill="1" applyBorder="1" applyAlignment="1">
      <alignment horizontal="center" vertical="center"/>
    </xf>
    <xf numFmtId="165" fontId="6" fillId="7" borderId="0" xfId="3" applyNumberFormat="1" applyFont="1" applyFill="1" applyBorder="1" applyAlignment="1">
      <alignment horizontal="right" vertical="center"/>
    </xf>
    <xf numFmtId="3" fontId="6" fillId="7" borderId="0" xfId="3" applyNumberFormat="1" applyFont="1" applyFill="1" applyBorder="1" applyAlignment="1">
      <alignment horizontal="right" vertical="center"/>
    </xf>
    <xf numFmtId="0" fontId="8" fillId="0" borderId="0" xfId="0" applyFont="1" applyFill="1" applyBorder="1" applyAlignment="1">
      <alignment horizontal="right"/>
    </xf>
    <xf numFmtId="166" fontId="8" fillId="0" borderId="0" xfId="0" applyNumberFormat="1" applyFont="1" applyFill="1" applyBorder="1" applyAlignment="1">
      <alignment horizontal="right"/>
    </xf>
    <xf numFmtId="0" fontId="7" fillId="7" borderId="0" xfId="3" applyFont="1" applyFill="1" applyBorder="1" applyAlignment="1">
      <alignment horizontal="left" vertical="top"/>
    </xf>
    <xf numFmtId="165" fontId="7" fillId="7" borderId="0" xfId="3" applyNumberFormat="1" applyFont="1" applyFill="1" applyBorder="1" applyAlignment="1">
      <alignment horizontal="center" vertical="top" wrapText="1"/>
    </xf>
    <xf numFmtId="166" fontId="8" fillId="0" borderId="0" xfId="0" applyNumberFormat="1" applyFont="1" applyFill="1" applyBorder="1" applyAlignment="1">
      <alignment horizontal="right" vertical="top"/>
    </xf>
    <xf numFmtId="165" fontId="7" fillId="7" borderId="0" xfId="3" applyNumberFormat="1" applyFont="1" applyFill="1" applyBorder="1" applyAlignment="1">
      <alignment horizontal="center" vertical="center" wrapText="1"/>
    </xf>
    <xf numFmtId="165" fontId="7" fillId="0" borderId="5" xfId="2" applyNumberFormat="1" applyFont="1" applyFill="1" applyBorder="1" applyAlignment="1" applyProtection="1">
      <alignment horizontal="right" vertical="center"/>
    </xf>
    <xf numFmtId="165" fontId="6" fillId="7" borderId="0" xfId="3" applyNumberFormat="1" applyFont="1" applyFill="1" applyBorder="1" applyAlignment="1" applyProtection="1">
      <alignment horizontal="right" vertical="center"/>
    </xf>
    <xf numFmtId="165" fontId="7" fillId="7" borderId="0" xfId="3" applyNumberFormat="1" applyFont="1" applyFill="1" applyBorder="1" applyAlignment="1">
      <alignment horizontal="right" vertical="center" wrapText="1"/>
    </xf>
    <xf numFmtId="164" fontId="6" fillId="5" borderId="0" xfId="1" applyNumberFormat="1" applyFont="1" applyFill="1" applyBorder="1" applyAlignment="1">
      <alignment horizontal="left" vertical="center"/>
    </xf>
    <xf numFmtId="164" fontId="6" fillId="5" borderId="0" xfId="1" applyNumberFormat="1" applyFont="1" applyFill="1" applyBorder="1" applyAlignment="1">
      <alignment horizontal="center" vertical="center"/>
    </xf>
    <xf numFmtId="164" fontId="6" fillId="5" borderId="5" xfId="1" applyNumberFormat="1" applyFont="1" applyFill="1" applyBorder="1" applyAlignment="1" applyProtection="1">
      <alignment horizontal="right" vertical="center"/>
    </xf>
    <xf numFmtId="164" fontId="6" fillId="5" borderId="5" xfId="1" applyNumberFormat="1" applyFont="1" applyFill="1" applyBorder="1" applyAlignment="1">
      <alignment horizontal="right" vertical="center"/>
    </xf>
    <xf numFmtId="164" fontId="8" fillId="0" borderId="0" xfId="1" applyNumberFormat="1" applyFont="1" applyFill="1" applyBorder="1" applyAlignment="1">
      <alignment horizontal="right"/>
    </xf>
    <xf numFmtId="164" fontId="6" fillId="0" borderId="0" xfId="1" applyNumberFormat="1" applyFont="1" applyFill="1" applyBorder="1" applyAlignment="1">
      <alignment horizontal="left" vertical="center"/>
    </xf>
    <xf numFmtId="164" fontId="6" fillId="0" borderId="0" xfId="1" applyNumberFormat="1" applyFont="1" applyFill="1" applyBorder="1" applyAlignment="1">
      <alignment horizontal="center" vertical="center"/>
    </xf>
    <xf numFmtId="164" fontId="6" fillId="0" borderId="5" xfId="1" applyNumberFormat="1" applyFont="1" applyFill="1" applyBorder="1" applyAlignment="1" applyProtection="1">
      <alignment horizontal="right" vertical="center"/>
    </xf>
    <xf numFmtId="164" fontId="6" fillId="0" borderId="5" xfId="1" applyNumberFormat="1" applyFont="1" applyFill="1" applyBorder="1" applyAlignment="1">
      <alignment horizontal="right" vertical="center"/>
    </xf>
    <xf numFmtId="164" fontId="8" fillId="0" borderId="0" xfId="1" applyNumberFormat="1" applyFont="1"/>
    <xf numFmtId="164" fontId="7" fillId="0" borderId="0" xfId="1" applyNumberFormat="1" applyFont="1" applyFill="1" applyBorder="1" applyAlignment="1" applyProtection="1">
      <alignment horizontal="right" vertical="center"/>
    </xf>
    <xf numFmtId="164" fontId="7" fillId="0" borderId="0" xfId="1" applyNumberFormat="1" applyFont="1" applyFill="1" applyBorder="1" applyAlignment="1">
      <alignment horizontal="right" vertical="center"/>
    </xf>
    <xf numFmtId="164" fontId="6" fillId="2" borderId="0" xfId="1" applyNumberFormat="1" applyFont="1" applyFill="1" applyBorder="1" applyAlignment="1">
      <alignment horizontal="left" vertical="center"/>
    </xf>
    <xf numFmtId="164" fontId="7" fillId="2" borderId="0" xfId="1" applyNumberFormat="1" applyFont="1" applyFill="1" applyBorder="1" applyAlignment="1">
      <alignment horizontal="center" vertical="center"/>
    </xf>
    <xf numFmtId="164" fontId="7" fillId="0" borderId="0" xfId="1" applyNumberFormat="1" applyFont="1" applyFill="1" applyBorder="1" applyAlignment="1">
      <alignment horizontal="left" vertical="center" indent="2"/>
    </xf>
    <xf numFmtId="164" fontId="7" fillId="0" borderId="0" xfId="1" applyNumberFormat="1" applyFont="1" applyFill="1" applyBorder="1" applyAlignment="1">
      <alignment horizontal="center" vertical="center"/>
    </xf>
    <xf numFmtId="164" fontId="7" fillId="0" borderId="0" xfId="1" applyNumberFormat="1" applyFont="1" applyFill="1" applyBorder="1" applyAlignment="1">
      <alignment horizontal="left" vertical="center" wrapText="1" indent="2"/>
    </xf>
    <xf numFmtId="164" fontId="7" fillId="0" borderId="0" xfId="1" applyNumberFormat="1" applyFont="1" applyFill="1" applyBorder="1" applyAlignment="1">
      <alignment horizontal="left" vertical="center"/>
    </xf>
    <xf numFmtId="164" fontId="9" fillId="0" borderId="0" xfId="1" applyNumberFormat="1" applyFont="1" applyFill="1" applyBorder="1" applyAlignment="1">
      <alignment horizontal="left" vertical="center" indent="1"/>
    </xf>
    <xf numFmtId="164" fontId="9" fillId="0" borderId="0" xfId="1" applyNumberFormat="1" applyFont="1" applyFill="1" applyBorder="1" applyAlignment="1">
      <alignment horizontal="center" vertical="center"/>
    </xf>
    <xf numFmtId="164" fontId="6" fillId="3" borderId="0" xfId="1" applyNumberFormat="1" applyFont="1" applyFill="1" applyBorder="1" applyAlignment="1">
      <alignment horizontal="left" vertical="center"/>
    </xf>
    <xf numFmtId="164" fontId="6" fillId="3" borderId="0" xfId="1" applyNumberFormat="1" applyFont="1" applyFill="1" applyBorder="1" applyAlignment="1">
      <alignment horizontal="center" vertical="center"/>
    </xf>
    <xf numFmtId="164" fontId="10" fillId="0" borderId="0" xfId="1" applyNumberFormat="1" applyFont="1" applyFill="1" applyBorder="1" applyAlignment="1">
      <alignment horizontal="left" vertical="center" indent="2"/>
    </xf>
    <xf numFmtId="164" fontId="10" fillId="0" borderId="0" xfId="1" applyNumberFormat="1" applyFont="1" applyFill="1" applyBorder="1" applyAlignment="1">
      <alignment horizontal="center" vertical="center"/>
    </xf>
    <xf numFmtId="164" fontId="7" fillId="0" borderId="0" xfId="1" applyNumberFormat="1" applyFont="1" applyFill="1" applyBorder="1" applyAlignment="1">
      <alignment horizontal="left" vertical="center" indent="3"/>
    </xf>
    <xf numFmtId="164" fontId="7" fillId="0" borderId="0" xfId="1" applyNumberFormat="1" applyFont="1" applyFill="1" applyBorder="1" applyAlignment="1">
      <alignment horizontal="left" vertical="center" wrapText="1" indent="3"/>
    </xf>
    <xf numFmtId="164" fontId="11" fillId="0" borderId="0" xfId="1" applyNumberFormat="1" applyFont="1" applyFill="1" applyBorder="1" applyAlignment="1">
      <alignment horizontal="right"/>
    </xf>
    <xf numFmtId="164" fontId="7" fillId="0" borderId="0" xfId="1" applyNumberFormat="1" applyFont="1" applyFill="1" applyBorder="1" applyAlignment="1">
      <alignment horizontal="left" vertical="center" indent="4"/>
    </xf>
    <xf numFmtId="164" fontId="8" fillId="0" borderId="0" xfId="1" applyNumberFormat="1" applyFont="1" applyFill="1"/>
    <xf numFmtId="164" fontId="7" fillId="0" borderId="0" xfId="1" applyNumberFormat="1" applyFont="1" applyFill="1" applyBorder="1" applyAlignment="1">
      <alignment horizontal="left" vertical="center" indent="1"/>
    </xf>
    <xf numFmtId="164" fontId="6" fillId="4" borderId="0" xfId="1" applyNumberFormat="1" applyFont="1" applyFill="1" applyBorder="1" applyAlignment="1">
      <alignment horizontal="left" vertical="center"/>
    </xf>
    <xf numFmtId="164" fontId="6" fillId="4" borderId="0" xfId="1" applyNumberFormat="1" applyFont="1" applyFill="1" applyBorder="1" applyAlignment="1">
      <alignment horizontal="center" vertical="center"/>
    </xf>
    <xf numFmtId="164" fontId="10" fillId="0" borderId="0" xfId="1" applyNumberFormat="1" applyFont="1" applyFill="1" applyBorder="1" applyAlignment="1">
      <alignment horizontal="left" vertical="center" indent="1"/>
    </xf>
    <xf numFmtId="164" fontId="8" fillId="0" borderId="0" xfId="1" applyNumberFormat="1" applyFont="1" applyAlignment="1">
      <alignment horizontal="right"/>
    </xf>
    <xf numFmtId="164" fontId="6" fillId="6" borderId="0" xfId="1" applyNumberFormat="1" applyFont="1" applyFill="1" applyBorder="1" applyAlignment="1">
      <alignment horizontal="left" vertical="center"/>
    </xf>
    <xf numFmtId="164" fontId="6" fillId="6" borderId="0" xfId="1" applyNumberFormat="1" applyFont="1" applyFill="1" applyBorder="1" applyAlignment="1">
      <alignment horizontal="center" vertical="center"/>
    </xf>
    <xf numFmtId="165" fontId="7" fillId="7" borderId="0" xfId="3" applyNumberFormat="1" applyFont="1" applyFill="1" applyBorder="1" applyAlignment="1">
      <alignment horizontal="right" vertical="center"/>
    </xf>
    <xf numFmtId="164" fontId="6" fillId="0" borderId="0" xfId="1"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applyFill="1" applyBorder="1" applyAlignment="1">
      <alignment horizontal="center" vertical="center" wrapText="1"/>
    </xf>
    <xf numFmtId="164" fontId="9" fillId="0" borderId="0" xfId="1" applyNumberFormat="1" applyFont="1" applyFill="1" applyBorder="1" applyAlignment="1">
      <alignment horizontal="left" vertical="center" indent="3"/>
    </xf>
    <xf numFmtId="164" fontId="7" fillId="0" borderId="0" xfId="1" applyNumberFormat="1" applyFont="1" applyFill="1" applyBorder="1" applyAlignment="1">
      <alignment horizontal="left" vertical="center" indent="5"/>
    </xf>
    <xf numFmtId="0" fontId="13" fillId="0" borderId="0" xfId="0" applyFont="1"/>
    <xf numFmtId="165" fontId="7" fillId="7" borderId="0" xfId="3" applyNumberFormat="1" applyFont="1" applyFill="1" applyBorder="1" applyAlignment="1" applyProtection="1">
      <alignment horizontal="right" vertical="center"/>
    </xf>
    <xf numFmtId="166" fontId="8" fillId="0" borderId="0" xfId="0" applyNumberFormat="1" applyFont="1" applyFill="1" applyBorder="1" applyAlignment="1">
      <alignment horizontal="right" vertical="center"/>
    </xf>
    <xf numFmtId="165" fontId="7" fillId="0" borderId="0" xfId="2" applyNumberFormat="1" applyFont="1" applyFill="1" applyBorder="1" applyAlignment="1" applyProtection="1">
      <alignment horizontal="right" vertical="center"/>
    </xf>
    <xf numFmtId="165" fontId="7" fillId="0" borderId="0" xfId="2" applyNumberFormat="1" applyFont="1" applyFill="1" applyBorder="1" applyAlignment="1">
      <alignment horizontal="right" vertical="center"/>
    </xf>
    <xf numFmtId="165" fontId="6" fillId="0" borderId="0" xfId="2" applyNumberFormat="1" applyFont="1" applyFill="1" applyBorder="1" applyAlignment="1" applyProtection="1">
      <alignment horizontal="right" vertical="center"/>
    </xf>
    <xf numFmtId="165" fontId="6" fillId="0" borderId="0" xfId="2" applyNumberFormat="1" applyFont="1" applyFill="1" applyBorder="1" applyAlignment="1">
      <alignment horizontal="right" vertical="center"/>
    </xf>
    <xf numFmtId="0" fontId="6" fillId="0" borderId="0" xfId="2" applyFont="1" applyFill="1" applyBorder="1" applyAlignment="1">
      <alignment horizontal="right" vertical="center"/>
    </xf>
    <xf numFmtId="164" fontId="6" fillId="8" borderId="0" xfId="1" applyNumberFormat="1" applyFont="1" applyFill="1" applyBorder="1" applyAlignment="1">
      <alignment horizontal="left" vertical="center"/>
    </xf>
    <xf numFmtId="164" fontId="6" fillId="8" borderId="0" xfId="1" applyNumberFormat="1" applyFont="1" applyFill="1" applyBorder="1" applyAlignment="1">
      <alignment horizontal="center" vertical="center"/>
    </xf>
    <xf numFmtId="164" fontId="6" fillId="8" borderId="4" xfId="1" applyNumberFormat="1" applyFont="1" applyFill="1" applyBorder="1" applyAlignment="1" applyProtection="1">
      <alignment horizontal="right" vertical="center"/>
    </xf>
    <xf numFmtId="164" fontId="6" fillId="8" borderId="4" xfId="1" applyNumberFormat="1" applyFont="1" applyFill="1" applyBorder="1" applyAlignment="1">
      <alignment horizontal="right" vertical="center"/>
    </xf>
    <xf numFmtId="0" fontId="0" fillId="0" borderId="0" xfId="0" applyFill="1" applyAlignment="1">
      <alignment horizontal="center" vertical="center"/>
    </xf>
    <xf numFmtId="164" fontId="8" fillId="0" borderId="0" xfId="1" applyNumberFormat="1" applyFont="1" applyAlignment="1">
      <alignment horizontal="center" vertical="center"/>
    </xf>
    <xf numFmtId="164" fontId="8" fillId="0" borderId="0" xfId="1" applyNumberFormat="1" applyFont="1" applyFill="1" applyAlignment="1">
      <alignment horizontal="center" vertical="center"/>
    </xf>
    <xf numFmtId="0" fontId="8" fillId="0" borderId="0" xfId="0" applyFont="1" applyAlignment="1">
      <alignment horizontal="center" vertical="center"/>
    </xf>
    <xf numFmtId="167" fontId="6" fillId="2" borderId="4" xfId="1" applyNumberFormat="1" applyFont="1" applyFill="1" applyBorder="1" applyAlignment="1" applyProtection="1">
      <alignment horizontal="right" vertical="center"/>
    </xf>
    <xf numFmtId="167" fontId="6" fillId="2" borderId="4" xfId="1" applyNumberFormat="1" applyFont="1" applyFill="1" applyBorder="1" applyAlignment="1">
      <alignment horizontal="right" vertical="center"/>
    </xf>
    <xf numFmtId="167" fontId="7" fillId="0" borderId="0" xfId="1" applyNumberFormat="1" applyFont="1" applyFill="1" applyBorder="1" applyAlignment="1" applyProtection="1">
      <alignment horizontal="right" vertical="center"/>
    </xf>
    <xf numFmtId="167" fontId="7" fillId="0" borderId="0" xfId="1" applyNumberFormat="1" applyFont="1" applyFill="1" applyBorder="1" applyAlignment="1">
      <alignment horizontal="right" vertical="center"/>
    </xf>
    <xf numFmtId="167" fontId="8" fillId="0" borderId="0" xfId="1" applyNumberFormat="1" applyFont="1" applyFill="1" applyBorder="1" applyAlignment="1">
      <alignment horizontal="right"/>
    </xf>
    <xf numFmtId="167" fontId="6" fillId="0" borderId="0" xfId="1" applyNumberFormat="1" applyFont="1" applyFill="1" applyBorder="1" applyAlignment="1" applyProtection="1">
      <alignment horizontal="right" vertical="center"/>
    </xf>
    <xf numFmtId="167" fontId="6" fillId="0" borderId="0" xfId="1" applyNumberFormat="1" applyFont="1" applyFill="1" applyBorder="1" applyAlignment="1">
      <alignment horizontal="right" vertical="center"/>
    </xf>
    <xf numFmtId="167" fontId="6" fillId="0" borderId="5" xfId="1" applyNumberFormat="1" applyFont="1" applyFill="1" applyBorder="1" applyAlignment="1" applyProtection="1">
      <alignment horizontal="right" vertical="center"/>
    </xf>
    <xf numFmtId="167" fontId="6" fillId="0" borderId="5" xfId="1" applyNumberFormat="1" applyFont="1" applyFill="1" applyBorder="1" applyAlignment="1">
      <alignment horizontal="right" vertical="center"/>
    </xf>
    <xf numFmtId="167" fontId="7" fillId="0" borderId="5" xfId="1" applyNumberFormat="1" applyFont="1" applyFill="1" applyBorder="1" applyAlignment="1" applyProtection="1">
      <alignment horizontal="right" vertical="center"/>
    </xf>
    <xf numFmtId="167" fontId="7" fillId="0" borderId="5" xfId="1" applyNumberFormat="1" applyFont="1" applyFill="1" applyBorder="1" applyAlignment="1">
      <alignment horizontal="right" vertical="center"/>
    </xf>
    <xf numFmtId="167" fontId="6" fillId="8" borderId="4" xfId="1" applyNumberFormat="1" applyFont="1" applyFill="1" applyBorder="1" applyAlignment="1" applyProtection="1">
      <alignment horizontal="right" vertical="center"/>
    </xf>
    <xf numFmtId="167" fontId="6" fillId="3" borderId="4" xfId="1" applyNumberFormat="1" applyFont="1" applyFill="1" applyBorder="1" applyAlignment="1" applyProtection="1">
      <alignment horizontal="right" vertical="center"/>
    </xf>
    <xf numFmtId="167" fontId="6" fillId="3" borderId="4" xfId="1" applyNumberFormat="1" applyFont="1" applyFill="1" applyBorder="1" applyAlignment="1">
      <alignment horizontal="right" vertical="center"/>
    </xf>
    <xf numFmtId="167" fontId="10" fillId="0" borderId="0" xfId="1" applyNumberFormat="1" applyFont="1" applyFill="1" applyBorder="1" applyAlignment="1" applyProtection="1">
      <alignment horizontal="right" vertical="center"/>
    </xf>
    <xf numFmtId="167" fontId="10" fillId="0" borderId="0" xfId="1" applyNumberFormat="1" applyFont="1" applyFill="1" applyBorder="1" applyAlignment="1">
      <alignment horizontal="right" vertical="center"/>
    </xf>
    <xf numFmtId="167" fontId="6" fillId="0" borderId="4" xfId="1" applyNumberFormat="1" applyFont="1" applyFill="1" applyBorder="1" applyAlignment="1" applyProtection="1">
      <alignment horizontal="right" vertical="center"/>
    </xf>
    <xf numFmtId="167" fontId="6" fillId="0" borderId="4" xfId="1" applyNumberFormat="1" applyFont="1" applyFill="1" applyBorder="1" applyAlignment="1">
      <alignment horizontal="right" vertical="center"/>
    </xf>
    <xf numFmtId="167" fontId="7" fillId="0" borderId="1" xfId="1" applyNumberFormat="1" applyFont="1" applyFill="1" applyBorder="1" applyAlignment="1" applyProtection="1">
      <alignment horizontal="right" vertical="center"/>
    </xf>
    <xf numFmtId="167" fontId="7" fillId="0" borderId="1" xfId="1" applyNumberFormat="1" applyFont="1" applyFill="1" applyBorder="1" applyAlignment="1">
      <alignment horizontal="right" vertical="center"/>
    </xf>
    <xf numFmtId="167" fontId="6" fillId="5" borderId="4" xfId="1" applyNumberFormat="1" applyFont="1" applyFill="1" applyBorder="1" applyAlignment="1" applyProtection="1">
      <alignment horizontal="right" vertical="center"/>
    </xf>
    <xf numFmtId="167" fontId="6" fillId="5" borderId="4" xfId="1" applyNumberFormat="1" applyFont="1" applyFill="1" applyBorder="1" applyAlignment="1">
      <alignment horizontal="right" vertical="center"/>
    </xf>
    <xf numFmtId="167" fontId="6" fillId="4" borderId="2" xfId="1" applyNumberFormat="1" applyFont="1" applyFill="1" applyBorder="1" applyAlignment="1" applyProtection="1">
      <alignment horizontal="right" vertical="center"/>
    </xf>
    <xf numFmtId="167" fontId="6" fillId="4" borderId="2" xfId="1" applyNumberFormat="1" applyFont="1" applyFill="1" applyBorder="1" applyAlignment="1">
      <alignment horizontal="right" vertical="center"/>
    </xf>
    <xf numFmtId="167" fontId="8" fillId="0" borderId="0" xfId="1" applyNumberFormat="1" applyFont="1" applyAlignment="1">
      <alignment horizontal="right"/>
    </xf>
    <xf numFmtId="167" fontId="6" fillId="6" borderId="2" xfId="1" applyNumberFormat="1" applyFont="1" applyFill="1" applyBorder="1" applyAlignment="1" applyProtection="1">
      <alignment horizontal="right" vertical="center"/>
    </xf>
    <xf numFmtId="167" fontId="6" fillId="6" borderId="2" xfId="1" applyNumberFormat="1" applyFont="1" applyFill="1" applyBorder="1" applyAlignment="1">
      <alignment horizontal="right" vertical="center"/>
    </xf>
    <xf numFmtId="0" fontId="12" fillId="0" borderId="0" xfId="0" applyFont="1" applyFill="1" applyAlignment="1">
      <alignment horizontal="right"/>
    </xf>
    <xf numFmtId="165" fontId="7" fillId="0" borderId="4" xfId="2" applyNumberFormat="1" applyFont="1" applyFill="1" applyBorder="1" applyAlignment="1" applyProtection="1">
      <alignment horizontal="right" vertical="center"/>
    </xf>
    <xf numFmtId="165" fontId="7" fillId="0" borderId="4" xfId="2" applyNumberFormat="1" applyFont="1" applyFill="1" applyBorder="1" applyAlignment="1">
      <alignment horizontal="right" vertical="center"/>
    </xf>
    <xf numFmtId="0" fontId="7" fillId="0" borderId="4" xfId="2" applyFont="1" applyFill="1" applyBorder="1" applyAlignment="1">
      <alignment horizontal="right" vertical="center"/>
    </xf>
    <xf numFmtId="167" fontId="8" fillId="0" borderId="0" xfId="1" applyNumberFormat="1" applyFont="1" applyFill="1" applyAlignment="1" applyProtection="1">
      <alignment horizontal="right"/>
    </xf>
    <xf numFmtId="167" fontId="8" fillId="0" borderId="0" xfId="1" applyNumberFormat="1" applyFont="1" applyFill="1" applyAlignment="1">
      <alignment horizontal="right"/>
    </xf>
    <xf numFmtId="167" fontId="8" fillId="0" borderId="0" xfId="1" applyNumberFormat="1" applyFont="1" applyAlignment="1" applyProtection="1">
      <alignment horizontal="right"/>
    </xf>
    <xf numFmtId="165" fontId="8" fillId="0" borderId="0" xfId="0" applyNumberFormat="1" applyFont="1" applyAlignment="1" applyProtection="1">
      <alignment horizontal="right"/>
    </xf>
    <xf numFmtId="165" fontId="8" fillId="0" borderId="0" xfId="0" applyNumberFormat="1" applyFont="1" applyAlignment="1">
      <alignment horizontal="right"/>
    </xf>
    <xf numFmtId="0" fontId="8" fillId="0" borderId="0" xfId="0" applyFont="1" applyAlignment="1">
      <alignment horizontal="right"/>
    </xf>
    <xf numFmtId="165" fontId="8" fillId="0" borderId="0" xfId="0" applyNumberFormat="1" applyFont="1" applyAlignment="1" applyProtection="1">
      <alignment horizontal="right" vertical="center" wrapText="1"/>
    </xf>
    <xf numFmtId="165" fontId="8" fillId="0" borderId="0" xfId="0" applyNumberFormat="1" applyFont="1" applyAlignment="1">
      <alignment horizontal="right" vertical="center" wrapText="1"/>
    </xf>
    <xf numFmtId="43" fontId="8" fillId="0" borderId="0" xfId="1" applyFont="1" applyAlignment="1">
      <alignment horizontal="right" vertical="center" wrapText="1"/>
    </xf>
    <xf numFmtId="0" fontId="8" fillId="0" borderId="0" xfId="0" applyFont="1" applyAlignment="1">
      <alignment horizontal="right" vertical="center" wrapText="1"/>
    </xf>
    <xf numFmtId="164" fontId="8" fillId="0" borderId="0" xfId="1" applyNumberFormat="1" applyFont="1" applyFill="1" applyAlignment="1">
      <alignment horizontal="right" vertical="center" wrapText="1"/>
    </xf>
    <xf numFmtId="164" fontId="8" fillId="0" borderId="0" xfId="1" applyNumberFormat="1" applyFont="1" applyFill="1" applyAlignment="1">
      <alignment horizontal="right"/>
    </xf>
    <xf numFmtId="165" fontId="7" fillId="7" borderId="0" xfId="3" applyNumberFormat="1" applyFont="1" applyFill="1" applyBorder="1" applyAlignment="1" applyProtection="1">
      <alignment horizontal="center" vertical="top"/>
    </xf>
    <xf numFmtId="165" fontId="7" fillId="7" borderId="0" xfId="3" applyNumberFormat="1" applyFont="1" applyFill="1" applyBorder="1" applyAlignment="1">
      <alignment horizontal="center" vertical="top"/>
    </xf>
    <xf numFmtId="0" fontId="6" fillId="0" borderId="0" xfId="2" applyFont="1" applyFill="1" applyBorder="1" applyAlignment="1">
      <alignment horizontal="right" vertical="center" wrapText="1"/>
    </xf>
    <xf numFmtId="0" fontId="7" fillId="7" borderId="0" xfId="3" applyFont="1" applyFill="1" applyBorder="1" applyAlignment="1">
      <alignment horizontal="right" vertical="center"/>
    </xf>
    <xf numFmtId="0" fontId="0" fillId="0" borderId="0" xfId="0" applyAlignment="1">
      <alignment horizontal="left" vertical="center" wrapText="1"/>
    </xf>
    <xf numFmtId="0" fontId="14" fillId="0" borderId="0" xfId="0" applyFont="1"/>
    <xf numFmtId="0" fontId="6" fillId="0" borderId="3" xfId="2" applyFont="1" applyFill="1" applyBorder="1" applyAlignment="1">
      <alignment horizontal="right" vertical="center" wrapText="1"/>
    </xf>
    <xf numFmtId="0" fontId="6" fillId="0" borderId="0" xfId="2" applyFont="1" applyFill="1" applyBorder="1" applyAlignment="1">
      <alignment horizontal="right" vertical="center" wrapText="1"/>
    </xf>
  </cellXfs>
  <cellStyles count="4">
    <cellStyle name="Comma" xfId="1" builtinId="3"/>
    <cellStyle name="Normal" xfId="0" builtinId="0"/>
    <cellStyle name="Normal_BST5 Detailed general government revenue estimates" xfId="3" xr:uid="{00000000-0005-0000-0000-000002000000}"/>
    <cellStyle name="Normal_BST5 Reconciliation of 2003-04 revenue estimates" xfId="2" xr:uid="{00000000-0005-0000-0000-000003000000}"/>
  </cellStyles>
  <dxfs count="0"/>
  <tableStyles count="0" defaultTableStyle="TableStyleMedium2" defaultPivotStyle="PivotStyleMedium9"/>
  <colors>
    <mruColors>
      <color rgb="FFDD690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showGridLines="0" tabSelected="1" workbookViewId="0"/>
  </sheetViews>
  <sheetFormatPr defaultRowHeight="15" x14ac:dyDescent="0.25"/>
  <cols>
    <col min="1" max="1" width="170" customWidth="1"/>
  </cols>
  <sheetData>
    <row r="1" spans="1:1" ht="15.75" x14ac:dyDescent="0.25">
      <c r="A1" s="127" t="s">
        <v>746</v>
      </c>
    </row>
    <row r="3" spans="1:1" x14ac:dyDescent="0.25">
      <c r="A3" s="126" t="s">
        <v>732</v>
      </c>
    </row>
    <row r="4" spans="1:1" x14ac:dyDescent="0.25">
      <c r="A4" s="126"/>
    </row>
    <row r="5" spans="1:1" x14ac:dyDescent="0.25">
      <c r="A5" s="126" t="s">
        <v>733</v>
      </c>
    </row>
    <row r="6" spans="1:1" x14ac:dyDescent="0.25">
      <c r="A6" s="126"/>
    </row>
    <row r="7" spans="1:1" x14ac:dyDescent="0.25">
      <c r="A7" s="126" t="s">
        <v>734</v>
      </c>
    </row>
    <row r="8" spans="1:1" x14ac:dyDescent="0.25">
      <c r="A8" s="126"/>
    </row>
    <row r="9" spans="1:1" ht="30" x14ac:dyDescent="0.25">
      <c r="A9" s="126" t="s">
        <v>735</v>
      </c>
    </row>
    <row r="10" spans="1:1" x14ac:dyDescent="0.25">
      <c r="A10" s="126"/>
    </row>
    <row r="11" spans="1:1" ht="30" x14ac:dyDescent="0.25">
      <c r="A11" s="126" t="s">
        <v>736</v>
      </c>
    </row>
    <row r="12" spans="1:1" x14ac:dyDescent="0.25">
      <c r="A12" s="126"/>
    </row>
    <row r="13" spans="1:1" ht="30" x14ac:dyDescent="0.25">
      <c r="A13" s="126" t="s">
        <v>737</v>
      </c>
    </row>
    <row r="14" spans="1:1" x14ac:dyDescent="0.25">
      <c r="A14" s="126"/>
    </row>
    <row r="15" spans="1:1" ht="60" x14ac:dyDescent="0.25">
      <c r="A15" s="126" t="s">
        <v>738</v>
      </c>
    </row>
    <row r="16" spans="1:1" x14ac:dyDescent="0.25">
      <c r="A16" s="126"/>
    </row>
    <row r="17" spans="1:1" ht="45" x14ac:dyDescent="0.25">
      <c r="A17" s="126" t="s">
        <v>739</v>
      </c>
    </row>
    <row r="18" spans="1:1" x14ac:dyDescent="0.25">
      <c r="A18" s="126"/>
    </row>
    <row r="19" spans="1:1" ht="30" x14ac:dyDescent="0.25">
      <c r="A19" s="126" t="s">
        <v>740</v>
      </c>
    </row>
    <row r="20" spans="1:1" x14ac:dyDescent="0.25">
      <c r="A20" s="126"/>
    </row>
    <row r="21" spans="1:1" ht="45" x14ac:dyDescent="0.25">
      <c r="A21" s="126" t="s">
        <v>741</v>
      </c>
    </row>
    <row r="22" spans="1:1" x14ac:dyDescent="0.25">
      <c r="A22" s="126"/>
    </row>
    <row r="23" spans="1:1" ht="45" x14ac:dyDescent="0.25">
      <c r="A23" s="126" t="s">
        <v>742</v>
      </c>
    </row>
    <row r="24" spans="1:1" x14ac:dyDescent="0.25">
      <c r="A24" s="126"/>
    </row>
    <row r="25" spans="1:1" ht="30" x14ac:dyDescent="0.25">
      <c r="A25" s="126" t="s">
        <v>743</v>
      </c>
    </row>
    <row r="26" spans="1:1" x14ac:dyDescent="0.25">
      <c r="A26" s="126"/>
    </row>
    <row r="27" spans="1:1" ht="30" x14ac:dyDescent="0.25">
      <c r="A27" s="126" t="s">
        <v>744</v>
      </c>
    </row>
    <row r="28" spans="1:1" x14ac:dyDescent="0.25">
      <c r="A28" s="126"/>
    </row>
    <row r="29" spans="1:1" x14ac:dyDescent="0.25">
      <c r="A29" s="126" t="s">
        <v>745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D648"/>
  <sheetViews>
    <sheetView showGridLines="0" zoomScaleNormal="100" workbookViewId="0">
      <pane xSplit="2" ySplit="4" topLeftCell="C5" activePane="bottomRight" state="frozen"/>
      <selection pane="topRight" activeCell="C1" sqref="C1"/>
      <selection pane="bottomLeft" activeCell="A5" sqref="A5"/>
      <selection pane="bottomRight"/>
    </sheetView>
  </sheetViews>
  <sheetFormatPr defaultColWidth="0" defaultRowHeight="12.75" outlineLevelRow="2" x14ac:dyDescent="0.2"/>
  <cols>
    <col min="1" max="1" width="61.85546875" style="4" customWidth="1"/>
    <col min="2" max="2" width="13.28515625" style="78" customWidth="1"/>
    <col min="3" max="3" width="15.7109375" style="113" customWidth="1"/>
    <col min="4" max="63" width="15.7109375" style="114" customWidth="1"/>
    <col min="64" max="121" width="15.7109375" style="115" customWidth="1"/>
    <col min="122" max="122" width="13.7109375" style="13" customWidth="1"/>
    <col min="123" max="16382" width="13.7109375" style="13" hidden="1"/>
    <col min="16383" max="16383" width="2.7109375" style="13" hidden="1"/>
    <col min="16384" max="16384" width="4.7109375" style="13" hidden="1"/>
  </cols>
  <sheetData>
    <row r="1" spans="1:121" s="12" customFormat="1" ht="15" x14ac:dyDescent="0.2">
      <c r="A1" s="1"/>
      <c r="B1" s="75"/>
      <c r="C1" s="66"/>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6"/>
      <c r="DG1" s="106"/>
      <c r="DH1" s="106"/>
      <c r="DI1" s="106"/>
      <c r="DJ1" s="106"/>
      <c r="DK1" s="106"/>
      <c r="DL1" s="106"/>
      <c r="DM1" s="106"/>
      <c r="DN1" s="106"/>
      <c r="DO1" s="106"/>
      <c r="DP1" s="106"/>
      <c r="DQ1" s="106"/>
    </row>
    <row r="2" spans="1:121" s="12" customFormat="1" ht="7.5" customHeight="1" x14ac:dyDescent="0.2">
      <c r="A2" s="2"/>
      <c r="B2" s="128" t="s">
        <v>399</v>
      </c>
      <c r="C2" s="107"/>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c r="DP2" s="109"/>
      <c r="DQ2" s="109"/>
    </row>
    <row r="3" spans="1:121" s="12" customFormat="1" x14ac:dyDescent="0.2">
      <c r="A3" s="3"/>
      <c r="B3" s="129"/>
      <c r="C3" s="68" t="s">
        <v>0</v>
      </c>
      <c r="D3" s="69" t="s">
        <v>1</v>
      </c>
      <c r="E3" s="69" t="s">
        <v>2</v>
      </c>
      <c r="F3" s="69" t="s">
        <v>3</v>
      </c>
      <c r="G3" s="69" t="s">
        <v>4</v>
      </c>
      <c r="H3" s="69" t="s">
        <v>5</v>
      </c>
      <c r="I3" s="69" t="s">
        <v>6</v>
      </c>
      <c r="J3" s="69" t="s">
        <v>7</v>
      </c>
      <c r="K3" s="69" t="s">
        <v>8</v>
      </c>
      <c r="L3" s="69" t="s">
        <v>9</v>
      </c>
      <c r="M3" s="69" t="s">
        <v>10</v>
      </c>
      <c r="N3" s="69" t="s">
        <v>11</v>
      </c>
      <c r="O3" s="69" t="s">
        <v>12</v>
      </c>
      <c r="P3" s="69" t="s">
        <v>13</v>
      </c>
      <c r="Q3" s="69" t="s">
        <v>14</v>
      </c>
      <c r="R3" s="69" t="s">
        <v>15</v>
      </c>
      <c r="S3" s="69" t="s">
        <v>16</v>
      </c>
      <c r="T3" s="69" t="s">
        <v>17</v>
      </c>
      <c r="U3" s="69" t="s">
        <v>18</v>
      </c>
      <c r="V3" s="69" t="s">
        <v>19</v>
      </c>
      <c r="W3" s="69" t="s">
        <v>20</v>
      </c>
      <c r="X3" s="69" t="s">
        <v>21</v>
      </c>
      <c r="Y3" s="69" t="s">
        <v>22</v>
      </c>
      <c r="Z3" s="69" t="s">
        <v>23</v>
      </c>
      <c r="AA3" s="69" t="s">
        <v>24</v>
      </c>
      <c r="AB3" s="69" t="s">
        <v>25</v>
      </c>
      <c r="AC3" s="69" t="s">
        <v>26</v>
      </c>
      <c r="AD3" s="69" t="s">
        <v>27</v>
      </c>
      <c r="AE3" s="69" t="s">
        <v>28</v>
      </c>
      <c r="AF3" s="69" t="s">
        <v>29</v>
      </c>
      <c r="AG3" s="69" t="s">
        <v>30</v>
      </c>
      <c r="AH3" s="69" t="s">
        <v>31</v>
      </c>
      <c r="AI3" s="69" t="s">
        <v>32</v>
      </c>
      <c r="AJ3" s="69" t="s">
        <v>33</v>
      </c>
      <c r="AK3" s="69" t="s">
        <v>34</v>
      </c>
      <c r="AL3" s="69" t="s">
        <v>35</v>
      </c>
      <c r="AM3" s="69" t="s">
        <v>36</v>
      </c>
      <c r="AN3" s="69" t="s">
        <v>37</v>
      </c>
      <c r="AO3" s="69" t="s">
        <v>38</v>
      </c>
      <c r="AP3" s="69" t="s">
        <v>39</v>
      </c>
      <c r="AQ3" s="69" t="s">
        <v>40</v>
      </c>
      <c r="AR3" s="69" t="s">
        <v>41</v>
      </c>
      <c r="AS3" s="69" t="s">
        <v>42</v>
      </c>
      <c r="AT3" s="69" t="s">
        <v>43</v>
      </c>
      <c r="AU3" s="69" t="s">
        <v>44</v>
      </c>
      <c r="AV3" s="69" t="s">
        <v>45</v>
      </c>
      <c r="AW3" s="69" t="s">
        <v>46</v>
      </c>
      <c r="AX3" s="69" t="s">
        <v>47</v>
      </c>
      <c r="AY3" s="69" t="s">
        <v>48</v>
      </c>
      <c r="AZ3" s="69" t="s">
        <v>49</v>
      </c>
      <c r="BA3" s="69" t="s">
        <v>50</v>
      </c>
      <c r="BB3" s="69" t="s">
        <v>51</v>
      </c>
      <c r="BC3" s="69" t="s">
        <v>52</v>
      </c>
      <c r="BD3" s="69" t="s">
        <v>53</v>
      </c>
      <c r="BE3" s="69" t="s">
        <v>54</v>
      </c>
      <c r="BF3" s="69" t="s">
        <v>55</v>
      </c>
      <c r="BG3" s="69" t="s">
        <v>56</v>
      </c>
      <c r="BH3" s="69" t="s">
        <v>57</v>
      </c>
      <c r="BI3" s="69" t="s">
        <v>58</v>
      </c>
      <c r="BJ3" s="69" t="s">
        <v>59</v>
      </c>
      <c r="BK3" s="70" t="s">
        <v>60</v>
      </c>
      <c r="BL3" s="70" t="s">
        <v>209</v>
      </c>
      <c r="BM3" s="70" t="s">
        <v>210</v>
      </c>
      <c r="BN3" s="70" t="s">
        <v>211</v>
      </c>
      <c r="BO3" s="70" t="s">
        <v>212</v>
      </c>
      <c r="BP3" s="70" t="s">
        <v>213</v>
      </c>
      <c r="BQ3" s="70" t="s">
        <v>214</v>
      </c>
      <c r="BR3" s="70" t="s">
        <v>215</v>
      </c>
      <c r="BS3" s="70" t="s">
        <v>216</v>
      </c>
      <c r="BT3" s="70" t="s">
        <v>217</v>
      </c>
      <c r="BU3" s="70" t="s">
        <v>218</v>
      </c>
      <c r="BV3" s="70" t="s">
        <v>219</v>
      </c>
      <c r="BW3" s="70" t="s">
        <v>220</v>
      </c>
      <c r="BX3" s="70" t="s">
        <v>221</v>
      </c>
      <c r="BY3" s="70" t="s">
        <v>222</v>
      </c>
      <c r="BZ3" s="70" t="s">
        <v>223</v>
      </c>
      <c r="CA3" s="70" t="s">
        <v>224</v>
      </c>
      <c r="CB3" s="70" t="s">
        <v>225</v>
      </c>
      <c r="CC3" s="70" t="s">
        <v>226</v>
      </c>
      <c r="CD3" s="70" t="s">
        <v>227</v>
      </c>
      <c r="CE3" s="70" t="s">
        <v>228</v>
      </c>
      <c r="CF3" s="70" t="s">
        <v>229</v>
      </c>
      <c r="CG3" s="70" t="s">
        <v>230</v>
      </c>
      <c r="CH3" s="70" t="s">
        <v>231</v>
      </c>
      <c r="CI3" s="70" t="s">
        <v>232</v>
      </c>
      <c r="CJ3" s="70" t="s">
        <v>233</v>
      </c>
      <c r="CK3" s="70" t="s">
        <v>234</v>
      </c>
      <c r="CL3" s="70" t="s">
        <v>235</v>
      </c>
      <c r="CM3" s="70" t="s">
        <v>236</v>
      </c>
      <c r="CN3" s="70" t="s">
        <v>237</v>
      </c>
      <c r="CO3" s="70" t="s">
        <v>238</v>
      </c>
      <c r="CP3" s="70" t="s">
        <v>239</v>
      </c>
      <c r="CQ3" s="70" t="s">
        <v>240</v>
      </c>
      <c r="CR3" s="70" t="s">
        <v>241</v>
      </c>
      <c r="CS3" s="70" t="s">
        <v>242</v>
      </c>
      <c r="CT3" s="70" t="s">
        <v>243</v>
      </c>
      <c r="CU3" s="70" t="s">
        <v>244</v>
      </c>
      <c r="CV3" s="70" t="s">
        <v>245</v>
      </c>
      <c r="CW3" s="70" t="s">
        <v>246</v>
      </c>
      <c r="CX3" s="70" t="s">
        <v>247</v>
      </c>
      <c r="CY3" s="70" t="s">
        <v>248</v>
      </c>
      <c r="CZ3" s="70" t="s">
        <v>249</v>
      </c>
      <c r="DA3" s="70" t="s">
        <v>250</v>
      </c>
      <c r="DB3" s="70" t="s">
        <v>251</v>
      </c>
      <c r="DC3" s="70" t="s">
        <v>252</v>
      </c>
      <c r="DD3" s="70" t="s">
        <v>253</v>
      </c>
      <c r="DE3" s="70" t="s">
        <v>254</v>
      </c>
      <c r="DF3" s="70" t="s">
        <v>255</v>
      </c>
      <c r="DG3" s="70" t="s">
        <v>256</v>
      </c>
      <c r="DH3" s="70" t="s">
        <v>257</v>
      </c>
      <c r="DI3" s="70" t="s">
        <v>258</v>
      </c>
      <c r="DJ3" s="70" t="s">
        <v>259</v>
      </c>
      <c r="DK3" s="70" t="s">
        <v>260</v>
      </c>
      <c r="DL3" s="70" t="s">
        <v>261</v>
      </c>
      <c r="DM3" s="70" t="s">
        <v>262</v>
      </c>
      <c r="DN3" s="70" t="s">
        <v>597</v>
      </c>
      <c r="DO3" s="70" t="s">
        <v>717</v>
      </c>
      <c r="DP3" s="70" t="s">
        <v>747</v>
      </c>
      <c r="DQ3" s="70" t="s">
        <v>749</v>
      </c>
    </row>
    <row r="4" spans="1:121" s="12" customFormat="1" x14ac:dyDescent="0.2">
      <c r="A4" s="3"/>
      <c r="B4" s="129"/>
      <c r="C4" s="66" t="s">
        <v>456</v>
      </c>
      <c r="D4" s="67" t="s">
        <v>456</v>
      </c>
      <c r="E4" s="67" t="s">
        <v>456</v>
      </c>
      <c r="F4" s="67" t="s">
        <v>456</v>
      </c>
      <c r="G4" s="67" t="s">
        <v>456</v>
      </c>
      <c r="H4" s="67" t="s">
        <v>456</v>
      </c>
      <c r="I4" s="67" t="s">
        <v>456</v>
      </c>
      <c r="J4" s="67" t="s">
        <v>456</v>
      </c>
      <c r="K4" s="67" t="s">
        <v>456</v>
      </c>
      <c r="L4" s="67" t="s">
        <v>456</v>
      </c>
      <c r="M4" s="67" t="s">
        <v>456</v>
      </c>
      <c r="N4" s="67" t="s">
        <v>456</v>
      </c>
      <c r="O4" s="67" t="s">
        <v>456</v>
      </c>
      <c r="P4" s="67" t="s">
        <v>456</v>
      </c>
      <c r="Q4" s="67" t="s">
        <v>456</v>
      </c>
      <c r="R4" s="67" t="s">
        <v>456</v>
      </c>
      <c r="S4" s="67" t="s">
        <v>456</v>
      </c>
      <c r="T4" s="67" t="s">
        <v>456</v>
      </c>
      <c r="U4" s="67" t="s">
        <v>456</v>
      </c>
      <c r="V4" s="67" t="s">
        <v>456</v>
      </c>
      <c r="W4" s="67" t="s">
        <v>456</v>
      </c>
      <c r="X4" s="67" t="s">
        <v>456</v>
      </c>
      <c r="Y4" s="67" t="s">
        <v>456</v>
      </c>
      <c r="Z4" s="67" t="s">
        <v>456</v>
      </c>
      <c r="AA4" s="67" t="s">
        <v>456</v>
      </c>
      <c r="AB4" s="67" t="s">
        <v>456</v>
      </c>
      <c r="AC4" s="67" t="s">
        <v>456</v>
      </c>
      <c r="AD4" s="67" t="s">
        <v>456</v>
      </c>
      <c r="AE4" s="67" t="s">
        <v>456</v>
      </c>
      <c r="AF4" s="67" t="s">
        <v>456</v>
      </c>
      <c r="AG4" s="67" t="s">
        <v>456</v>
      </c>
      <c r="AH4" s="67" t="s">
        <v>456</v>
      </c>
      <c r="AI4" s="67" t="s">
        <v>456</v>
      </c>
      <c r="AJ4" s="67" t="s">
        <v>456</v>
      </c>
      <c r="AK4" s="67" t="s">
        <v>456</v>
      </c>
      <c r="AL4" s="67" t="s">
        <v>456</v>
      </c>
      <c r="AM4" s="67" t="s">
        <v>456</v>
      </c>
      <c r="AN4" s="67" t="s">
        <v>456</v>
      </c>
      <c r="AO4" s="67" t="s">
        <v>456</v>
      </c>
      <c r="AP4" s="67" t="s">
        <v>456</v>
      </c>
      <c r="AQ4" s="67" t="s">
        <v>456</v>
      </c>
      <c r="AR4" s="67" t="s">
        <v>456</v>
      </c>
      <c r="AS4" s="67" t="s">
        <v>456</v>
      </c>
      <c r="AT4" s="67" t="s">
        <v>456</v>
      </c>
      <c r="AU4" s="67" t="s">
        <v>456</v>
      </c>
      <c r="AV4" s="67" t="s">
        <v>456</v>
      </c>
      <c r="AW4" s="67" t="s">
        <v>456</v>
      </c>
      <c r="AX4" s="67" t="s">
        <v>456</v>
      </c>
      <c r="AY4" s="67" t="s">
        <v>456</v>
      </c>
      <c r="AZ4" s="67" t="s">
        <v>456</v>
      </c>
      <c r="BA4" s="67" t="s">
        <v>456</v>
      </c>
      <c r="BB4" s="67" t="s">
        <v>456</v>
      </c>
      <c r="BC4" s="67" t="s">
        <v>456</v>
      </c>
      <c r="BD4" s="67" t="s">
        <v>456</v>
      </c>
      <c r="BE4" s="67" t="s">
        <v>456</v>
      </c>
      <c r="BF4" s="67" t="s">
        <v>456</v>
      </c>
      <c r="BG4" s="67" t="s">
        <v>456</v>
      </c>
      <c r="BH4" s="67" t="s">
        <v>456</v>
      </c>
      <c r="BI4" s="67" t="s">
        <v>584</v>
      </c>
      <c r="BJ4" s="67" t="s">
        <v>584</v>
      </c>
      <c r="BK4" s="67" t="s">
        <v>583</v>
      </c>
      <c r="BL4" s="67" t="s">
        <v>583</v>
      </c>
      <c r="BM4" s="67" t="s">
        <v>583</v>
      </c>
      <c r="BN4" s="67" t="s">
        <v>583</v>
      </c>
      <c r="BO4" s="67" t="s">
        <v>583</v>
      </c>
      <c r="BP4" s="67" t="s">
        <v>583</v>
      </c>
      <c r="BQ4" s="67" t="s">
        <v>583</v>
      </c>
      <c r="BR4" s="67" t="s">
        <v>583</v>
      </c>
      <c r="BS4" s="67" t="s">
        <v>583</v>
      </c>
      <c r="BT4" s="67" t="s">
        <v>583</v>
      </c>
      <c r="BU4" s="67" t="s">
        <v>583</v>
      </c>
      <c r="BV4" s="67" t="s">
        <v>594</v>
      </c>
      <c r="BW4" s="67" t="s">
        <v>594</v>
      </c>
      <c r="BX4" s="67" t="s">
        <v>594</v>
      </c>
      <c r="BY4" s="67" t="s">
        <v>594</v>
      </c>
      <c r="BZ4" s="67" t="s">
        <v>594</v>
      </c>
      <c r="CA4" s="67" t="s">
        <v>594</v>
      </c>
      <c r="CB4" s="67" t="s">
        <v>594</v>
      </c>
      <c r="CC4" s="67" t="s">
        <v>594</v>
      </c>
      <c r="CD4" s="67" t="s">
        <v>594</v>
      </c>
      <c r="CE4" s="67" t="s">
        <v>594</v>
      </c>
      <c r="CF4" s="67" t="s">
        <v>594</v>
      </c>
      <c r="CG4" s="67" t="s">
        <v>594</v>
      </c>
      <c r="CH4" s="67" t="s">
        <v>594</v>
      </c>
      <c r="CI4" s="67" t="s">
        <v>594</v>
      </c>
      <c r="CJ4" s="67" t="s">
        <v>594</v>
      </c>
      <c r="CK4" s="67" t="s">
        <v>594</v>
      </c>
      <c r="CL4" s="67" t="s">
        <v>594</v>
      </c>
      <c r="CM4" s="67" t="s">
        <v>594</v>
      </c>
      <c r="CN4" s="67" t="s">
        <v>594</v>
      </c>
      <c r="CO4" s="67" t="s">
        <v>594</v>
      </c>
      <c r="CP4" s="67" t="s">
        <v>594</v>
      </c>
      <c r="CQ4" s="67" t="s">
        <v>594</v>
      </c>
      <c r="CR4" s="67" t="s">
        <v>594</v>
      </c>
      <c r="CS4" s="67" t="s">
        <v>594</v>
      </c>
      <c r="CT4" s="67" t="s">
        <v>594</v>
      </c>
      <c r="CU4" s="67" t="s">
        <v>594</v>
      </c>
      <c r="CV4" s="67" t="s">
        <v>594</v>
      </c>
      <c r="CW4" s="67" t="s">
        <v>594</v>
      </c>
      <c r="CX4" s="67" t="s">
        <v>594</v>
      </c>
      <c r="CY4" s="67" t="s">
        <v>594</v>
      </c>
      <c r="CZ4" s="67" t="s">
        <v>594</v>
      </c>
      <c r="DA4" s="67" t="s">
        <v>594</v>
      </c>
      <c r="DB4" s="67" t="s">
        <v>594</v>
      </c>
      <c r="DC4" s="67" t="s">
        <v>594</v>
      </c>
      <c r="DD4" s="67" t="s">
        <v>594</v>
      </c>
      <c r="DE4" s="67" t="s">
        <v>594</v>
      </c>
      <c r="DF4" s="67" t="s">
        <v>594</v>
      </c>
      <c r="DG4" s="67" t="s">
        <v>594</v>
      </c>
      <c r="DH4" s="67" t="s">
        <v>594</v>
      </c>
      <c r="DI4" s="67" t="s">
        <v>594</v>
      </c>
      <c r="DJ4" s="67" t="s">
        <v>594</v>
      </c>
      <c r="DK4" s="67" t="s">
        <v>594</v>
      </c>
      <c r="DL4" s="67" t="s">
        <v>594</v>
      </c>
      <c r="DM4" s="67" t="s">
        <v>594</v>
      </c>
      <c r="DN4" s="67" t="s">
        <v>594</v>
      </c>
      <c r="DO4" s="67" t="s">
        <v>594</v>
      </c>
      <c r="DP4" s="67" t="s">
        <v>594</v>
      </c>
      <c r="DQ4" s="67" t="s">
        <v>594</v>
      </c>
    </row>
    <row r="5" spans="1:121" s="12" customFormat="1" x14ac:dyDescent="0.2">
      <c r="A5" s="3"/>
      <c r="B5" s="124"/>
      <c r="C5" s="66"/>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row>
    <row r="6" spans="1:121" s="65" customFormat="1" ht="12.75" customHeight="1" x14ac:dyDescent="0.25">
      <c r="A6" s="8" t="s">
        <v>264</v>
      </c>
      <c r="B6" s="125">
        <f>IF(COUNTA(C6:DP6)=0,"",COUNTA(D6:DQ6))</f>
        <v>118</v>
      </c>
      <c r="C6" s="64" t="s">
        <v>598</v>
      </c>
      <c r="D6" s="57" t="s">
        <v>599</v>
      </c>
      <c r="E6" s="57" t="s">
        <v>600</v>
      </c>
      <c r="F6" s="57" t="s">
        <v>601</v>
      </c>
      <c r="G6" s="57" t="s">
        <v>606</v>
      </c>
      <c r="H6" s="57" t="s">
        <v>266</v>
      </c>
      <c r="I6" s="57" t="s">
        <v>457</v>
      </c>
      <c r="J6" s="57" t="s">
        <v>458</v>
      </c>
      <c r="K6" s="57" t="s">
        <v>462</v>
      </c>
      <c r="L6" s="57" t="s">
        <v>462</v>
      </c>
      <c r="M6" s="57" t="s">
        <v>465</v>
      </c>
      <c r="N6" s="57" t="s">
        <v>467</v>
      </c>
      <c r="O6" s="57" t="s">
        <v>468</v>
      </c>
      <c r="P6" s="57" t="s">
        <v>469</v>
      </c>
      <c r="Q6" s="57" t="s">
        <v>471</v>
      </c>
      <c r="R6" s="57" t="s">
        <v>472</v>
      </c>
      <c r="S6" s="57" t="s">
        <v>475</v>
      </c>
      <c r="T6" s="57" t="s">
        <v>476</v>
      </c>
      <c r="U6" s="57" t="s">
        <v>477</v>
      </c>
      <c r="V6" s="57" t="s">
        <v>478</v>
      </c>
      <c r="W6" s="57" t="s">
        <v>479</v>
      </c>
      <c r="X6" s="57" t="s">
        <v>481</v>
      </c>
      <c r="Y6" s="57" t="s">
        <v>482</v>
      </c>
      <c r="Z6" s="57" t="s">
        <v>484</v>
      </c>
      <c r="AA6" s="57" t="s">
        <v>485</v>
      </c>
      <c r="AB6" s="57" t="s">
        <v>486</v>
      </c>
      <c r="AC6" s="57" t="s">
        <v>487</v>
      </c>
      <c r="AD6" s="57" t="s">
        <v>488</v>
      </c>
      <c r="AE6" s="57" t="s">
        <v>489</v>
      </c>
      <c r="AF6" s="57" t="s">
        <v>490</v>
      </c>
      <c r="AG6" s="57" t="s">
        <v>498</v>
      </c>
      <c r="AH6" s="57" t="s">
        <v>497</v>
      </c>
      <c r="AI6" s="57" t="s">
        <v>499</v>
      </c>
      <c r="AJ6" s="57" t="s">
        <v>500</v>
      </c>
      <c r="AK6" s="57" t="s">
        <v>501</v>
      </c>
      <c r="AL6" s="57" t="s">
        <v>502</v>
      </c>
      <c r="AM6" s="57" t="s">
        <v>503</v>
      </c>
      <c r="AN6" s="57" t="s">
        <v>505</v>
      </c>
      <c r="AO6" s="57" t="s">
        <v>506</v>
      </c>
      <c r="AP6" s="57" t="s">
        <v>507</v>
      </c>
      <c r="AQ6" s="57" t="s">
        <v>508</v>
      </c>
      <c r="AR6" s="57" t="s">
        <v>509</v>
      </c>
      <c r="AS6" s="57" t="s">
        <v>510</v>
      </c>
      <c r="AT6" s="57" t="s">
        <v>516</v>
      </c>
      <c r="AU6" s="57" t="s">
        <v>515</v>
      </c>
      <c r="AV6" s="57" t="s">
        <v>512</v>
      </c>
      <c r="AW6" s="57" t="s">
        <v>513</v>
      </c>
      <c r="AX6" s="57" t="s">
        <v>514</v>
      </c>
      <c r="AY6" s="57" t="s">
        <v>519</v>
      </c>
      <c r="AZ6" s="57" t="s">
        <v>521</v>
      </c>
      <c r="BA6" s="57" t="s">
        <v>585</v>
      </c>
      <c r="BB6" s="57" t="s">
        <v>532</v>
      </c>
      <c r="BC6" s="57" t="s">
        <v>534</v>
      </c>
      <c r="BD6" s="57" t="s">
        <v>535</v>
      </c>
      <c r="BE6" s="57" t="s">
        <v>536</v>
      </c>
      <c r="BF6" s="57" t="s">
        <v>544</v>
      </c>
      <c r="BG6" s="57" t="s">
        <v>559</v>
      </c>
      <c r="BH6" s="57" t="s">
        <v>560</v>
      </c>
      <c r="BI6" s="20" t="s">
        <v>588</v>
      </c>
      <c r="BJ6" s="20" t="s">
        <v>592</v>
      </c>
      <c r="BK6" s="20" t="s">
        <v>713</v>
      </c>
      <c r="BL6" s="20" t="s">
        <v>273</v>
      </c>
      <c r="BM6" s="20" t="s">
        <v>608</v>
      </c>
      <c r="BN6" s="20" t="s">
        <v>609</v>
      </c>
      <c r="BO6" s="20" t="s">
        <v>610</v>
      </c>
      <c r="BP6" s="20" t="s">
        <v>612</v>
      </c>
      <c r="BQ6" s="20" t="s">
        <v>613</v>
      </c>
      <c r="BR6" s="20" t="s">
        <v>712</v>
      </c>
      <c r="BS6" s="20" t="s">
        <v>693</v>
      </c>
      <c r="BT6" s="20" t="s">
        <v>692</v>
      </c>
      <c r="BU6" s="20" t="s">
        <v>690</v>
      </c>
      <c r="BV6" s="20" t="s">
        <v>689</v>
      </c>
      <c r="BW6" s="20" t="s">
        <v>688</v>
      </c>
      <c r="BX6" s="20" t="s">
        <v>686</v>
      </c>
      <c r="BY6" s="20" t="s">
        <v>687</v>
      </c>
      <c r="BZ6" s="20" t="s">
        <v>684</v>
      </c>
      <c r="CA6" s="20" t="s">
        <v>683</v>
      </c>
      <c r="CB6" s="20" t="s">
        <v>683</v>
      </c>
      <c r="CC6" s="20" t="s">
        <v>682</v>
      </c>
      <c r="CD6" s="20" t="s">
        <v>681</v>
      </c>
      <c r="CE6" s="20" t="s">
        <v>674</v>
      </c>
      <c r="CF6" s="20" t="s">
        <v>668</v>
      </c>
      <c r="CG6" s="20" t="s">
        <v>695</v>
      </c>
      <c r="CH6" s="20" t="s">
        <v>665</v>
      </c>
      <c r="CI6" s="20" t="s">
        <v>664</v>
      </c>
      <c r="CJ6" s="20" t="s">
        <v>663</v>
      </c>
      <c r="CK6" s="20" t="s">
        <v>711</v>
      </c>
      <c r="CL6" s="57" t="s">
        <v>662</v>
      </c>
      <c r="CM6" s="57" t="s">
        <v>660</v>
      </c>
      <c r="CN6" s="57" t="s">
        <v>659</v>
      </c>
      <c r="CO6" s="57" t="s">
        <v>657</v>
      </c>
      <c r="CP6" s="57" t="s">
        <v>656</v>
      </c>
      <c r="CQ6" s="57" t="s">
        <v>655</v>
      </c>
      <c r="CR6" s="57" t="s">
        <v>654</v>
      </c>
      <c r="CS6" s="57" t="s">
        <v>653</v>
      </c>
      <c r="CT6" s="57" t="s">
        <v>651</v>
      </c>
      <c r="CU6" s="57" t="s">
        <v>652</v>
      </c>
      <c r="CV6" s="57" t="s">
        <v>649</v>
      </c>
      <c r="CW6" s="57" t="s">
        <v>644</v>
      </c>
      <c r="CX6" s="57" t="s">
        <v>640</v>
      </c>
      <c r="CY6" s="57" t="s">
        <v>639</v>
      </c>
      <c r="CZ6" s="57" t="s">
        <v>694</v>
      </c>
      <c r="DA6" s="57" t="s">
        <v>636</v>
      </c>
      <c r="DB6" s="57" t="s">
        <v>635</v>
      </c>
      <c r="DC6" s="57" t="s">
        <v>634</v>
      </c>
      <c r="DD6" s="57" t="s">
        <v>623</v>
      </c>
      <c r="DE6" s="57" t="s">
        <v>624</v>
      </c>
      <c r="DF6" s="57" t="s">
        <v>633</v>
      </c>
      <c r="DG6" s="57" t="s">
        <v>630</v>
      </c>
      <c r="DH6" s="57" t="s">
        <v>631</v>
      </c>
      <c r="DI6" s="57" t="s">
        <v>632</v>
      </c>
      <c r="DJ6" s="57" t="s">
        <v>629</v>
      </c>
      <c r="DK6" s="57" t="s">
        <v>628</v>
      </c>
      <c r="DL6" s="57" t="s">
        <v>627</v>
      </c>
      <c r="DM6" s="57" t="s">
        <v>625</v>
      </c>
      <c r="DN6" s="57" t="s">
        <v>626</v>
      </c>
      <c r="DO6" s="20" t="s">
        <v>720</v>
      </c>
      <c r="DP6" s="20" t="s">
        <v>748</v>
      </c>
      <c r="DQ6" s="20" t="s">
        <v>750</v>
      </c>
    </row>
    <row r="7" spans="1:121" s="12" customFormat="1" x14ac:dyDescent="0.2">
      <c r="A7" s="3"/>
      <c r="B7" s="7" t="str">
        <f t="shared" ref="B7:B70" si="0">IF(COUNTA(C7:DP7)=0,"",COUNTA(D7:DQ7))</f>
        <v/>
      </c>
      <c r="C7" s="18"/>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row>
    <row r="8" spans="1:121" s="25" customFormat="1" ht="12.75" customHeight="1" x14ac:dyDescent="0.2">
      <c r="A8" s="21" t="s">
        <v>376</v>
      </c>
      <c r="B8" s="22" t="str">
        <f t="shared" si="0"/>
        <v/>
      </c>
      <c r="C8" s="23"/>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row>
    <row r="9" spans="1:121" s="25" customFormat="1" ht="12.75" customHeight="1" x14ac:dyDescent="0.2">
      <c r="A9" s="26"/>
      <c r="B9" s="27" t="str">
        <f t="shared" si="0"/>
        <v/>
      </c>
      <c r="C9" s="28"/>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row>
    <row r="10" spans="1:121" s="25" customFormat="1" ht="12.75" customHeight="1" x14ac:dyDescent="0.2">
      <c r="A10" s="71" t="s">
        <v>371</v>
      </c>
      <c r="B10" s="72" t="str">
        <f t="shared" si="0"/>
        <v/>
      </c>
      <c r="C10" s="73"/>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row>
    <row r="11" spans="1:121" s="25" customFormat="1" ht="12.75" customHeight="1" x14ac:dyDescent="0.2">
      <c r="A11" s="30"/>
      <c r="B11" s="76" t="str">
        <f t="shared" si="0"/>
        <v/>
      </c>
      <c r="C11" s="31"/>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row>
    <row r="12" spans="1:121" s="25" customFormat="1" ht="12.75" customHeight="1" x14ac:dyDescent="0.2">
      <c r="A12" s="33" t="s">
        <v>370</v>
      </c>
      <c r="B12" s="34">
        <f t="shared" si="0"/>
        <v>118</v>
      </c>
      <c r="C12" s="79">
        <f t="shared" ref="C12:AH12" si="1">SUM(C13:C14)</f>
        <v>0</v>
      </c>
      <c r="D12" s="80">
        <f t="shared" si="1"/>
        <v>0</v>
      </c>
      <c r="E12" s="80">
        <f t="shared" si="1"/>
        <v>0</v>
      </c>
      <c r="F12" s="80">
        <f t="shared" si="1"/>
        <v>0</v>
      </c>
      <c r="G12" s="80">
        <f t="shared" si="1"/>
        <v>0</v>
      </c>
      <c r="H12" s="80">
        <f t="shared" si="1"/>
        <v>0</v>
      </c>
      <c r="I12" s="80">
        <f t="shared" si="1"/>
        <v>0</v>
      </c>
      <c r="J12" s="80">
        <f t="shared" si="1"/>
        <v>0</v>
      </c>
      <c r="K12" s="80">
        <f t="shared" si="1"/>
        <v>0</v>
      </c>
      <c r="L12" s="80">
        <f t="shared" si="1"/>
        <v>0</v>
      </c>
      <c r="M12" s="80">
        <f t="shared" si="1"/>
        <v>0</v>
      </c>
      <c r="N12" s="80">
        <f t="shared" si="1"/>
        <v>0</v>
      </c>
      <c r="O12" s="80">
        <f t="shared" si="1"/>
        <v>0</v>
      </c>
      <c r="P12" s="80">
        <f t="shared" si="1"/>
        <v>0</v>
      </c>
      <c r="Q12" s="80">
        <f t="shared" si="1"/>
        <v>0</v>
      </c>
      <c r="R12" s="80">
        <f t="shared" si="1"/>
        <v>0</v>
      </c>
      <c r="S12" s="80">
        <f t="shared" si="1"/>
        <v>680008</v>
      </c>
      <c r="T12" s="80">
        <f t="shared" si="1"/>
        <v>1206538</v>
      </c>
      <c r="U12" s="80">
        <f t="shared" si="1"/>
        <v>2569012</v>
      </c>
      <c r="V12" s="80">
        <f t="shared" si="1"/>
        <v>2083139</v>
      </c>
      <c r="W12" s="80">
        <f t="shared" si="1"/>
        <v>1306708</v>
      </c>
      <c r="X12" s="80">
        <f t="shared" si="1"/>
        <v>286757</v>
      </c>
      <c r="Y12" s="80">
        <f t="shared" si="1"/>
        <v>70646</v>
      </c>
      <c r="Z12" s="80">
        <f t="shared" si="1"/>
        <v>-74783</v>
      </c>
      <c r="AA12" s="80">
        <f t="shared" si="1"/>
        <v>-77491</v>
      </c>
      <c r="AB12" s="80">
        <f t="shared" si="1"/>
        <v>-28357</v>
      </c>
      <c r="AC12" s="80">
        <f t="shared" si="1"/>
        <v>-112236</v>
      </c>
      <c r="AD12" s="80">
        <f t="shared" si="1"/>
        <v>-24309</v>
      </c>
      <c r="AE12" s="80">
        <f t="shared" si="1"/>
        <v>14678</v>
      </c>
      <c r="AF12" s="80">
        <f t="shared" si="1"/>
        <v>-794</v>
      </c>
      <c r="AG12" s="80">
        <f t="shared" si="1"/>
        <v>-33755</v>
      </c>
      <c r="AH12" s="80">
        <f t="shared" si="1"/>
        <v>-5750</v>
      </c>
      <c r="AI12" s="80">
        <f t="shared" ref="AI12:BN12" si="2">SUM(AI13:AI14)</f>
        <v>1567</v>
      </c>
      <c r="AJ12" s="80">
        <f t="shared" si="2"/>
        <v>-17663</v>
      </c>
      <c r="AK12" s="80">
        <f t="shared" si="2"/>
        <v>20956</v>
      </c>
      <c r="AL12" s="80">
        <f t="shared" si="2"/>
        <v>0</v>
      </c>
      <c r="AM12" s="80">
        <f t="shared" si="2"/>
        <v>-1033</v>
      </c>
      <c r="AN12" s="80">
        <f t="shared" si="2"/>
        <v>0</v>
      </c>
      <c r="AO12" s="80">
        <f t="shared" si="2"/>
        <v>0</v>
      </c>
      <c r="AP12" s="80">
        <f t="shared" si="2"/>
        <v>0</v>
      </c>
      <c r="AQ12" s="80">
        <f t="shared" si="2"/>
        <v>30681164</v>
      </c>
      <c r="AR12" s="80">
        <f t="shared" si="2"/>
        <v>47996088</v>
      </c>
      <c r="AS12" s="80">
        <f t="shared" si="2"/>
        <v>51334459</v>
      </c>
      <c r="AT12" s="80">
        <f t="shared" si="2"/>
        <v>59851795</v>
      </c>
      <c r="AU12" s="80">
        <f t="shared" si="2"/>
        <v>55264216</v>
      </c>
      <c r="AV12" s="80">
        <f t="shared" si="2"/>
        <v>53359341</v>
      </c>
      <c r="AW12" s="80">
        <f t="shared" si="2"/>
        <v>69789080</v>
      </c>
      <c r="AX12" s="80">
        <f t="shared" si="2"/>
        <v>72877791</v>
      </c>
      <c r="AY12" s="80">
        <f t="shared" si="2"/>
        <v>83677452</v>
      </c>
      <c r="AZ12" s="80">
        <f t="shared" si="2"/>
        <v>90535659</v>
      </c>
      <c r="BA12" s="80">
        <f t="shared" si="2"/>
        <v>150808932</v>
      </c>
      <c r="BB12" s="80">
        <f t="shared" si="2"/>
        <v>167026520</v>
      </c>
      <c r="BC12" s="80">
        <f t="shared" si="2"/>
        <v>134132600</v>
      </c>
      <c r="BD12" s="80">
        <f t="shared" si="2"/>
        <v>171491393</v>
      </c>
      <c r="BE12" s="80">
        <f t="shared" si="2"/>
        <v>186857798</v>
      </c>
      <c r="BF12" s="80">
        <f t="shared" si="2"/>
        <v>216571064</v>
      </c>
      <c r="BG12" s="80">
        <f t="shared" si="2"/>
        <v>215348052</v>
      </c>
      <c r="BH12" s="80">
        <f t="shared" si="2"/>
        <v>219694731</v>
      </c>
      <c r="BI12" s="80">
        <f t="shared" si="2"/>
        <v>229130</v>
      </c>
      <c r="BJ12" s="80">
        <f t="shared" si="2"/>
        <v>282562</v>
      </c>
      <c r="BK12" s="80">
        <f t="shared" si="2"/>
        <v>565376</v>
      </c>
      <c r="BL12" s="80">
        <f t="shared" si="2"/>
        <v>519828</v>
      </c>
      <c r="BM12" s="80">
        <f t="shared" si="2"/>
        <v>586260</v>
      </c>
      <c r="BN12" s="80">
        <f t="shared" si="2"/>
        <v>709044</v>
      </c>
      <c r="BO12" s="80">
        <f t="shared" ref="BO12:CT12" si="3">SUM(BO13:BO14)</f>
        <v>801105</v>
      </c>
      <c r="BP12" s="80">
        <f t="shared" si="3"/>
        <v>781925</v>
      </c>
      <c r="BQ12" s="80">
        <f t="shared" si="3"/>
        <v>833042</v>
      </c>
      <c r="BR12" s="80">
        <f t="shared" si="3"/>
        <v>1006543</v>
      </c>
      <c r="BS12" s="80">
        <f t="shared" si="3"/>
        <v>1151364</v>
      </c>
      <c r="BT12" s="80">
        <f t="shared" si="3"/>
        <v>1395389</v>
      </c>
      <c r="BU12" s="80">
        <f t="shared" si="3"/>
        <v>1477482</v>
      </c>
      <c r="BV12" s="80">
        <f t="shared" si="3"/>
        <v>1561.3</v>
      </c>
      <c r="BW12" s="80">
        <f t="shared" si="3"/>
        <v>1953.9</v>
      </c>
      <c r="BX12" s="80">
        <f t="shared" si="3"/>
        <v>2358.8000000000002</v>
      </c>
      <c r="BY12" s="80">
        <f t="shared" si="3"/>
        <v>2522.8000000000002</v>
      </c>
      <c r="BZ12" s="80">
        <f t="shared" si="3"/>
        <v>2824.5</v>
      </c>
      <c r="CA12" s="80">
        <f t="shared" si="3"/>
        <v>3095.3</v>
      </c>
      <c r="CB12" s="80">
        <f t="shared" si="3"/>
        <v>3036.5</v>
      </c>
      <c r="CC12" s="80">
        <f t="shared" si="3"/>
        <v>3406.5</v>
      </c>
      <c r="CD12" s="80">
        <f t="shared" si="3"/>
        <v>4694.7</v>
      </c>
      <c r="CE12" s="80">
        <f t="shared" si="3"/>
        <v>5053</v>
      </c>
      <c r="CF12" s="80">
        <f t="shared" si="3"/>
        <v>4768</v>
      </c>
      <c r="CG12" s="80">
        <f t="shared" si="3"/>
        <v>4383</v>
      </c>
      <c r="CH12" s="80">
        <f t="shared" si="3"/>
        <v>5505</v>
      </c>
      <c r="CI12" s="80">
        <f t="shared" si="3"/>
        <v>6111</v>
      </c>
      <c r="CJ12" s="80">
        <f t="shared" si="3"/>
        <v>6714</v>
      </c>
      <c r="CK12" s="80">
        <f t="shared" si="3"/>
        <v>8801</v>
      </c>
      <c r="CL12" s="80">
        <f t="shared" si="3"/>
        <v>10265</v>
      </c>
      <c r="CM12" s="80">
        <f t="shared" si="3"/>
        <v>12926</v>
      </c>
      <c r="CN12" s="80">
        <f t="shared" si="3"/>
        <v>14166</v>
      </c>
      <c r="CO12" s="80">
        <f t="shared" si="3"/>
        <v>13419</v>
      </c>
      <c r="CP12" s="80">
        <f t="shared" si="3"/>
        <v>13071</v>
      </c>
      <c r="CQ12" s="80">
        <f t="shared" si="3"/>
        <v>12700</v>
      </c>
      <c r="CR12" s="80">
        <f t="shared" si="3"/>
        <v>15588</v>
      </c>
      <c r="CS12" s="80">
        <f t="shared" si="3"/>
        <v>18252</v>
      </c>
      <c r="CT12" s="80">
        <f t="shared" si="3"/>
        <v>19173</v>
      </c>
      <c r="CU12" s="80">
        <f t="shared" ref="CU12:DM12" si="4">SUM(CU13:CU14)</f>
        <v>19406.099999999999</v>
      </c>
      <c r="CV12" s="80">
        <f t="shared" si="4"/>
        <v>20733.525685249999</v>
      </c>
      <c r="CW12" s="80">
        <f t="shared" si="4"/>
        <v>24453.476747660003</v>
      </c>
      <c r="CX12" s="80">
        <f t="shared" si="4"/>
        <v>31582</v>
      </c>
      <c r="CY12" s="80">
        <f t="shared" si="4"/>
        <v>27230</v>
      </c>
      <c r="CZ12" s="80">
        <f t="shared" si="4"/>
        <v>32752</v>
      </c>
      <c r="DA12" s="80">
        <f t="shared" si="4"/>
        <v>36101</v>
      </c>
      <c r="DB12" s="80">
        <f t="shared" si="4"/>
        <v>40404</v>
      </c>
      <c r="DC12" s="80">
        <f t="shared" si="4"/>
        <v>48959.924967170002</v>
      </c>
      <c r="DD12" s="80">
        <f t="shared" si="4"/>
        <v>57100</v>
      </c>
      <c r="DE12" s="80">
        <f t="shared" si="4"/>
        <v>61700</v>
      </c>
      <c r="DF12" s="80">
        <f t="shared" si="4"/>
        <v>60391</v>
      </c>
      <c r="DG12" s="80">
        <f t="shared" si="4"/>
        <v>52209</v>
      </c>
      <c r="DH12" s="80">
        <f t="shared" si="4"/>
        <v>56262</v>
      </c>
      <c r="DI12" s="80">
        <f t="shared" si="4"/>
        <v>66584</v>
      </c>
      <c r="DJ12" s="80">
        <f t="shared" si="4"/>
        <v>66911</v>
      </c>
      <c r="DK12" s="80">
        <f t="shared" si="4"/>
        <v>67273</v>
      </c>
      <c r="DL12" s="80">
        <f t="shared" si="4"/>
        <v>66174</v>
      </c>
      <c r="DM12" s="80">
        <f t="shared" si="4"/>
        <v>62897</v>
      </c>
      <c r="DN12" s="80">
        <f t="shared" ref="DN12:DQ12" si="5">SUM(DN13:DN14)</f>
        <v>68390</v>
      </c>
      <c r="DO12" s="80">
        <f t="shared" si="5"/>
        <v>84591</v>
      </c>
      <c r="DP12" s="80">
        <f t="shared" si="5"/>
        <v>93660</v>
      </c>
      <c r="DQ12" s="80">
        <f t="shared" si="5"/>
        <v>84781</v>
      </c>
    </row>
    <row r="13" spans="1:121" s="25" customFormat="1" ht="12.75" customHeight="1" x14ac:dyDescent="0.2">
      <c r="A13" s="35" t="s">
        <v>370</v>
      </c>
      <c r="B13" s="36">
        <f t="shared" si="0"/>
        <v>79</v>
      </c>
      <c r="C13" s="81"/>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v>30681164</v>
      </c>
      <c r="AR13" s="82">
        <v>47996088</v>
      </c>
      <c r="AS13" s="82">
        <v>51334459</v>
      </c>
      <c r="AT13" s="82">
        <v>59851795</v>
      </c>
      <c r="AU13" s="82">
        <v>55264216</v>
      </c>
      <c r="AV13" s="82">
        <v>53359341</v>
      </c>
      <c r="AW13" s="82">
        <v>69789080</v>
      </c>
      <c r="AX13" s="82">
        <v>72877791</v>
      </c>
      <c r="AY13" s="82">
        <v>83677452</v>
      </c>
      <c r="AZ13" s="82">
        <v>90535659</v>
      </c>
      <c r="BA13" s="82">
        <v>150808932</v>
      </c>
      <c r="BB13" s="82">
        <v>167026520</v>
      </c>
      <c r="BC13" s="82">
        <v>134132600</v>
      </c>
      <c r="BD13" s="82">
        <v>171491393</v>
      </c>
      <c r="BE13" s="82">
        <v>186857798</v>
      </c>
      <c r="BF13" s="82">
        <v>216571064</v>
      </c>
      <c r="BG13" s="82">
        <v>215348052</v>
      </c>
      <c r="BH13" s="82">
        <v>219694731</v>
      </c>
      <c r="BI13" s="82">
        <v>229130</v>
      </c>
      <c r="BJ13" s="82">
        <v>282562</v>
      </c>
      <c r="BK13" s="82">
        <v>565376</v>
      </c>
      <c r="BL13" s="82">
        <v>519828</v>
      </c>
      <c r="BM13" s="82">
        <v>586260</v>
      </c>
      <c r="BN13" s="82">
        <v>709044</v>
      </c>
      <c r="BO13" s="82">
        <v>801105</v>
      </c>
      <c r="BP13" s="82">
        <v>781925</v>
      </c>
      <c r="BQ13" s="82">
        <v>833042</v>
      </c>
      <c r="BR13" s="82">
        <v>1006543</v>
      </c>
      <c r="BS13" s="82">
        <v>1151364</v>
      </c>
      <c r="BT13" s="82">
        <v>1395389</v>
      </c>
      <c r="BU13" s="82">
        <v>1477482</v>
      </c>
      <c r="BV13" s="82">
        <v>1561.3</v>
      </c>
      <c r="BW13" s="82">
        <v>1953.9</v>
      </c>
      <c r="BX13" s="82">
        <v>2358.8000000000002</v>
      </c>
      <c r="BY13" s="82">
        <v>2522.8000000000002</v>
      </c>
      <c r="BZ13" s="82">
        <v>2824.5</v>
      </c>
      <c r="CA13" s="82">
        <v>3095.3</v>
      </c>
      <c r="CB13" s="82">
        <v>3036.5</v>
      </c>
      <c r="CC13" s="82">
        <v>3406.5</v>
      </c>
      <c r="CD13" s="82">
        <v>4694.7</v>
      </c>
      <c r="CE13" s="82">
        <v>5053</v>
      </c>
      <c r="CF13" s="82">
        <v>4768</v>
      </c>
      <c r="CG13" s="82">
        <v>4383</v>
      </c>
      <c r="CH13" s="82">
        <v>5505</v>
      </c>
      <c r="CI13" s="82">
        <v>6111</v>
      </c>
      <c r="CJ13" s="82">
        <v>6714</v>
      </c>
      <c r="CK13" s="82">
        <v>8801</v>
      </c>
      <c r="CL13" s="82">
        <v>10265</v>
      </c>
      <c r="CM13" s="82">
        <v>12926</v>
      </c>
      <c r="CN13" s="82">
        <v>14166</v>
      </c>
      <c r="CO13" s="82">
        <v>13419</v>
      </c>
      <c r="CP13" s="82">
        <v>13071</v>
      </c>
      <c r="CQ13" s="82">
        <v>12700</v>
      </c>
      <c r="CR13" s="82">
        <v>15588</v>
      </c>
      <c r="CS13" s="82">
        <v>18252</v>
      </c>
      <c r="CT13" s="82">
        <v>19173</v>
      </c>
      <c r="CU13" s="82">
        <v>19406.099999999999</v>
      </c>
      <c r="CV13" s="82">
        <v>20733.525685249999</v>
      </c>
      <c r="CW13" s="82">
        <v>24453.476747660003</v>
      </c>
      <c r="CX13" s="82">
        <v>31582</v>
      </c>
      <c r="CY13" s="82">
        <v>27230</v>
      </c>
      <c r="CZ13" s="82">
        <v>32752</v>
      </c>
      <c r="DA13" s="82">
        <v>36101</v>
      </c>
      <c r="DB13" s="82">
        <v>40404</v>
      </c>
      <c r="DC13" s="82">
        <v>48959.924967170002</v>
      </c>
      <c r="DD13" s="82">
        <v>57100</v>
      </c>
      <c r="DE13" s="82">
        <v>61700</v>
      </c>
      <c r="DF13" s="82">
        <v>60391</v>
      </c>
      <c r="DG13" s="82">
        <v>52209</v>
      </c>
      <c r="DH13" s="82">
        <v>56262</v>
      </c>
      <c r="DI13" s="82">
        <v>66584</v>
      </c>
      <c r="DJ13" s="82">
        <v>66911</v>
      </c>
      <c r="DK13" s="82">
        <v>67273</v>
      </c>
      <c r="DL13" s="82">
        <v>66174</v>
      </c>
      <c r="DM13" s="82">
        <v>62897</v>
      </c>
      <c r="DN13" s="82">
        <v>68390</v>
      </c>
      <c r="DO13" s="82">
        <v>84591</v>
      </c>
      <c r="DP13" s="82">
        <v>93660</v>
      </c>
      <c r="DQ13" s="82">
        <v>84781</v>
      </c>
    </row>
    <row r="14" spans="1:121" s="25" customFormat="1" ht="12.75" customHeight="1" x14ac:dyDescent="0.2">
      <c r="A14" s="35" t="s">
        <v>380</v>
      </c>
      <c r="B14" s="36">
        <f t="shared" si="0"/>
        <v>21</v>
      </c>
      <c r="C14" s="81"/>
      <c r="D14" s="82"/>
      <c r="E14" s="82"/>
      <c r="F14" s="82"/>
      <c r="G14" s="82"/>
      <c r="H14" s="82"/>
      <c r="I14" s="82"/>
      <c r="J14" s="82"/>
      <c r="K14" s="82"/>
      <c r="L14" s="82"/>
      <c r="M14" s="82"/>
      <c r="N14" s="82"/>
      <c r="O14" s="82"/>
      <c r="P14" s="82"/>
      <c r="Q14" s="82"/>
      <c r="R14" s="82"/>
      <c r="S14" s="82">
        <v>680008</v>
      </c>
      <c r="T14" s="82">
        <v>1206538</v>
      </c>
      <c r="U14" s="82">
        <v>2569012</v>
      </c>
      <c r="V14" s="82">
        <v>2083139</v>
      </c>
      <c r="W14" s="82">
        <v>1306708</v>
      </c>
      <c r="X14" s="82">
        <v>286757</v>
      </c>
      <c r="Y14" s="82">
        <v>70646</v>
      </c>
      <c r="Z14" s="82">
        <v>-74783</v>
      </c>
      <c r="AA14" s="82">
        <v>-77491</v>
      </c>
      <c r="AB14" s="82">
        <v>-28357</v>
      </c>
      <c r="AC14" s="82">
        <v>-112236</v>
      </c>
      <c r="AD14" s="82">
        <v>-24309</v>
      </c>
      <c r="AE14" s="82">
        <v>14678</v>
      </c>
      <c r="AF14" s="82">
        <v>-794</v>
      </c>
      <c r="AG14" s="82">
        <v>-33755</v>
      </c>
      <c r="AH14" s="82">
        <v>-5750</v>
      </c>
      <c r="AI14" s="82">
        <v>1567</v>
      </c>
      <c r="AJ14" s="82">
        <v>-17663</v>
      </c>
      <c r="AK14" s="82">
        <v>20956</v>
      </c>
      <c r="AL14" s="82" t="s">
        <v>138</v>
      </c>
      <c r="AM14" s="82">
        <v>-1033</v>
      </c>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row>
    <row r="15" spans="1:121" s="25" customFormat="1" ht="12.75" customHeight="1" x14ac:dyDescent="0.2">
      <c r="A15" s="35"/>
      <c r="B15" s="36" t="str">
        <f t="shared" si="0"/>
        <v/>
      </c>
      <c r="C15" s="81"/>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row>
    <row r="16" spans="1:121" s="25" customFormat="1" ht="12.75" customHeight="1" x14ac:dyDescent="0.2">
      <c r="A16" s="33" t="s">
        <v>369</v>
      </c>
      <c r="B16" s="34">
        <f t="shared" si="0"/>
        <v>35</v>
      </c>
      <c r="C16" s="79"/>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v>0</v>
      </c>
      <c r="CJ16" s="80">
        <v>535</v>
      </c>
      <c r="CK16" s="80">
        <v>881</v>
      </c>
      <c r="CL16" s="80">
        <v>990</v>
      </c>
      <c r="CM16" s="80">
        <v>1168</v>
      </c>
      <c r="CN16" s="80">
        <v>1262</v>
      </c>
      <c r="CO16" s="80">
        <v>1327</v>
      </c>
      <c r="CP16" s="80">
        <v>1344</v>
      </c>
      <c r="CQ16" s="80">
        <v>1417</v>
      </c>
      <c r="CR16" s="80">
        <v>2740</v>
      </c>
      <c r="CS16" s="80">
        <v>3031</v>
      </c>
      <c r="CT16" s="80">
        <v>3163</v>
      </c>
      <c r="CU16" s="80">
        <v>3168</v>
      </c>
      <c r="CV16" s="80">
        <v>3288.8656111599998</v>
      </c>
      <c r="CW16" s="80">
        <v>3373.3</v>
      </c>
      <c r="CX16" s="80">
        <v>3207</v>
      </c>
      <c r="CY16" s="80">
        <v>3272</v>
      </c>
      <c r="CZ16" s="80">
        <v>3103</v>
      </c>
      <c r="DA16" s="80">
        <v>3226</v>
      </c>
      <c r="DB16" s="80">
        <v>3703</v>
      </c>
      <c r="DC16" s="80">
        <v>4049</v>
      </c>
      <c r="DD16" s="80">
        <v>3761</v>
      </c>
      <c r="DE16" s="80">
        <v>3856</v>
      </c>
      <c r="DF16" s="80">
        <v>3399</v>
      </c>
      <c r="DG16" s="80">
        <v>3504</v>
      </c>
      <c r="DH16" s="80">
        <v>3303</v>
      </c>
      <c r="DI16" s="80">
        <v>3731</v>
      </c>
      <c r="DJ16" s="80">
        <v>3922</v>
      </c>
      <c r="DK16" s="80">
        <v>4077</v>
      </c>
      <c r="DL16" s="80">
        <v>4347</v>
      </c>
      <c r="DM16" s="80">
        <v>4368</v>
      </c>
      <c r="DN16" s="80">
        <v>4046</v>
      </c>
      <c r="DO16" s="80">
        <v>3911</v>
      </c>
      <c r="DP16" s="80">
        <v>3794</v>
      </c>
      <c r="DQ16" s="80">
        <v>3850</v>
      </c>
    </row>
    <row r="17" spans="1:121" s="25" customFormat="1" ht="12.75" customHeight="1" x14ac:dyDescent="0.2">
      <c r="A17" s="30"/>
      <c r="B17" s="76" t="str">
        <f t="shared" si="0"/>
        <v/>
      </c>
      <c r="C17" s="81"/>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row>
    <row r="18" spans="1:121" s="25" customFormat="1" ht="12.75" customHeight="1" x14ac:dyDescent="0.2">
      <c r="A18" s="33" t="s">
        <v>368</v>
      </c>
      <c r="B18" s="34">
        <f t="shared" si="0"/>
        <v>118</v>
      </c>
      <c r="C18" s="80">
        <f t="shared" ref="C18:AH18" si="6">SUM(C19:C31)</f>
        <v>0</v>
      </c>
      <c r="D18" s="80">
        <f t="shared" si="6"/>
        <v>0</v>
      </c>
      <c r="E18" s="80">
        <f t="shared" si="6"/>
        <v>0</v>
      </c>
      <c r="F18" s="80">
        <f t="shared" si="6"/>
        <v>0</v>
      </c>
      <c r="G18" s="80">
        <f t="shared" si="6"/>
        <v>0</v>
      </c>
      <c r="H18" s="80">
        <f t="shared" si="6"/>
        <v>0</v>
      </c>
      <c r="I18" s="80">
        <f t="shared" si="6"/>
        <v>0</v>
      </c>
      <c r="J18" s="80">
        <f t="shared" si="6"/>
        <v>0</v>
      </c>
      <c r="K18" s="80">
        <f t="shared" si="6"/>
        <v>0</v>
      </c>
      <c r="L18" s="80">
        <f t="shared" si="6"/>
        <v>0</v>
      </c>
      <c r="M18" s="80">
        <f t="shared" si="6"/>
        <v>0</v>
      </c>
      <c r="N18" s="80">
        <f t="shared" si="6"/>
        <v>0</v>
      </c>
      <c r="O18" s="80">
        <f t="shared" si="6"/>
        <v>0</v>
      </c>
      <c r="P18" s="80">
        <f t="shared" si="6"/>
        <v>0</v>
      </c>
      <c r="Q18" s="80">
        <f t="shared" si="6"/>
        <v>3932775</v>
      </c>
      <c r="R18" s="80">
        <f t="shared" si="6"/>
        <v>5621950</v>
      </c>
      <c r="S18" s="80">
        <f t="shared" si="6"/>
        <v>7385514</v>
      </c>
      <c r="T18" s="80">
        <f t="shared" si="6"/>
        <v>10376456</v>
      </c>
      <c r="U18" s="80">
        <f t="shared" si="6"/>
        <v>12848123</v>
      </c>
      <c r="V18" s="80">
        <f t="shared" si="6"/>
        <v>14351408</v>
      </c>
      <c r="W18" s="80">
        <f t="shared" si="6"/>
        <v>16790682</v>
      </c>
      <c r="X18" s="80">
        <f t="shared" si="6"/>
        <v>12904518</v>
      </c>
      <c r="Y18" s="80">
        <f t="shared" si="6"/>
        <v>11057555</v>
      </c>
      <c r="Z18" s="80">
        <f t="shared" si="6"/>
        <v>11136344</v>
      </c>
      <c r="AA18" s="80">
        <f t="shared" si="6"/>
        <v>10858046</v>
      </c>
      <c r="AB18" s="80">
        <f t="shared" si="6"/>
        <v>11126278</v>
      </c>
      <c r="AC18" s="80">
        <f t="shared" si="6"/>
        <v>10165175</v>
      </c>
      <c r="AD18" s="80">
        <f t="shared" si="6"/>
        <v>9841496</v>
      </c>
      <c r="AE18" s="80">
        <f t="shared" si="6"/>
        <v>11120029</v>
      </c>
      <c r="AF18" s="80">
        <f t="shared" si="6"/>
        <v>13638849</v>
      </c>
      <c r="AG18" s="80">
        <f t="shared" si="6"/>
        <v>13486286</v>
      </c>
      <c r="AH18" s="80">
        <f t="shared" si="6"/>
        <v>10878718</v>
      </c>
      <c r="AI18" s="80">
        <f t="shared" ref="AI18:BN18" si="7">SUM(AI19:AI31)</f>
        <v>9314768</v>
      </c>
      <c r="AJ18" s="80">
        <f t="shared" si="7"/>
        <v>8761619</v>
      </c>
      <c r="AK18" s="80">
        <f t="shared" si="7"/>
        <v>8775562</v>
      </c>
      <c r="AL18" s="80">
        <f t="shared" si="7"/>
        <v>8556014</v>
      </c>
      <c r="AM18" s="80">
        <f t="shared" si="7"/>
        <v>9398503</v>
      </c>
      <c r="AN18" s="80">
        <f t="shared" si="7"/>
        <v>11882440</v>
      </c>
      <c r="AO18" s="80">
        <f t="shared" si="7"/>
        <v>16430313</v>
      </c>
      <c r="AP18" s="80">
        <f t="shared" si="7"/>
        <v>43305239</v>
      </c>
      <c r="AQ18" s="80">
        <f t="shared" si="7"/>
        <v>46882762</v>
      </c>
      <c r="AR18" s="80">
        <f t="shared" si="7"/>
        <v>93031183</v>
      </c>
      <c r="AS18" s="80">
        <f t="shared" si="7"/>
        <v>132464710</v>
      </c>
      <c r="AT18" s="80">
        <f t="shared" si="7"/>
        <v>155682242</v>
      </c>
      <c r="AU18" s="80">
        <f t="shared" si="7"/>
        <v>159329362</v>
      </c>
      <c r="AV18" s="80">
        <f t="shared" si="7"/>
        <v>154405599</v>
      </c>
      <c r="AW18" s="80">
        <f t="shared" si="7"/>
        <v>163110975</v>
      </c>
      <c r="AX18" s="80">
        <f t="shared" si="7"/>
        <v>199469082</v>
      </c>
      <c r="AY18" s="80">
        <f t="shared" si="7"/>
        <v>195976171</v>
      </c>
      <c r="AZ18" s="80">
        <f t="shared" si="7"/>
        <v>251422154</v>
      </c>
      <c r="BA18" s="80">
        <f t="shared" si="7"/>
        <v>394370698</v>
      </c>
      <c r="BB18" s="80">
        <f t="shared" si="7"/>
        <v>389933178</v>
      </c>
      <c r="BC18" s="80">
        <f t="shared" si="7"/>
        <v>394048801</v>
      </c>
      <c r="BD18" s="80">
        <f t="shared" si="7"/>
        <v>361424990</v>
      </c>
      <c r="BE18" s="80">
        <f t="shared" si="7"/>
        <v>387130287</v>
      </c>
      <c r="BF18" s="80">
        <f t="shared" si="7"/>
        <v>403727006</v>
      </c>
      <c r="BG18" s="80">
        <f t="shared" si="7"/>
        <v>435071016</v>
      </c>
      <c r="BH18" s="80">
        <f t="shared" si="7"/>
        <v>388965111</v>
      </c>
      <c r="BI18" s="80">
        <f t="shared" si="7"/>
        <v>442164</v>
      </c>
      <c r="BJ18" s="80">
        <f t="shared" si="7"/>
        <v>518411</v>
      </c>
      <c r="BK18" s="80">
        <f t="shared" si="7"/>
        <v>1073772</v>
      </c>
      <c r="BL18" s="80">
        <f t="shared" si="7"/>
        <v>1082622</v>
      </c>
      <c r="BM18" s="80">
        <f t="shared" si="7"/>
        <v>1271063</v>
      </c>
      <c r="BN18" s="80">
        <f t="shared" si="7"/>
        <v>1569483</v>
      </c>
      <c r="BO18" s="80">
        <f t="shared" ref="BO18:CT18" si="8">SUM(BO19:BO31)</f>
        <v>1729440</v>
      </c>
      <c r="BP18" s="80">
        <f t="shared" si="8"/>
        <v>1920603</v>
      </c>
      <c r="BQ18" s="80">
        <f t="shared" si="8"/>
        <v>2175249</v>
      </c>
      <c r="BR18" s="80">
        <f t="shared" si="8"/>
        <v>2377406</v>
      </c>
      <c r="BS18" s="80">
        <f t="shared" si="8"/>
        <v>2858136</v>
      </c>
      <c r="BT18" s="80">
        <f t="shared" si="8"/>
        <v>3178137</v>
      </c>
      <c r="BU18" s="80">
        <f t="shared" si="8"/>
        <v>3768584</v>
      </c>
      <c r="BV18" s="80">
        <f t="shared" si="8"/>
        <v>4088.7</v>
      </c>
      <c r="BW18" s="80">
        <f t="shared" si="8"/>
        <v>5490.2000000000007</v>
      </c>
      <c r="BX18" s="80">
        <f t="shared" si="8"/>
        <v>7713.9999999999991</v>
      </c>
      <c r="BY18" s="80">
        <f t="shared" si="8"/>
        <v>9219.4</v>
      </c>
      <c r="BZ18" s="80">
        <f t="shared" si="8"/>
        <v>11053.7</v>
      </c>
      <c r="CA18" s="80">
        <f t="shared" si="8"/>
        <v>12129</v>
      </c>
      <c r="CB18" s="80">
        <f t="shared" si="8"/>
        <v>12803.8</v>
      </c>
      <c r="CC18" s="80">
        <f t="shared" si="8"/>
        <v>15040.099999999999</v>
      </c>
      <c r="CD18" s="80">
        <f t="shared" si="8"/>
        <v>17543.199999999997</v>
      </c>
      <c r="CE18" s="80">
        <f t="shared" si="8"/>
        <v>21225</v>
      </c>
      <c r="CF18" s="80">
        <f t="shared" si="8"/>
        <v>22967</v>
      </c>
      <c r="CG18" s="80">
        <f t="shared" si="8"/>
        <v>24711</v>
      </c>
      <c r="CH18" s="80">
        <f t="shared" si="8"/>
        <v>29300</v>
      </c>
      <c r="CI18" s="80">
        <f t="shared" si="8"/>
        <v>32735</v>
      </c>
      <c r="CJ18" s="80">
        <f t="shared" si="8"/>
        <v>38074</v>
      </c>
      <c r="CK18" s="80">
        <f t="shared" si="8"/>
        <v>41875</v>
      </c>
      <c r="CL18" s="80">
        <f t="shared" si="8"/>
        <v>47536</v>
      </c>
      <c r="CM18" s="80">
        <f t="shared" si="8"/>
        <v>50019</v>
      </c>
      <c r="CN18" s="80">
        <f t="shared" si="8"/>
        <v>50168</v>
      </c>
      <c r="CO18" s="80">
        <f t="shared" si="8"/>
        <v>46542</v>
      </c>
      <c r="CP18" s="80">
        <f t="shared" si="8"/>
        <v>47311</v>
      </c>
      <c r="CQ18" s="80">
        <f t="shared" si="8"/>
        <v>50576</v>
      </c>
      <c r="CR18" s="80">
        <f t="shared" si="8"/>
        <v>54647</v>
      </c>
      <c r="CS18" s="80">
        <f t="shared" si="8"/>
        <v>60414</v>
      </c>
      <c r="CT18" s="80">
        <f t="shared" si="8"/>
        <v>66453</v>
      </c>
      <c r="CU18" s="80">
        <f t="shared" ref="CU18:DQ18" si="9">SUM(CU19:CU31)</f>
        <v>70822.3</v>
      </c>
      <c r="CV18" s="80">
        <f t="shared" si="9"/>
        <v>76728.488278840028</v>
      </c>
      <c r="CW18" s="80">
        <f t="shared" si="9"/>
        <v>82050.375488500009</v>
      </c>
      <c r="CX18" s="80">
        <f t="shared" si="9"/>
        <v>77246</v>
      </c>
      <c r="CY18" s="80">
        <f t="shared" si="9"/>
        <v>84636</v>
      </c>
      <c r="CZ18" s="80">
        <f t="shared" si="9"/>
        <v>89919</v>
      </c>
      <c r="DA18" s="80">
        <f t="shared" si="9"/>
        <v>97248</v>
      </c>
      <c r="DB18" s="80">
        <f t="shared" si="9"/>
        <v>106124</v>
      </c>
      <c r="DC18" s="80">
        <f t="shared" si="9"/>
        <v>112771</v>
      </c>
      <c r="DD18" s="80">
        <f t="shared" si="9"/>
        <v>115771</v>
      </c>
      <c r="DE18" s="80">
        <f t="shared" si="9"/>
        <v>123906</v>
      </c>
      <c r="DF18" s="80">
        <f t="shared" si="9"/>
        <v>122360</v>
      </c>
      <c r="DG18" s="80">
        <f t="shared" si="9"/>
        <v>120070</v>
      </c>
      <c r="DH18" s="80">
        <f t="shared" si="9"/>
        <v>132738</v>
      </c>
      <c r="DI18" s="80">
        <f t="shared" si="9"/>
        <v>148374</v>
      </c>
      <c r="DJ18" s="80">
        <f t="shared" si="9"/>
        <v>156300</v>
      </c>
      <c r="DK18" s="80">
        <f t="shared" si="9"/>
        <v>163591</v>
      </c>
      <c r="DL18" s="80">
        <f t="shared" si="9"/>
        <v>177860</v>
      </c>
      <c r="DM18" s="80">
        <f t="shared" si="9"/>
        <v>187101</v>
      </c>
      <c r="DN18" s="80">
        <f t="shared" si="9"/>
        <v>193862</v>
      </c>
      <c r="DO18" s="80">
        <f t="shared" si="9"/>
        <v>206993</v>
      </c>
      <c r="DP18" s="80">
        <f t="shared" si="9"/>
        <v>223673</v>
      </c>
      <c r="DQ18" s="80">
        <f t="shared" si="9"/>
        <v>221920</v>
      </c>
    </row>
    <row r="19" spans="1:121" s="25" customFormat="1" ht="12.75" customHeight="1" x14ac:dyDescent="0.2">
      <c r="A19" s="37" t="s">
        <v>448</v>
      </c>
      <c r="B19" s="36">
        <f t="shared" si="0"/>
        <v>2</v>
      </c>
      <c r="C19" s="81"/>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v>34475</v>
      </c>
      <c r="AG19" s="82">
        <v>4304</v>
      </c>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row>
    <row r="20" spans="1:121" s="25" customFormat="1" ht="12.75" customHeight="1" x14ac:dyDescent="0.2">
      <c r="A20" s="37" t="s">
        <v>395</v>
      </c>
      <c r="B20" s="36">
        <f t="shared" si="0"/>
        <v>20</v>
      </c>
      <c r="C20" s="81"/>
      <c r="D20" s="82"/>
      <c r="E20" s="82"/>
      <c r="F20" s="82"/>
      <c r="G20" s="82"/>
      <c r="H20" s="82"/>
      <c r="I20" s="82"/>
      <c r="J20" s="82"/>
      <c r="K20" s="82"/>
      <c r="L20" s="82"/>
      <c r="M20" s="82"/>
      <c r="N20" s="82"/>
      <c r="O20" s="82"/>
      <c r="P20" s="82"/>
      <c r="Q20" s="82">
        <v>3932775</v>
      </c>
      <c r="R20" s="82">
        <v>5621950</v>
      </c>
      <c r="S20" s="82">
        <v>7385514</v>
      </c>
      <c r="T20" s="82">
        <v>10376456</v>
      </c>
      <c r="U20" s="82">
        <v>12848123</v>
      </c>
      <c r="V20" s="82">
        <v>14351408</v>
      </c>
      <c r="W20" s="82">
        <v>16790682</v>
      </c>
      <c r="X20" s="82">
        <v>12904518</v>
      </c>
      <c r="Y20" s="82">
        <v>11057555</v>
      </c>
      <c r="Z20" s="82">
        <v>11136344</v>
      </c>
      <c r="AA20" s="82">
        <v>10858046</v>
      </c>
      <c r="AB20" s="82">
        <v>11126278</v>
      </c>
      <c r="AC20" s="82">
        <v>10165175</v>
      </c>
      <c r="AD20" s="82">
        <v>9841496</v>
      </c>
      <c r="AE20" s="82">
        <v>11120029</v>
      </c>
      <c r="AF20" s="82">
        <v>13604374</v>
      </c>
      <c r="AG20" s="82">
        <v>13481982</v>
      </c>
      <c r="AH20" s="82">
        <v>10878718</v>
      </c>
      <c r="AI20" s="82">
        <v>9314768</v>
      </c>
      <c r="AJ20" s="82">
        <v>8761619</v>
      </c>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row>
    <row r="21" spans="1:121" s="25" customFormat="1" ht="12.75" customHeight="1" x14ac:dyDescent="0.2">
      <c r="A21" s="37" t="s">
        <v>417</v>
      </c>
      <c r="B21" s="36">
        <f t="shared" si="0"/>
        <v>34</v>
      </c>
      <c r="C21" s="81"/>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v>8775562</v>
      </c>
      <c r="AL21" s="82">
        <v>8556014</v>
      </c>
      <c r="AM21" s="82">
        <v>9398503</v>
      </c>
      <c r="AN21" s="82">
        <v>11882440</v>
      </c>
      <c r="AO21" s="82">
        <v>16430313</v>
      </c>
      <c r="AP21" s="82">
        <v>43305239</v>
      </c>
      <c r="AQ21" s="82">
        <v>46882762</v>
      </c>
      <c r="AR21" s="82">
        <v>93031183</v>
      </c>
      <c r="AS21" s="82">
        <v>132464710</v>
      </c>
      <c r="AT21" s="82">
        <v>155682242</v>
      </c>
      <c r="AU21" s="82">
        <v>139329362</v>
      </c>
      <c r="AV21" s="82">
        <v>103405599</v>
      </c>
      <c r="AW21" s="82">
        <v>91663127</v>
      </c>
      <c r="AX21" s="82">
        <v>109214017</v>
      </c>
      <c r="AY21" s="82">
        <v>95416302</v>
      </c>
      <c r="AZ21" s="82">
        <v>177463682</v>
      </c>
      <c r="BA21" s="82">
        <v>386694193</v>
      </c>
      <c r="BB21" s="82">
        <v>387196079</v>
      </c>
      <c r="BC21" s="82">
        <v>394048801</v>
      </c>
      <c r="BD21" s="82">
        <v>361424990</v>
      </c>
      <c r="BE21" s="82">
        <v>387130287</v>
      </c>
      <c r="BF21" s="82">
        <v>403727006</v>
      </c>
      <c r="BG21" s="82">
        <v>435071016</v>
      </c>
      <c r="BH21" s="82">
        <v>388965111</v>
      </c>
      <c r="BI21" s="82">
        <v>442164</v>
      </c>
      <c r="BJ21" s="82">
        <v>518411</v>
      </c>
      <c r="BK21" s="82">
        <v>1073772</v>
      </c>
      <c r="BL21" s="82">
        <v>1082622</v>
      </c>
      <c r="BM21" s="82">
        <v>1271063</v>
      </c>
      <c r="BN21" s="82">
        <v>1569483</v>
      </c>
      <c r="BO21" s="82">
        <v>1729440</v>
      </c>
      <c r="BP21" s="82">
        <v>1920603</v>
      </c>
      <c r="BQ21" s="82">
        <v>2175249</v>
      </c>
      <c r="BR21" s="82">
        <v>2377406</v>
      </c>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row>
    <row r="22" spans="1:121" s="25" customFormat="1" ht="12.75" customHeight="1" x14ac:dyDescent="0.2">
      <c r="A22" s="37" t="s">
        <v>396</v>
      </c>
      <c r="B22" s="36">
        <f t="shared" si="0"/>
        <v>8</v>
      </c>
      <c r="C22" s="81"/>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v>20000000</v>
      </c>
      <c r="AV22" s="82">
        <v>51000000</v>
      </c>
      <c r="AW22" s="82">
        <v>71447848</v>
      </c>
      <c r="AX22" s="82">
        <v>90255065</v>
      </c>
      <c r="AY22" s="82">
        <v>100559869</v>
      </c>
      <c r="AZ22" s="82">
        <v>73958472</v>
      </c>
      <c r="BA22" s="82">
        <v>7676505</v>
      </c>
      <c r="BB22" s="82">
        <v>2737099</v>
      </c>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row>
    <row r="23" spans="1:121" s="25" customFormat="1" ht="12.75" customHeight="1" x14ac:dyDescent="0.2">
      <c r="A23" s="30"/>
      <c r="B23" s="76" t="str">
        <f t="shared" si="0"/>
        <v/>
      </c>
      <c r="C23" s="81"/>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row>
    <row r="24" spans="1:121" s="25" customFormat="1" ht="12.75" customHeight="1" x14ac:dyDescent="0.2">
      <c r="A24" s="37" t="s">
        <v>647</v>
      </c>
      <c r="B24" s="36">
        <f t="shared" si="0"/>
        <v>20</v>
      </c>
      <c r="C24" s="81"/>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v>75009</v>
      </c>
      <c r="CY24" s="82">
        <v>78983</v>
      </c>
      <c r="CZ24" s="82">
        <v>84134</v>
      </c>
      <c r="DA24" s="82">
        <v>89638</v>
      </c>
      <c r="DB24" s="82">
        <v>97304</v>
      </c>
      <c r="DC24" s="82">
        <v>103120</v>
      </c>
      <c r="DD24" s="82">
        <v>107119</v>
      </c>
      <c r="DE24" s="82">
        <v>113982</v>
      </c>
      <c r="DF24" s="82">
        <v>115899</v>
      </c>
      <c r="DG24" s="82">
        <v>118532</v>
      </c>
      <c r="DH24" s="82">
        <v>129654</v>
      </c>
      <c r="DI24" s="82">
        <v>142770</v>
      </c>
      <c r="DJ24" s="82">
        <v>149807</v>
      </c>
      <c r="DK24" s="82">
        <v>156211</v>
      </c>
      <c r="DL24" s="82">
        <v>166352</v>
      </c>
      <c r="DM24" s="82">
        <v>173436</v>
      </c>
      <c r="DN24" s="82">
        <v>179355</v>
      </c>
      <c r="DO24" s="82">
        <v>192229</v>
      </c>
      <c r="DP24" s="82">
        <v>204764</v>
      </c>
      <c r="DQ24" s="82">
        <v>214426</v>
      </c>
    </row>
    <row r="25" spans="1:121" s="25" customFormat="1" ht="12.75" customHeight="1" x14ac:dyDescent="0.2">
      <c r="A25" s="37" t="s">
        <v>672</v>
      </c>
      <c r="B25" s="36">
        <f t="shared" si="0"/>
        <v>25</v>
      </c>
      <c r="C25" s="81"/>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v>2524673</v>
      </c>
      <c r="BT25" s="82">
        <v>2939073</v>
      </c>
      <c r="BU25" s="82">
        <v>3492066</v>
      </c>
      <c r="BV25" s="82">
        <v>3777.1</v>
      </c>
      <c r="BW25" s="82">
        <v>5010.2</v>
      </c>
      <c r="BX25" s="82">
        <v>6918.9</v>
      </c>
      <c r="BY25" s="82">
        <v>8362.4</v>
      </c>
      <c r="BZ25" s="82">
        <v>9811.2999999999993</v>
      </c>
      <c r="CA25" s="82">
        <v>10578.5</v>
      </c>
      <c r="CB25" s="82">
        <v>11437.6</v>
      </c>
      <c r="CC25" s="82">
        <v>13287.4</v>
      </c>
      <c r="CD25" s="82">
        <v>15290.8</v>
      </c>
      <c r="CE25" s="82">
        <v>18836</v>
      </c>
      <c r="CF25" s="82">
        <v>20812</v>
      </c>
      <c r="CG25" s="82">
        <v>22024</v>
      </c>
      <c r="CH25" s="82">
        <v>24403</v>
      </c>
      <c r="CI25" s="82">
        <v>27575</v>
      </c>
      <c r="CJ25" s="82">
        <v>30657</v>
      </c>
      <c r="CK25" s="82">
        <v>33359</v>
      </c>
      <c r="CL25" s="82">
        <v>39106</v>
      </c>
      <c r="CM25" s="82">
        <v>41322</v>
      </c>
      <c r="CN25" s="82">
        <v>41704</v>
      </c>
      <c r="CO25" s="82">
        <v>41388</v>
      </c>
      <c r="CP25" s="82">
        <v>43035</v>
      </c>
      <c r="CQ25" s="82">
        <v>44451</v>
      </c>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row>
    <row r="26" spans="1:121" s="25" customFormat="1" ht="12.75" customHeight="1" x14ac:dyDescent="0.2">
      <c r="A26" s="37" t="s">
        <v>641</v>
      </c>
      <c r="B26" s="36">
        <f t="shared" si="0"/>
        <v>6</v>
      </c>
      <c r="C26" s="81"/>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3"/>
      <c r="CG26" s="83"/>
      <c r="CH26" s="83"/>
      <c r="CI26" s="83"/>
      <c r="CJ26" s="83"/>
      <c r="CK26" s="83"/>
      <c r="CL26" s="83"/>
      <c r="CM26" s="83"/>
      <c r="CN26" s="83"/>
      <c r="CO26" s="83"/>
      <c r="CP26" s="83"/>
      <c r="CQ26" s="83"/>
      <c r="CR26" s="82">
        <v>48078</v>
      </c>
      <c r="CS26" s="82">
        <v>53302</v>
      </c>
      <c r="CT26" s="82">
        <v>57401</v>
      </c>
      <c r="CU26" s="82">
        <v>65705.5</v>
      </c>
      <c r="CV26" s="82">
        <v>71156.779520040014</v>
      </c>
      <c r="CW26" s="82">
        <v>76506.694323890013</v>
      </c>
      <c r="CX26" s="82"/>
      <c r="CY26" s="82"/>
      <c r="CZ26" s="82"/>
      <c r="DA26" s="82"/>
      <c r="DB26" s="82"/>
      <c r="DC26" s="82"/>
      <c r="DD26" s="82"/>
      <c r="DE26" s="82"/>
      <c r="DF26" s="82"/>
      <c r="DG26" s="82"/>
      <c r="DH26" s="82"/>
      <c r="DI26" s="82"/>
      <c r="DJ26" s="82"/>
      <c r="DK26" s="82"/>
      <c r="DL26" s="82"/>
      <c r="DM26" s="82"/>
      <c r="DN26" s="82"/>
      <c r="DO26" s="82"/>
      <c r="DP26" s="82"/>
      <c r="DQ26" s="82"/>
    </row>
    <row r="27" spans="1:121" s="25" customFormat="1" ht="12.75" customHeight="1" x14ac:dyDescent="0.2">
      <c r="A27" s="37" t="s">
        <v>646</v>
      </c>
      <c r="B27" s="36">
        <f t="shared" si="0"/>
        <v>39</v>
      </c>
      <c r="C27" s="81"/>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v>3807</v>
      </c>
      <c r="CF27" s="82">
        <v>4126</v>
      </c>
      <c r="CG27" s="82">
        <v>4474</v>
      </c>
      <c r="CH27" s="82">
        <v>5334</v>
      </c>
      <c r="CI27" s="82">
        <v>5695</v>
      </c>
      <c r="CJ27" s="82">
        <v>7457</v>
      </c>
      <c r="CK27" s="82">
        <v>7880</v>
      </c>
      <c r="CL27" s="82">
        <v>7352</v>
      </c>
      <c r="CM27" s="82">
        <v>7652</v>
      </c>
      <c r="CN27" s="82">
        <v>8633</v>
      </c>
      <c r="CO27" s="82">
        <v>8722</v>
      </c>
      <c r="CP27" s="82">
        <v>7705</v>
      </c>
      <c r="CQ27" s="82">
        <v>8217</v>
      </c>
      <c r="CR27" s="82">
        <v>8971</v>
      </c>
      <c r="CS27" s="82">
        <v>9538</v>
      </c>
      <c r="CT27" s="82">
        <v>11110</v>
      </c>
      <c r="CU27" s="82">
        <v>12118.5</v>
      </c>
      <c r="CV27" s="82">
        <v>13102.834501930001</v>
      </c>
      <c r="CW27" s="82">
        <v>13369.624638340001</v>
      </c>
      <c r="CX27" s="82">
        <v>13226</v>
      </c>
      <c r="CY27" s="82">
        <v>16290</v>
      </c>
      <c r="CZ27" s="82">
        <v>17436</v>
      </c>
      <c r="DA27" s="82">
        <v>19935</v>
      </c>
      <c r="DB27" s="82">
        <v>22554</v>
      </c>
      <c r="DC27" s="82">
        <v>24895</v>
      </c>
      <c r="DD27" s="82">
        <v>25797</v>
      </c>
      <c r="DE27" s="82">
        <v>29525</v>
      </c>
      <c r="DF27" s="82">
        <v>30030</v>
      </c>
      <c r="DG27" s="82">
        <v>25928</v>
      </c>
      <c r="DH27" s="82">
        <v>27795</v>
      </c>
      <c r="DI27" s="82">
        <v>31141</v>
      </c>
      <c r="DJ27" s="82">
        <v>33294</v>
      </c>
      <c r="DK27" s="82">
        <v>34787</v>
      </c>
      <c r="DL27" s="82">
        <v>38541</v>
      </c>
      <c r="DM27" s="82">
        <v>41746</v>
      </c>
      <c r="DN27" s="82">
        <v>42871</v>
      </c>
      <c r="DO27" s="82">
        <v>43866</v>
      </c>
      <c r="DP27" s="82">
        <v>48423</v>
      </c>
      <c r="DQ27" s="82">
        <v>43713</v>
      </c>
    </row>
    <row r="28" spans="1:121" s="25" customFormat="1" ht="12.75" customHeight="1" x14ac:dyDescent="0.2">
      <c r="A28" s="37" t="s">
        <v>645</v>
      </c>
      <c r="B28" s="36">
        <f t="shared" si="0"/>
        <v>17</v>
      </c>
      <c r="C28" s="81"/>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v>251</v>
      </c>
      <c r="CH28" s="82">
        <v>412</v>
      </c>
      <c r="CI28" s="82">
        <v>515</v>
      </c>
      <c r="CJ28" s="82">
        <v>765</v>
      </c>
      <c r="CK28" s="82">
        <v>958</v>
      </c>
      <c r="CL28" s="82">
        <v>1308</v>
      </c>
      <c r="CM28" s="82">
        <v>1734</v>
      </c>
      <c r="CN28" s="82">
        <v>1358</v>
      </c>
      <c r="CO28" s="82">
        <v>1563</v>
      </c>
      <c r="CP28" s="82">
        <v>1589</v>
      </c>
      <c r="CQ28" s="82">
        <v>1781</v>
      </c>
      <c r="CR28" s="82">
        <v>2049</v>
      </c>
      <c r="CS28" s="82">
        <v>2059</v>
      </c>
      <c r="CT28" s="82">
        <v>2110</v>
      </c>
      <c r="CU28" s="82">
        <v>2523.6999999999998</v>
      </c>
      <c r="CV28" s="82">
        <v>2793.7742568700005</v>
      </c>
      <c r="CW28" s="82">
        <v>3120</v>
      </c>
      <c r="CX28" s="82"/>
      <c r="CY28" s="82"/>
      <c r="CZ28" s="82"/>
      <c r="DA28" s="83"/>
      <c r="DB28" s="83"/>
      <c r="DC28" s="83"/>
      <c r="DD28" s="83"/>
      <c r="DE28" s="83"/>
      <c r="DF28" s="83"/>
      <c r="DG28" s="83"/>
      <c r="DH28" s="83"/>
      <c r="DI28" s="83"/>
      <c r="DJ28" s="83"/>
      <c r="DK28" s="83"/>
      <c r="DL28" s="83"/>
      <c r="DM28" s="83"/>
      <c r="DN28" s="83"/>
      <c r="DO28" s="83"/>
      <c r="DP28" s="83"/>
      <c r="DQ28" s="83"/>
    </row>
    <row r="29" spans="1:121" s="25" customFormat="1" ht="12.75" customHeight="1" x14ac:dyDescent="0.2">
      <c r="A29" s="37" t="s">
        <v>418</v>
      </c>
      <c r="B29" s="36">
        <f t="shared" si="0"/>
        <v>51</v>
      </c>
      <c r="C29" s="81"/>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v>-440454</v>
      </c>
      <c r="BT29" s="82">
        <v>-507011</v>
      </c>
      <c r="BU29" s="82">
        <v>-603519</v>
      </c>
      <c r="BV29" s="82">
        <v>-616.4</v>
      </c>
      <c r="BW29" s="82">
        <v>-771.9</v>
      </c>
      <c r="BX29" s="82">
        <v>-847.6</v>
      </c>
      <c r="BY29" s="82">
        <v>-1342.7</v>
      </c>
      <c r="BZ29" s="82">
        <v>-1282.4000000000001</v>
      </c>
      <c r="CA29" s="82">
        <v>-939.7</v>
      </c>
      <c r="CB29" s="82">
        <v>-1040</v>
      </c>
      <c r="CC29" s="82">
        <v>-1127.0999999999999</v>
      </c>
      <c r="CD29" s="82">
        <v>-1170.2</v>
      </c>
      <c r="CE29" s="82">
        <v>-1418</v>
      </c>
      <c r="CF29" s="82">
        <v>-1971</v>
      </c>
      <c r="CG29" s="82">
        <v>-2403</v>
      </c>
      <c r="CH29" s="82">
        <v>-2072</v>
      </c>
      <c r="CI29" s="82">
        <v>-2385</v>
      </c>
      <c r="CJ29" s="82">
        <v>-2520</v>
      </c>
      <c r="CK29" s="82">
        <v>-2402</v>
      </c>
      <c r="CL29" s="82">
        <v>-2550</v>
      </c>
      <c r="CM29" s="82">
        <v>-3234</v>
      </c>
      <c r="CN29" s="82">
        <v>-4007</v>
      </c>
      <c r="CO29" s="82">
        <v>-7516</v>
      </c>
      <c r="CP29" s="82">
        <v>-7433</v>
      </c>
      <c r="CQ29" s="82">
        <v>-6743</v>
      </c>
      <c r="CR29" s="82">
        <v>-7481</v>
      </c>
      <c r="CS29" s="82">
        <v>-7835</v>
      </c>
      <c r="CT29" s="82">
        <v>-8318</v>
      </c>
      <c r="CU29" s="82">
        <v>-9525.4</v>
      </c>
      <c r="CV29" s="82">
        <v>-10324.9</v>
      </c>
      <c r="CW29" s="82">
        <v>-10945.94347373</v>
      </c>
      <c r="CX29" s="82">
        <v>-10989</v>
      </c>
      <c r="CY29" s="82">
        <v>-10637</v>
      </c>
      <c r="CZ29" s="82">
        <v>-11651</v>
      </c>
      <c r="DA29" s="82">
        <v>-12325</v>
      </c>
      <c r="DB29" s="82">
        <v>-13734</v>
      </c>
      <c r="DC29" s="83">
        <v>-15244</v>
      </c>
      <c r="DD29" s="82">
        <v>-17145</v>
      </c>
      <c r="DE29" s="82">
        <v>-19601</v>
      </c>
      <c r="DF29" s="82">
        <v>-23569</v>
      </c>
      <c r="DG29" s="82">
        <v>-24390</v>
      </c>
      <c r="DH29" s="82">
        <v>-24711</v>
      </c>
      <c r="DI29" s="82">
        <v>-25537</v>
      </c>
      <c r="DJ29" s="82">
        <v>-26801</v>
      </c>
      <c r="DK29" s="82">
        <v>-27407</v>
      </c>
      <c r="DL29" s="82">
        <v>-27033</v>
      </c>
      <c r="DM29" s="82">
        <v>-28081</v>
      </c>
      <c r="DN29" s="82">
        <v>-28364</v>
      </c>
      <c r="DO29" s="82">
        <v>-29102</v>
      </c>
      <c r="DP29" s="82">
        <v>-29514</v>
      </c>
      <c r="DQ29" s="82">
        <v>-36219</v>
      </c>
    </row>
    <row r="30" spans="1:121" s="25" customFormat="1" ht="12.75" customHeight="1" x14ac:dyDescent="0.2">
      <c r="A30" s="37" t="s">
        <v>650</v>
      </c>
      <c r="B30" s="36">
        <f t="shared" si="0"/>
        <v>14</v>
      </c>
      <c r="C30" s="81"/>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v>365</v>
      </c>
      <c r="CH30" s="82">
        <v>1223</v>
      </c>
      <c r="CI30" s="82">
        <v>1335</v>
      </c>
      <c r="CJ30" s="82">
        <v>1715</v>
      </c>
      <c r="CK30" s="82">
        <v>2080</v>
      </c>
      <c r="CL30" s="82">
        <v>2320</v>
      </c>
      <c r="CM30" s="82">
        <v>2545</v>
      </c>
      <c r="CN30" s="82">
        <v>2480</v>
      </c>
      <c r="CO30" s="82">
        <v>2385</v>
      </c>
      <c r="CP30" s="82">
        <v>2415</v>
      </c>
      <c r="CQ30" s="82">
        <v>2870</v>
      </c>
      <c r="CR30" s="82">
        <v>3030</v>
      </c>
      <c r="CS30" s="82">
        <v>3350</v>
      </c>
      <c r="CT30" s="82">
        <v>4150</v>
      </c>
      <c r="CU30" s="82"/>
      <c r="CV30" s="82"/>
      <c r="CW30" s="82"/>
      <c r="CX30" s="82"/>
      <c r="CY30" s="82"/>
      <c r="CZ30" s="82"/>
      <c r="DA30" s="82"/>
      <c r="DB30" s="82"/>
      <c r="DC30" s="83"/>
      <c r="DD30" s="82"/>
      <c r="DE30" s="82"/>
      <c r="DF30" s="82"/>
      <c r="DG30" s="82"/>
      <c r="DH30" s="82"/>
      <c r="DI30" s="82"/>
      <c r="DJ30" s="82"/>
      <c r="DK30" s="82"/>
      <c r="DL30" s="82"/>
      <c r="DM30" s="82"/>
      <c r="DN30" s="82"/>
      <c r="DO30" s="82"/>
      <c r="DP30" s="82"/>
      <c r="DQ30" s="82"/>
    </row>
    <row r="31" spans="1:121" s="25" customFormat="1" ht="12.75" customHeight="1" x14ac:dyDescent="0.2">
      <c r="A31" s="37" t="s">
        <v>192</v>
      </c>
      <c r="B31" s="36">
        <f t="shared" si="0"/>
        <v>12</v>
      </c>
      <c r="C31" s="81"/>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v>773917</v>
      </c>
      <c r="BT31" s="82">
        <v>746075</v>
      </c>
      <c r="BU31" s="82">
        <v>880037</v>
      </c>
      <c r="BV31" s="82">
        <v>928</v>
      </c>
      <c r="BW31" s="82">
        <v>1251.9000000000001</v>
      </c>
      <c r="BX31" s="82">
        <v>1642.7</v>
      </c>
      <c r="BY31" s="82">
        <v>2199.6999999999998</v>
      </c>
      <c r="BZ31" s="82">
        <v>2524.8000000000002</v>
      </c>
      <c r="CA31" s="82">
        <v>2490.1999999999998</v>
      </c>
      <c r="CB31" s="82">
        <v>2406.1999999999998</v>
      </c>
      <c r="CC31" s="82">
        <v>2879.8</v>
      </c>
      <c r="CD31" s="82">
        <v>3422.6</v>
      </c>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3"/>
      <c r="DD31" s="82"/>
      <c r="DE31" s="82"/>
      <c r="DF31" s="82"/>
      <c r="DG31" s="82"/>
      <c r="DH31" s="82"/>
      <c r="DI31" s="82"/>
      <c r="DJ31" s="82"/>
      <c r="DK31" s="82"/>
      <c r="DL31" s="82"/>
      <c r="DM31" s="82"/>
      <c r="DN31" s="82"/>
      <c r="DO31" s="82"/>
      <c r="DP31" s="82"/>
      <c r="DQ31" s="82"/>
    </row>
    <row r="32" spans="1:121" s="25" customFormat="1" ht="12.75" customHeight="1" x14ac:dyDescent="0.2">
      <c r="A32" s="38"/>
      <c r="B32" s="36" t="str">
        <f t="shared" si="0"/>
        <v/>
      </c>
      <c r="C32" s="81"/>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row>
    <row r="33" spans="1:121" s="25" customFormat="1" ht="12.75" customHeight="1" x14ac:dyDescent="0.2">
      <c r="A33" s="33" t="s">
        <v>397</v>
      </c>
      <c r="B33" s="34">
        <f t="shared" si="0"/>
        <v>31</v>
      </c>
      <c r="C33" s="79"/>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f t="shared" ref="CM33" si="10">SUM(CM34:CM36)</f>
        <v>42</v>
      </c>
      <c r="CN33" s="80">
        <f t="shared" ref="CN33" si="11">SUM(CN34:CN36)</f>
        <v>293</v>
      </c>
      <c r="CO33" s="80">
        <f t="shared" ref="CO33" si="12">SUM(CO34:CO36)</f>
        <v>876</v>
      </c>
      <c r="CP33" s="80">
        <f t="shared" ref="CP33" si="13">SUM(CP34:CP36)</f>
        <v>1389</v>
      </c>
      <c r="CQ33" s="80">
        <f t="shared" ref="CQ33" si="14">SUM(CQ34:CQ36)</f>
        <v>1072</v>
      </c>
      <c r="CR33" s="80">
        <f t="shared" ref="CR33" si="15">SUM(CR34:CR36)</f>
        <v>865</v>
      </c>
      <c r="CS33" s="80">
        <f t="shared" ref="CS33" si="16">SUM(CS34:CS36)</f>
        <v>791</v>
      </c>
      <c r="CT33" s="80">
        <f t="shared" ref="CT33" si="17">SUM(CT34:CT36)</f>
        <v>1308</v>
      </c>
      <c r="CU33" s="80">
        <f t="shared" ref="CU33" si="18">SUM(CU34:CU36)</f>
        <v>907.2</v>
      </c>
      <c r="CV33" s="80">
        <f t="shared" ref="CV33" si="19">SUM(CV34:CV36)</f>
        <v>418.88487937999997</v>
      </c>
      <c r="CW33" s="80">
        <f t="shared" ref="CW33" si="20">SUM(CW34:CW36)</f>
        <v>1183.9000000000001</v>
      </c>
      <c r="CX33" s="80">
        <f t="shared" ref="CX33" si="21">SUM(CX34:CX36)</f>
        <v>2379</v>
      </c>
      <c r="CY33" s="80">
        <f t="shared" ref="CY33:DB33" si="22">SUM(CY34:CY36)</f>
        <v>1361</v>
      </c>
      <c r="CZ33" s="80">
        <f t="shared" si="22"/>
        <v>1712</v>
      </c>
      <c r="DA33" s="80">
        <f t="shared" si="22"/>
        <v>1168</v>
      </c>
      <c r="DB33" s="80">
        <f t="shared" si="22"/>
        <v>1459</v>
      </c>
      <c r="DC33" s="80">
        <f>SUM(DC34:DC36)</f>
        <v>1917</v>
      </c>
      <c r="DD33" s="80">
        <f>SUM(DD34:DD35)</f>
        <v>1510</v>
      </c>
      <c r="DE33" s="80">
        <f>SUM(DE34:DE35)</f>
        <v>1686</v>
      </c>
      <c r="DF33" s="80">
        <f>SUM(DF34:DF36)</f>
        <v>2184</v>
      </c>
      <c r="DG33" s="80">
        <f>SUM(DG34:DG36)</f>
        <v>1251</v>
      </c>
      <c r="DH33" s="80">
        <f>SUM(DH34:DH36)</f>
        <v>806</v>
      </c>
      <c r="DI33" s="80">
        <f t="shared" ref="DI33:DK33" si="23">SUM(DI34:DI36)</f>
        <v>1463</v>
      </c>
      <c r="DJ33" s="80">
        <f t="shared" si="23"/>
        <v>1817</v>
      </c>
      <c r="DK33" s="80">
        <f t="shared" si="23"/>
        <v>1511</v>
      </c>
      <c r="DL33" s="80">
        <f>SUM(DL34:DL35)</f>
        <v>1870</v>
      </c>
      <c r="DM33" s="80">
        <f>SUM(DM34:DM35)</f>
        <v>741</v>
      </c>
      <c r="DN33" s="80">
        <f>SUM(DN34:DN35)</f>
        <v>981</v>
      </c>
      <c r="DO33" s="80">
        <f>SUM(DO34:DO35)</f>
        <v>1116</v>
      </c>
      <c r="DP33" s="80">
        <f t="shared" ref="DP33:DQ33" si="24">SUM(DP34:DP35)</f>
        <v>1053</v>
      </c>
      <c r="DQ33" s="80">
        <f t="shared" si="24"/>
        <v>1052</v>
      </c>
    </row>
    <row r="34" spans="1:121" s="25" customFormat="1" ht="12.75" customHeight="1" x14ac:dyDescent="0.2">
      <c r="A34" s="35" t="s">
        <v>342</v>
      </c>
      <c r="B34" s="36">
        <f t="shared" si="0"/>
        <v>2</v>
      </c>
      <c r="C34" s="81"/>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v>310</v>
      </c>
      <c r="DK34" s="82">
        <v>143</v>
      </c>
      <c r="DL34" s="82"/>
      <c r="DM34" s="82"/>
      <c r="DN34" s="82"/>
      <c r="DO34" s="82"/>
      <c r="DP34" s="82"/>
      <c r="DQ34" s="82"/>
    </row>
    <row r="35" spans="1:121" s="25" customFormat="1" ht="12.75" customHeight="1" x14ac:dyDescent="0.2">
      <c r="A35" s="35" t="s">
        <v>341</v>
      </c>
      <c r="B35" s="36">
        <f t="shared" si="0"/>
        <v>27</v>
      </c>
      <c r="C35" s="81"/>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v>42</v>
      </c>
      <c r="CN35" s="82">
        <v>293</v>
      </c>
      <c r="CO35" s="82">
        <v>876</v>
      </c>
      <c r="CP35" s="82">
        <v>1389</v>
      </c>
      <c r="CQ35" s="82">
        <v>1072</v>
      </c>
      <c r="CR35" s="82">
        <v>865</v>
      </c>
      <c r="CS35" s="82">
        <v>791</v>
      </c>
      <c r="CT35" s="82">
        <v>1308</v>
      </c>
      <c r="CU35" s="82">
        <v>907.2</v>
      </c>
      <c r="CV35" s="82">
        <v>418.88487937999997</v>
      </c>
      <c r="CW35" s="82">
        <v>1183.9000000000001</v>
      </c>
      <c r="CX35" s="82">
        <v>2379</v>
      </c>
      <c r="CY35" s="82">
        <v>1361</v>
      </c>
      <c r="CZ35" s="82">
        <v>1712</v>
      </c>
      <c r="DA35" s="82">
        <v>1168</v>
      </c>
      <c r="DB35" s="82">
        <v>1459</v>
      </c>
      <c r="DC35" s="82">
        <v>1917</v>
      </c>
      <c r="DD35" s="82">
        <v>1510</v>
      </c>
      <c r="DE35" s="82">
        <v>1686</v>
      </c>
      <c r="DF35" s="83"/>
      <c r="DG35" s="83"/>
      <c r="DH35" s="83"/>
      <c r="DI35" s="82"/>
      <c r="DJ35" s="82">
        <v>1507</v>
      </c>
      <c r="DK35" s="82">
        <v>1368</v>
      </c>
      <c r="DL35" s="82">
        <v>1870</v>
      </c>
      <c r="DM35" s="82">
        <v>741</v>
      </c>
      <c r="DN35" s="82">
        <v>981</v>
      </c>
      <c r="DO35" s="82">
        <v>1116</v>
      </c>
      <c r="DP35" s="82">
        <v>1053</v>
      </c>
      <c r="DQ35" s="82">
        <v>1052</v>
      </c>
    </row>
    <row r="36" spans="1:121" s="25" customFormat="1" ht="12.75" customHeight="1" x14ac:dyDescent="0.2">
      <c r="A36" s="35" t="s">
        <v>397</v>
      </c>
      <c r="B36" s="36">
        <f t="shared" si="0"/>
        <v>4</v>
      </c>
      <c r="C36" s="81"/>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3"/>
      <c r="DE36" s="83"/>
      <c r="DF36" s="82">
        <v>2184</v>
      </c>
      <c r="DG36" s="82">
        <v>1251</v>
      </c>
      <c r="DH36" s="82">
        <v>806</v>
      </c>
      <c r="DI36" s="82">
        <v>1463</v>
      </c>
      <c r="DJ36" s="82"/>
      <c r="DK36" s="82"/>
      <c r="DL36" s="83"/>
      <c r="DM36" s="83"/>
      <c r="DN36" s="83"/>
      <c r="DO36" s="83"/>
      <c r="DP36" s="83"/>
      <c r="DQ36" s="83"/>
    </row>
    <row r="37" spans="1:121" s="25" customFormat="1" ht="12.75" customHeight="1" x14ac:dyDescent="0.2">
      <c r="A37" s="35"/>
      <c r="B37" s="36" t="str">
        <f t="shared" si="0"/>
        <v/>
      </c>
      <c r="C37" s="81"/>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row>
    <row r="38" spans="1:121" s="25" customFormat="1" ht="12.75" customHeight="1" x14ac:dyDescent="0.2">
      <c r="A38" s="33" t="s">
        <v>455</v>
      </c>
      <c r="B38" s="34">
        <f t="shared" si="0"/>
        <v>33</v>
      </c>
      <c r="C38" s="79"/>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f t="shared" ref="CK38:DM38" si="25">SUM(CK39:CK42)</f>
        <v>11</v>
      </c>
      <c r="CL38" s="80">
        <f t="shared" si="25"/>
        <v>7</v>
      </c>
      <c r="CM38" s="80">
        <f t="shared" si="25"/>
        <v>376</v>
      </c>
      <c r="CN38" s="80">
        <f t="shared" si="25"/>
        <v>1053</v>
      </c>
      <c r="CO38" s="80">
        <f t="shared" si="25"/>
        <v>1139</v>
      </c>
      <c r="CP38" s="80">
        <f t="shared" si="25"/>
        <v>1522</v>
      </c>
      <c r="CQ38" s="80">
        <f t="shared" si="25"/>
        <v>1191</v>
      </c>
      <c r="CR38" s="80">
        <f t="shared" si="25"/>
        <v>1913</v>
      </c>
      <c r="CS38" s="80">
        <f t="shared" si="25"/>
        <v>1634</v>
      </c>
      <c r="CT38" s="80">
        <f t="shared" si="25"/>
        <v>2595</v>
      </c>
      <c r="CU38" s="80">
        <f t="shared" si="25"/>
        <v>3093.4</v>
      </c>
      <c r="CV38" s="80">
        <f t="shared" si="25"/>
        <v>3916.1762394900002</v>
      </c>
      <c r="CW38" s="80">
        <f t="shared" si="25"/>
        <v>3819.9392345599999</v>
      </c>
      <c r="CX38" s="80">
        <f t="shared" si="25"/>
        <v>4800</v>
      </c>
      <c r="CY38" s="80">
        <f t="shared" si="25"/>
        <v>4374</v>
      </c>
      <c r="CZ38" s="80">
        <f t="shared" si="25"/>
        <v>4840</v>
      </c>
      <c r="DA38" s="80">
        <f t="shared" si="25"/>
        <v>5552</v>
      </c>
      <c r="DB38" s="80">
        <f t="shared" si="25"/>
        <v>6247</v>
      </c>
      <c r="DC38" s="80">
        <f t="shared" si="25"/>
        <v>6367.5068796599999</v>
      </c>
      <c r="DD38" s="80">
        <f t="shared" si="25"/>
        <v>8211</v>
      </c>
      <c r="DE38" s="80">
        <f t="shared" si="25"/>
        <v>12054</v>
      </c>
      <c r="DF38" s="80">
        <f t="shared" si="25"/>
        <v>9217</v>
      </c>
      <c r="DG38" s="80">
        <f t="shared" si="25"/>
        <v>6099</v>
      </c>
      <c r="DH38" s="80">
        <f t="shared" si="25"/>
        <v>6519</v>
      </c>
      <c r="DI38" s="80">
        <f t="shared" si="25"/>
        <v>7562</v>
      </c>
      <c r="DJ38" s="80">
        <f t="shared" si="25"/>
        <v>7661</v>
      </c>
      <c r="DK38" s="80">
        <f t="shared" si="25"/>
        <v>6101</v>
      </c>
      <c r="DL38" s="80">
        <f t="shared" si="25"/>
        <v>5873</v>
      </c>
      <c r="DM38" s="80">
        <f t="shared" si="25"/>
        <v>6834</v>
      </c>
      <c r="DN38" s="80">
        <f>SUM(DN39:DN42)</f>
        <v>8218</v>
      </c>
      <c r="DO38" s="80">
        <f>SUM(DO39:DO42)</f>
        <v>10804</v>
      </c>
      <c r="DP38" s="80">
        <f t="shared" ref="DP38:DQ38" si="26">SUM(DP39:DP42)</f>
        <v>11269</v>
      </c>
      <c r="DQ38" s="80">
        <f t="shared" si="26"/>
        <v>6267</v>
      </c>
    </row>
    <row r="39" spans="1:121" s="25" customFormat="1" ht="12.75" customHeight="1" x14ac:dyDescent="0.2">
      <c r="A39" s="35" t="s">
        <v>615</v>
      </c>
      <c r="B39" s="36">
        <f t="shared" si="0"/>
        <v>27</v>
      </c>
      <c r="C39" s="84"/>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2">
        <v>11</v>
      </c>
      <c r="CL39" s="82">
        <v>7</v>
      </c>
      <c r="CM39" s="82">
        <v>376</v>
      </c>
      <c r="CN39" s="82">
        <v>1053</v>
      </c>
      <c r="CO39" s="82">
        <v>1139</v>
      </c>
      <c r="CP39" s="82">
        <v>1522</v>
      </c>
      <c r="CQ39" s="82">
        <v>1191</v>
      </c>
      <c r="CR39" s="82">
        <v>1913</v>
      </c>
      <c r="CS39" s="82">
        <v>1634</v>
      </c>
      <c r="CT39" s="82">
        <v>2595</v>
      </c>
      <c r="CU39" s="82">
        <v>3093.4</v>
      </c>
      <c r="CV39" s="82">
        <v>3916.1762394900002</v>
      </c>
      <c r="CW39" s="82">
        <v>3819.9392345599999</v>
      </c>
      <c r="CX39" s="85"/>
      <c r="CY39" s="85"/>
      <c r="CZ39" s="85"/>
      <c r="DA39" s="85"/>
      <c r="DB39" s="85"/>
      <c r="DC39" s="85"/>
      <c r="DD39" s="82">
        <v>8211</v>
      </c>
      <c r="DE39" s="82">
        <v>12054</v>
      </c>
      <c r="DF39" s="82">
        <v>9217</v>
      </c>
      <c r="DG39" s="82">
        <v>6099</v>
      </c>
      <c r="DH39" s="82">
        <v>6519</v>
      </c>
      <c r="DI39" s="82">
        <v>7562</v>
      </c>
      <c r="DJ39" s="82">
        <v>7661</v>
      </c>
      <c r="DK39" s="82">
        <v>6101</v>
      </c>
      <c r="DL39" s="82">
        <v>5873</v>
      </c>
      <c r="DM39" s="82">
        <v>6834</v>
      </c>
      <c r="DN39" s="82">
        <v>8218</v>
      </c>
      <c r="DO39" s="82">
        <v>10804</v>
      </c>
      <c r="DP39" s="82">
        <v>11269</v>
      </c>
      <c r="DQ39" s="82">
        <v>6267</v>
      </c>
    </row>
    <row r="40" spans="1:121" s="25" customFormat="1" ht="12.75" customHeight="1" x14ac:dyDescent="0.2">
      <c r="A40" s="39" t="s">
        <v>65</v>
      </c>
      <c r="B40" s="40" t="str">
        <f t="shared" si="0"/>
        <v/>
      </c>
      <c r="C40" s="81"/>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row>
    <row r="41" spans="1:121" s="25" customFormat="1" ht="12.75" customHeight="1" x14ac:dyDescent="0.2">
      <c r="A41" s="35" t="s">
        <v>381</v>
      </c>
      <c r="B41" s="36">
        <f t="shared" si="0"/>
        <v>6</v>
      </c>
      <c r="C41" s="81"/>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v>4110</v>
      </c>
      <c r="CY41" s="82">
        <v>3550</v>
      </c>
      <c r="CZ41" s="82">
        <v>3865</v>
      </c>
      <c r="DA41" s="82">
        <v>4502</v>
      </c>
      <c r="DB41" s="82">
        <v>5014</v>
      </c>
      <c r="DC41" s="82">
        <v>5416.0946934499998</v>
      </c>
      <c r="DD41" s="82"/>
      <c r="DE41" s="82"/>
      <c r="DF41" s="82"/>
      <c r="DG41" s="82"/>
      <c r="DH41" s="82"/>
      <c r="DI41" s="82"/>
      <c r="DJ41" s="82"/>
      <c r="DK41" s="82"/>
      <c r="DL41" s="82"/>
      <c r="DM41" s="82"/>
      <c r="DN41" s="82"/>
      <c r="DO41" s="82"/>
      <c r="DP41" s="82"/>
      <c r="DQ41" s="82"/>
    </row>
    <row r="42" spans="1:121" s="25" customFormat="1" ht="12.75" customHeight="1" x14ac:dyDescent="0.2">
      <c r="A42" s="35" t="s">
        <v>382</v>
      </c>
      <c r="B42" s="36">
        <f t="shared" si="0"/>
        <v>6</v>
      </c>
      <c r="C42" s="81"/>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v>690</v>
      </c>
      <c r="CY42" s="82">
        <v>824</v>
      </c>
      <c r="CZ42" s="82">
        <v>975</v>
      </c>
      <c r="DA42" s="82">
        <v>1050</v>
      </c>
      <c r="DB42" s="82">
        <v>1233</v>
      </c>
      <c r="DC42" s="82">
        <v>951.4121862100003</v>
      </c>
      <c r="DD42" s="82"/>
      <c r="DE42" s="82"/>
      <c r="DF42" s="82"/>
      <c r="DG42" s="82"/>
      <c r="DH42" s="82"/>
      <c r="DI42" s="82"/>
      <c r="DJ42" s="82"/>
      <c r="DK42" s="82"/>
      <c r="DL42" s="82"/>
      <c r="DM42" s="82"/>
      <c r="DN42" s="82"/>
      <c r="DO42" s="82"/>
      <c r="DP42" s="82"/>
      <c r="DQ42" s="82"/>
    </row>
    <row r="43" spans="1:121" s="25" customFormat="1" ht="12.75" customHeight="1" x14ac:dyDescent="0.2">
      <c r="A43" s="38"/>
      <c r="B43" s="36" t="str">
        <f t="shared" si="0"/>
        <v/>
      </c>
      <c r="C43" s="86"/>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row>
    <row r="44" spans="1:121" s="25" customFormat="1" ht="12.75" customHeight="1" x14ac:dyDescent="0.2">
      <c r="A44" s="33" t="s">
        <v>666</v>
      </c>
      <c r="B44" s="34">
        <f t="shared" si="0"/>
        <v>118</v>
      </c>
      <c r="C44" s="80">
        <f t="shared" ref="C44:AH44" si="27">SUM(C45:C52)</f>
        <v>0</v>
      </c>
      <c r="D44" s="80">
        <f t="shared" si="27"/>
        <v>0</v>
      </c>
      <c r="E44" s="80">
        <f t="shared" si="27"/>
        <v>0</v>
      </c>
      <c r="F44" s="80">
        <f t="shared" si="27"/>
        <v>0</v>
      </c>
      <c r="G44" s="80">
        <f t="shared" si="27"/>
        <v>0</v>
      </c>
      <c r="H44" s="80">
        <f t="shared" si="27"/>
        <v>0</v>
      </c>
      <c r="I44" s="80">
        <f t="shared" si="27"/>
        <v>0</v>
      </c>
      <c r="J44" s="80">
        <f t="shared" si="27"/>
        <v>0</v>
      </c>
      <c r="K44" s="80">
        <f t="shared" si="27"/>
        <v>0</v>
      </c>
      <c r="L44" s="80">
        <f t="shared" si="27"/>
        <v>0</v>
      </c>
      <c r="M44" s="80">
        <f t="shared" si="27"/>
        <v>0</v>
      </c>
      <c r="N44" s="80">
        <f t="shared" si="27"/>
        <v>0</v>
      </c>
      <c r="O44" s="80">
        <f t="shared" si="27"/>
        <v>0</v>
      </c>
      <c r="P44" s="80">
        <f t="shared" si="27"/>
        <v>0</v>
      </c>
      <c r="Q44" s="80">
        <f t="shared" si="27"/>
        <v>0</v>
      </c>
      <c r="R44" s="80">
        <f t="shared" si="27"/>
        <v>0</v>
      </c>
      <c r="S44" s="80">
        <f t="shared" si="27"/>
        <v>0</v>
      </c>
      <c r="T44" s="80">
        <f t="shared" si="27"/>
        <v>0</v>
      </c>
      <c r="U44" s="80">
        <f t="shared" si="27"/>
        <v>0</v>
      </c>
      <c r="V44" s="80">
        <f t="shared" si="27"/>
        <v>0</v>
      </c>
      <c r="W44" s="80">
        <f t="shared" si="27"/>
        <v>0</v>
      </c>
      <c r="X44" s="80">
        <f t="shared" si="27"/>
        <v>0</v>
      </c>
      <c r="Y44" s="80">
        <f t="shared" si="27"/>
        <v>0</v>
      </c>
      <c r="Z44" s="80">
        <f t="shared" si="27"/>
        <v>0</v>
      </c>
      <c r="AA44" s="80">
        <f t="shared" si="27"/>
        <v>0</v>
      </c>
      <c r="AB44" s="80">
        <f t="shared" si="27"/>
        <v>0</v>
      </c>
      <c r="AC44" s="80">
        <f t="shared" si="27"/>
        <v>0</v>
      </c>
      <c r="AD44" s="80">
        <f t="shared" si="27"/>
        <v>0</v>
      </c>
      <c r="AE44" s="80">
        <f t="shared" si="27"/>
        <v>0</v>
      </c>
      <c r="AF44" s="80">
        <f t="shared" si="27"/>
        <v>0</v>
      </c>
      <c r="AG44" s="80">
        <f t="shared" si="27"/>
        <v>0</v>
      </c>
      <c r="AH44" s="80">
        <f t="shared" si="27"/>
        <v>0</v>
      </c>
      <c r="AI44" s="80">
        <f t="shared" ref="AI44:BN44" si="28">SUM(AI45:AI52)</f>
        <v>0</v>
      </c>
      <c r="AJ44" s="80">
        <f t="shared" si="28"/>
        <v>0</v>
      </c>
      <c r="AK44" s="80">
        <f t="shared" si="28"/>
        <v>0</v>
      </c>
      <c r="AL44" s="80">
        <f t="shared" si="28"/>
        <v>0</v>
      </c>
      <c r="AM44" s="80">
        <f t="shared" si="28"/>
        <v>0</v>
      </c>
      <c r="AN44" s="80">
        <f t="shared" si="28"/>
        <v>0</v>
      </c>
      <c r="AO44" s="80">
        <f t="shared" si="28"/>
        <v>0</v>
      </c>
      <c r="AP44" s="80">
        <f t="shared" si="28"/>
        <v>0</v>
      </c>
      <c r="AQ44" s="80">
        <f t="shared" si="28"/>
        <v>8962464</v>
      </c>
      <c r="AR44" s="80">
        <f t="shared" si="28"/>
        <v>10450667</v>
      </c>
      <c r="AS44" s="80">
        <f t="shared" si="28"/>
        <v>10902585</v>
      </c>
      <c r="AT44" s="80">
        <f t="shared" si="28"/>
        <v>11088088</v>
      </c>
      <c r="AU44" s="80">
        <f t="shared" si="28"/>
        <v>11499243</v>
      </c>
      <c r="AV44" s="80">
        <f t="shared" si="28"/>
        <v>13646736</v>
      </c>
      <c r="AW44" s="80">
        <f t="shared" si="28"/>
        <v>16594764</v>
      </c>
      <c r="AX44" s="80">
        <f t="shared" si="28"/>
        <v>19802924</v>
      </c>
      <c r="AY44" s="80">
        <f t="shared" si="28"/>
        <v>22727821</v>
      </c>
      <c r="AZ44" s="80">
        <f t="shared" si="28"/>
        <v>28721371</v>
      </c>
      <c r="BA44" s="80">
        <f t="shared" si="28"/>
        <v>37169996</v>
      </c>
      <c r="BB44" s="80">
        <f t="shared" si="28"/>
        <v>40171356</v>
      </c>
      <c r="BC44" s="80">
        <f t="shared" si="28"/>
        <v>40383789</v>
      </c>
      <c r="BD44" s="80">
        <f t="shared" si="28"/>
        <v>41454631</v>
      </c>
      <c r="BE44" s="80">
        <f t="shared" si="28"/>
        <v>45543443</v>
      </c>
      <c r="BF44" s="80">
        <f t="shared" si="28"/>
        <v>48675330</v>
      </c>
      <c r="BG44" s="80">
        <f t="shared" si="28"/>
        <v>48551576</v>
      </c>
      <c r="BH44" s="80">
        <f t="shared" si="28"/>
        <v>49618891</v>
      </c>
      <c r="BI44" s="80">
        <f t="shared" si="28"/>
        <v>55162</v>
      </c>
      <c r="BJ44" s="80">
        <f t="shared" si="28"/>
        <v>67220</v>
      </c>
      <c r="BK44" s="80">
        <f t="shared" si="28"/>
        <v>138176</v>
      </c>
      <c r="BL44" s="80">
        <f t="shared" si="28"/>
        <v>144439</v>
      </c>
      <c r="BM44" s="80">
        <f t="shared" si="28"/>
        <v>152379</v>
      </c>
      <c r="BN44" s="80">
        <f t="shared" si="28"/>
        <v>166117</v>
      </c>
      <c r="BO44" s="80">
        <f t="shared" ref="BO44:CT44" si="29">SUM(BO45:BO52)</f>
        <v>179190</v>
      </c>
      <c r="BP44" s="80">
        <f t="shared" si="29"/>
        <v>194940</v>
      </c>
      <c r="BQ44" s="80">
        <f t="shared" si="29"/>
        <v>207042</v>
      </c>
      <c r="BR44" s="80">
        <f t="shared" si="29"/>
        <v>238327</v>
      </c>
      <c r="BS44" s="80">
        <f t="shared" si="29"/>
        <v>276490</v>
      </c>
      <c r="BT44" s="80">
        <f t="shared" si="29"/>
        <v>343702</v>
      </c>
      <c r="BU44" s="80">
        <f t="shared" si="29"/>
        <v>156722</v>
      </c>
      <c r="BV44" s="80">
        <f t="shared" si="29"/>
        <v>78.900000000000006</v>
      </c>
      <c r="BW44" s="80">
        <f t="shared" si="29"/>
        <v>86.9</v>
      </c>
      <c r="BX44" s="80">
        <f t="shared" si="29"/>
        <v>103.8</v>
      </c>
      <c r="BY44" s="80">
        <f t="shared" si="29"/>
        <v>114.7</v>
      </c>
      <c r="BZ44" s="80">
        <f t="shared" si="29"/>
        <v>117.7</v>
      </c>
      <c r="CA44" s="80">
        <f t="shared" si="29"/>
        <v>140.4</v>
      </c>
      <c r="CB44" s="80">
        <f t="shared" si="29"/>
        <v>130.29999999999998</v>
      </c>
      <c r="CC44" s="80">
        <f t="shared" si="29"/>
        <v>156.79999999999998</v>
      </c>
      <c r="CD44" s="80">
        <f t="shared" si="29"/>
        <v>178</v>
      </c>
      <c r="CE44" s="80">
        <f t="shared" si="29"/>
        <v>205</v>
      </c>
      <c r="CF44" s="80">
        <f t="shared" si="29"/>
        <v>339</v>
      </c>
      <c r="CG44" s="80">
        <f t="shared" si="29"/>
        <v>557</v>
      </c>
      <c r="CH44" s="80">
        <f t="shared" si="29"/>
        <v>529</v>
      </c>
      <c r="CI44" s="80">
        <f t="shared" si="29"/>
        <v>562</v>
      </c>
      <c r="CJ44" s="80">
        <f t="shared" si="29"/>
        <v>639</v>
      </c>
      <c r="CK44" s="80">
        <f t="shared" si="29"/>
        <v>667</v>
      </c>
      <c r="CL44" s="80">
        <f t="shared" si="29"/>
        <v>737</v>
      </c>
      <c r="CM44" s="80">
        <f t="shared" si="29"/>
        <v>915</v>
      </c>
      <c r="CN44" s="80">
        <f t="shared" si="29"/>
        <v>901</v>
      </c>
      <c r="CO44" s="80">
        <f t="shared" si="29"/>
        <v>941</v>
      </c>
      <c r="CP44" s="80">
        <f t="shared" si="29"/>
        <v>764</v>
      </c>
      <c r="CQ44" s="80">
        <f t="shared" si="29"/>
        <v>877</v>
      </c>
      <c r="CR44" s="80">
        <f t="shared" si="29"/>
        <v>903</v>
      </c>
      <c r="CS44" s="80">
        <f t="shared" si="29"/>
        <v>1349</v>
      </c>
      <c r="CT44" s="80">
        <f t="shared" si="29"/>
        <v>1080</v>
      </c>
      <c r="CU44" s="80">
        <f t="shared" ref="CU44:DO44" si="30">SUM(CU45:CU52)</f>
        <v>1136.8</v>
      </c>
      <c r="CV44" s="80">
        <f t="shared" si="30"/>
        <v>1219.6474267799999</v>
      </c>
      <c r="CW44" s="80">
        <f t="shared" si="30"/>
        <v>1428</v>
      </c>
      <c r="CX44" s="80">
        <f t="shared" si="30"/>
        <v>0</v>
      </c>
      <c r="CY44" s="80">
        <f t="shared" si="30"/>
        <v>0</v>
      </c>
      <c r="CZ44" s="80">
        <f t="shared" si="30"/>
        <v>0</v>
      </c>
      <c r="DA44" s="80">
        <f t="shared" si="30"/>
        <v>0</v>
      </c>
      <c r="DB44" s="80">
        <f t="shared" si="30"/>
        <v>0</v>
      </c>
      <c r="DC44" s="80">
        <f t="shared" si="30"/>
        <v>0</v>
      </c>
      <c r="DD44" s="80">
        <f t="shared" si="30"/>
        <v>0</v>
      </c>
      <c r="DE44" s="80">
        <f t="shared" si="30"/>
        <v>0</v>
      </c>
      <c r="DF44" s="80">
        <f t="shared" si="30"/>
        <v>0</v>
      </c>
      <c r="DG44" s="80">
        <f t="shared" si="30"/>
        <v>0</v>
      </c>
      <c r="DH44" s="80">
        <f t="shared" si="30"/>
        <v>0</v>
      </c>
      <c r="DI44" s="80">
        <f t="shared" si="30"/>
        <v>0</v>
      </c>
      <c r="DJ44" s="80">
        <f t="shared" si="30"/>
        <v>0</v>
      </c>
      <c r="DK44" s="80">
        <f t="shared" si="30"/>
        <v>0</v>
      </c>
      <c r="DL44" s="80">
        <f t="shared" si="30"/>
        <v>0</v>
      </c>
      <c r="DM44" s="80">
        <f t="shared" si="30"/>
        <v>0</v>
      </c>
      <c r="DN44" s="80">
        <f t="shared" si="30"/>
        <v>0</v>
      </c>
      <c r="DO44" s="80">
        <f t="shared" si="30"/>
        <v>0</v>
      </c>
      <c r="DP44" s="80">
        <v>0</v>
      </c>
      <c r="DQ44" s="80">
        <v>0</v>
      </c>
    </row>
    <row r="45" spans="1:121" s="25" customFormat="1" ht="12.75" customHeight="1" x14ac:dyDescent="0.2">
      <c r="A45" s="38"/>
      <c r="B45" s="36" t="str">
        <f t="shared" si="0"/>
        <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row>
    <row r="46" spans="1:121" s="25" customFormat="1" ht="12.75" customHeight="1" x14ac:dyDescent="0.2">
      <c r="A46" s="35" t="s">
        <v>667</v>
      </c>
      <c r="B46" s="36">
        <f t="shared" si="0"/>
        <v>4</v>
      </c>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v>0</v>
      </c>
      <c r="CF46" s="82">
        <v>80</v>
      </c>
      <c r="CG46" s="82">
        <v>252</v>
      </c>
      <c r="CH46" s="82">
        <v>125</v>
      </c>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row>
    <row r="47" spans="1:121" s="25" customFormat="1" ht="12.75" customHeight="1" x14ac:dyDescent="0.2">
      <c r="A47" s="38"/>
      <c r="B47" s="36" t="str">
        <f t="shared" si="0"/>
        <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row>
    <row r="48" spans="1:121" s="25" customFormat="1" ht="12.75" customHeight="1" x14ac:dyDescent="0.2">
      <c r="A48" s="35" t="s">
        <v>398</v>
      </c>
      <c r="B48" s="36">
        <f t="shared" si="0"/>
        <v>40</v>
      </c>
      <c r="C48" s="81"/>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v>8962464</v>
      </c>
      <c r="AR48" s="82">
        <v>10450667</v>
      </c>
      <c r="AS48" s="82">
        <v>10902585</v>
      </c>
      <c r="AT48" s="82">
        <v>11088088</v>
      </c>
      <c r="AU48" s="82">
        <v>11499243</v>
      </c>
      <c r="AV48" s="82">
        <v>13646736</v>
      </c>
      <c r="AW48" s="82">
        <v>16594764</v>
      </c>
      <c r="AX48" s="82">
        <v>19802924</v>
      </c>
      <c r="AY48" s="82">
        <v>22727821</v>
      </c>
      <c r="AZ48" s="82">
        <v>28721371</v>
      </c>
      <c r="BA48" s="82">
        <v>37169996</v>
      </c>
      <c r="BB48" s="82">
        <v>40171356</v>
      </c>
      <c r="BC48" s="82">
        <v>40383789</v>
      </c>
      <c r="BD48" s="82">
        <v>41454631</v>
      </c>
      <c r="BE48" s="82">
        <v>45543443</v>
      </c>
      <c r="BF48" s="82">
        <v>48675330</v>
      </c>
      <c r="BG48" s="82">
        <v>48551576</v>
      </c>
      <c r="BH48" s="82">
        <v>49618891</v>
      </c>
      <c r="BI48" s="82">
        <v>55162</v>
      </c>
      <c r="BJ48" s="82">
        <v>61260</v>
      </c>
      <c r="BK48" s="82">
        <v>121943</v>
      </c>
      <c r="BL48" s="82">
        <v>126510</v>
      </c>
      <c r="BM48" s="82">
        <v>136443</v>
      </c>
      <c r="BN48" s="82">
        <v>150078</v>
      </c>
      <c r="BO48" s="82">
        <v>161943</v>
      </c>
      <c r="BP48" s="82">
        <v>172232</v>
      </c>
      <c r="BQ48" s="82">
        <v>184416</v>
      </c>
      <c r="BR48" s="82">
        <v>205568</v>
      </c>
      <c r="BS48" s="82">
        <v>230468</v>
      </c>
      <c r="BT48" s="82">
        <v>295428</v>
      </c>
      <c r="BU48" s="82">
        <v>99070</v>
      </c>
      <c r="BV48" s="82">
        <v>6.3</v>
      </c>
      <c r="BW48" s="82">
        <v>7.7</v>
      </c>
      <c r="BX48" s="82">
        <v>15.7</v>
      </c>
      <c r="BY48" s="82">
        <v>19.7</v>
      </c>
      <c r="BZ48" s="82">
        <v>21.3</v>
      </c>
      <c r="CA48" s="82">
        <v>22.5</v>
      </c>
      <c r="CB48" s="82">
        <v>16.2</v>
      </c>
      <c r="CC48" s="82">
        <v>15.7</v>
      </c>
      <c r="CD48" s="82">
        <v>17</v>
      </c>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row>
    <row r="49" spans="1:121" s="25" customFormat="1" ht="12.75" customHeight="1" x14ac:dyDescent="0.2">
      <c r="A49" s="35"/>
      <c r="B49" s="36" t="str">
        <f t="shared" si="0"/>
        <v/>
      </c>
      <c r="C49" s="81"/>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3"/>
      <c r="DG49" s="83"/>
      <c r="DH49" s="83"/>
      <c r="DI49" s="82"/>
      <c r="DJ49" s="82"/>
      <c r="DK49" s="82"/>
      <c r="DL49" s="82"/>
      <c r="DM49" s="82"/>
      <c r="DN49" s="82"/>
      <c r="DO49" s="82"/>
      <c r="DP49" s="82"/>
      <c r="DQ49" s="82"/>
    </row>
    <row r="50" spans="1:121" s="25" customFormat="1" ht="12.75" customHeight="1" x14ac:dyDescent="0.2">
      <c r="A50" s="35" t="s">
        <v>393</v>
      </c>
      <c r="B50" s="36">
        <f t="shared" si="0"/>
        <v>17</v>
      </c>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v>5960</v>
      </c>
      <c r="BK50" s="82">
        <v>16233</v>
      </c>
      <c r="BL50" s="82">
        <v>17929</v>
      </c>
      <c r="BM50" s="82">
        <v>15936</v>
      </c>
      <c r="BN50" s="82">
        <v>16039</v>
      </c>
      <c r="BO50" s="82">
        <v>17247</v>
      </c>
      <c r="BP50" s="82">
        <v>22708</v>
      </c>
      <c r="BQ50" s="82">
        <v>21716</v>
      </c>
      <c r="BR50" s="82">
        <v>28303</v>
      </c>
      <c r="BS50" s="82">
        <v>38003</v>
      </c>
      <c r="BT50" s="82">
        <v>35956</v>
      </c>
      <c r="BU50" s="82">
        <v>42002</v>
      </c>
      <c r="BV50" s="82">
        <v>51.2</v>
      </c>
      <c r="BW50" s="82">
        <v>56.6</v>
      </c>
      <c r="BX50" s="82">
        <v>59.8</v>
      </c>
      <c r="BY50" s="82">
        <v>62.7</v>
      </c>
      <c r="BZ50" s="82">
        <v>24.4</v>
      </c>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row>
    <row r="51" spans="1:121" s="25" customFormat="1" ht="12.75" customHeight="1" x14ac:dyDescent="0.2">
      <c r="A51" s="35" t="s">
        <v>394</v>
      </c>
      <c r="B51" s="36">
        <f t="shared" si="0"/>
        <v>10</v>
      </c>
      <c r="C51" s="81"/>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v>910</v>
      </c>
      <c r="BR51" s="82">
        <v>4456</v>
      </c>
      <c r="BS51" s="82">
        <v>8019</v>
      </c>
      <c r="BT51" s="82">
        <v>12318</v>
      </c>
      <c r="BU51" s="82">
        <v>15650</v>
      </c>
      <c r="BV51" s="82">
        <v>21.4</v>
      </c>
      <c r="BW51" s="82">
        <v>22.6</v>
      </c>
      <c r="BX51" s="82">
        <v>28.3</v>
      </c>
      <c r="BY51" s="82">
        <v>32.299999999999997</v>
      </c>
      <c r="BZ51" s="82">
        <v>72</v>
      </c>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row>
    <row r="52" spans="1:121" s="25" customFormat="1" ht="12.75" customHeight="1" x14ac:dyDescent="0.2">
      <c r="A52" s="35" t="s">
        <v>643</v>
      </c>
      <c r="B52" s="36">
        <f t="shared" si="0"/>
        <v>23</v>
      </c>
      <c r="C52" s="81"/>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v>117.9</v>
      </c>
      <c r="CB52" s="82">
        <v>114.1</v>
      </c>
      <c r="CC52" s="82">
        <v>141.1</v>
      </c>
      <c r="CD52" s="82">
        <v>161</v>
      </c>
      <c r="CE52" s="82">
        <v>205</v>
      </c>
      <c r="CF52" s="82">
        <v>259</v>
      </c>
      <c r="CG52" s="82">
        <v>305</v>
      </c>
      <c r="CH52" s="82">
        <v>404</v>
      </c>
      <c r="CI52" s="82">
        <v>562</v>
      </c>
      <c r="CJ52" s="82">
        <v>639</v>
      </c>
      <c r="CK52" s="82">
        <v>667</v>
      </c>
      <c r="CL52" s="82">
        <v>737</v>
      </c>
      <c r="CM52" s="82">
        <v>915</v>
      </c>
      <c r="CN52" s="82">
        <v>901</v>
      </c>
      <c r="CO52" s="82">
        <v>941</v>
      </c>
      <c r="CP52" s="82">
        <v>764</v>
      </c>
      <c r="CQ52" s="82">
        <v>877</v>
      </c>
      <c r="CR52" s="82">
        <v>903</v>
      </c>
      <c r="CS52" s="82">
        <v>1349</v>
      </c>
      <c r="CT52" s="82">
        <v>1080</v>
      </c>
      <c r="CU52" s="82">
        <v>1136.8</v>
      </c>
      <c r="CV52" s="82">
        <v>1219.6474267799999</v>
      </c>
      <c r="CW52" s="82">
        <v>1428</v>
      </c>
      <c r="CX52" s="82"/>
      <c r="CY52" s="82"/>
      <c r="CZ52" s="82"/>
      <c r="DA52" s="82"/>
      <c r="DB52" s="82"/>
      <c r="DC52" s="82"/>
      <c r="DD52" s="82"/>
      <c r="DE52" s="82"/>
      <c r="DF52" s="82"/>
      <c r="DG52" s="82"/>
      <c r="DH52" s="82"/>
      <c r="DI52" s="82"/>
      <c r="DJ52" s="82"/>
      <c r="DK52" s="82"/>
      <c r="DL52" s="82"/>
      <c r="DM52" s="82"/>
      <c r="DN52" s="82"/>
      <c r="DO52" s="82"/>
      <c r="DP52" s="82"/>
      <c r="DQ52" s="82"/>
    </row>
    <row r="53" spans="1:121" s="25" customFormat="1" ht="12.75" customHeight="1" x14ac:dyDescent="0.2">
      <c r="A53" s="38"/>
      <c r="B53" s="36" t="str">
        <f t="shared" si="0"/>
        <v/>
      </c>
      <c r="C53" s="81"/>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row>
    <row r="54" spans="1:121" s="25" customFormat="1" ht="12.75" customHeight="1" x14ac:dyDescent="0.2">
      <c r="A54" s="38"/>
      <c r="B54" s="36" t="str">
        <f t="shared" si="0"/>
        <v/>
      </c>
      <c r="C54" s="88"/>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row>
    <row r="55" spans="1:121" s="25" customFormat="1" ht="12.75" customHeight="1" x14ac:dyDescent="0.2">
      <c r="A55" s="71" t="s">
        <v>411</v>
      </c>
      <c r="B55" s="72">
        <f t="shared" si="0"/>
        <v>118</v>
      </c>
      <c r="C55" s="90">
        <f t="shared" ref="C55:AH55" si="31">C12+C16+C18+C33+C38+C44</f>
        <v>0</v>
      </c>
      <c r="D55" s="90">
        <f t="shared" si="31"/>
        <v>0</v>
      </c>
      <c r="E55" s="90">
        <f t="shared" si="31"/>
        <v>0</v>
      </c>
      <c r="F55" s="90">
        <f t="shared" si="31"/>
        <v>0</v>
      </c>
      <c r="G55" s="90">
        <f t="shared" si="31"/>
        <v>0</v>
      </c>
      <c r="H55" s="90">
        <f t="shared" si="31"/>
        <v>0</v>
      </c>
      <c r="I55" s="90">
        <f t="shared" si="31"/>
        <v>0</v>
      </c>
      <c r="J55" s="90">
        <f t="shared" si="31"/>
        <v>0</v>
      </c>
      <c r="K55" s="90">
        <f t="shared" si="31"/>
        <v>0</v>
      </c>
      <c r="L55" s="90">
        <f t="shared" si="31"/>
        <v>0</v>
      </c>
      <c r="M55" s="90">
        <f t="shared" si="31"/>
        <v>0</v>
      </c>
      <c r="N55" s="90">
        <f t="shared" si="31"/>
        <v>0</v>
      </c>
      <c r="O55" s="90">
        <f t="shared" si="31"/>
        <v>0</v>
      </c>
      <c r="P55" s="90">
        <f t="shared" si="31"/>
        <v>0</v>
      </c>
      <c r="Q55" s="90">
        <f t="shared" si="31"/>
        <v>3932775</v>
      </c>
      <c r="R55" s="90">
        <f t="shared" si="31"/>
        <v>5621950</v>
      </c>
      <c r="S55" s="90">
        <f t="shared" si="31"/>
        <v>8065522</v>
      </c>
      <c r="T55" s="90">
        <f t="shared" si="31"/>
        <v>11582994</v>
      </c>
      <c r="U55" s="90">
        <f t="shared" si="31"/>
        <v>15417135</v>
      </c>
      <c r="V55" s="90">
        <f t="shared" si="31"/>
        <v>16434547</v>
      </c>
      <c r="W55" s="90">
        <f t="shared" si="31"/>
        <v>18097390</v>
      </c>
      <c r="X55" s="90">
        <f t="shared" si="31"/>
        <v>13191275</v>
      </c>
      <c r="Y55" s="90">
        <f t="shared" si="31"/>
        <v>11128201</v>
      </c>
      <c r="Z55" s="90">
        <f t="shared" si="31"/>
        <v>11061561</v>
      </c>
      <c r="AA55" s="90">
        <f t="shared" si="31"/>
        <v>10780555</v>
      </c>
      <c r="AB55" s="90">
        <f t="shared" si="31"/>
        <v>11097921</v>
      </c>
      <c r="AC55" s="90">
        <f t="shared" si="31"/>
        <v>10052939</v>
      </c>
      <c r="AD55" s="90">
        <f t="shared" si="31"/>
        <v>9817187</v>
      </c>
      <c r="AE55" s="90">
        <f t="shared" si="31"/>
        <v>11134707</v>
      </c>
      <c r="AF55" s="90">
        <f t="shared" si="31"/>
        <v>13638055</v>
      </c>
      <c r="AG55" s="90">
        <f t="shared" si="31"/>
        <v>13452531</v>
      </c>
      <c r="AH55" s="90">
        <f t="shared" si="31"/>
        <v>10872968</v>
      </c>
      <c r="AI55" s="90">
        <f t="shared" ref="AI55:BN55" si="32">AI12+AI16+AI18+AI33+AI38+AI44</f>
        <v>9316335</v>
      </c>
      <c r="AJ55" s="90">
        <f t="shared" si="32"/>
        <v>8743956</v>
      </c>
      <c r="AK55" s="90">
        <f t="shared" si="32"/>
        <v>8796518</v>
      </c>
      <c r="AL55" s="90">
        <f t="shared" si="32"/>
        <v>8556014</v>
      </c>
      <c r="AM55" s="90">
        <f t="shared" si="32"/>
        <v>9397470</v>
      </c>
      <c r="AN55" s="90">
        <f t="shared" si="32"/>
        <v>11882440</v>
      </c>
      <c r="AO55" s="90">
        <f t="shared" si="32"/>
        <v>16430313</v>
      </c>
      <c r="AP55" s="90">
        <f t="shared" si="32"/>
        <v>43305239</v>
      </c>
      <c r="AQ55" s="90">
        <f t="shared" si="32"/>
        <v>86526390</v>
      </c>
      <c r="AR55" s="90">
        <f t="shared" si="32"/>
        <v>151477938</v>
      </c>
      <c r="AS55" s="90">
        <f t="shared" si="32"/>
        <v>194701754</v>
      </c>
      <c r="AT55" s="90">
        <f t="shared" si="32"/>
        <v>226622125</v>
      </c>
      <c r="AU55" s="90">
        <f t="shared" si="32"/>
        <v>226092821</v>
      </c>
      <c r="AV55" s="90">
        <f t="shared" si="32"/>
        <v>221411676</v>
      </c>
      <c r="AW55" s="90">
        <f t="shared" si="32"/>
        <v>249494819</v>
      </c>
      <c r="AX55" s="90">
        <f t="shared" si="32"/>
        <v>292149797</v>
      </c>
      <c r="AY55" s="90">
        <f t="shared" si="32"/>
        <v>302381444</v>
      </c>
      <c r="AZ55" s="90">
        <f t="shared" si="32"/>
        <v>370679184</v>
      </c>
      <c r="BA55" s="90">
        <f t="shared" si="32"/>
        <v>582349626</v>
      </c>
      <c r="BB55" s="90">
        <f t="shared" si="32"/>
        <v>597131054</v>
      </c>
      <c r="BC55" s="90">
        <f t="shared" si="32"/>
        <v>568565190</v>
      </c>
      <c r="BD55" s="90">
        <f t="shared" si="32"/>
        <v>574371014</v>
      </c>
      <c r="BE55" s="90">
        <f t="shared" si="32"/>
        <v>619531528</v>
      </c>
      <c r="BF55" s="90">
        <f t="shared" si="32"/>
        <v>668973400</v>
      </c>
      <c r="BG55" s="90">
        <f t="shared" si="32"/>
        <v>698970644</v>
      </c>
      <c r="BH55" s="90">
        <f t="shared" si="32"/>
        <v>658278733</v>
      </c>
      <c r="BI55" s="90">
        <f t="shared" si="32"/>
        <v>726456</v>
      </c>
      <c r="BJ55" s="90">
        <f t="shared" si="32"/>
        <v>868193</v>
      </c>
      <c r="BK55" s="90">
        <f t="shared" si="32"/>
        <v>1777324</v>
      </c>
      <c r="BL55" s="90">
        <f t="shared" si="32"/>
        <v>1746889</v>
      </c>
      <c r="BM55" s="90">
        <f t="shared" si="32"/>
        <v>2009702</v>
      </c>
      <c r="BN55" s="90">
        <f t="shared" si="32"/>
        <v>2444644</v>
      </c>
      <c r="BO55" s="90">
        <f t="shared" ref="BO55:CT55" si="33">BO12+BO16+BO18+BO33+BO38+BO44</f>
        <v>2709735</v>
      </c>
      <c r="BP55" s="90">
        <f t="shared" si="33"/>
        <v>2897468</v>
      </c>
      <c r="BQ55" s="90">
        <f t="shared" si="33"/>
        <v>3215333</v>
      </c>
      <c r="BR55" s="90">
        <f t="shared" si="33"/>
        <v>3622276</v>
      </c>
      <c r="BS55" s="90">
        <f t="shared" si="33"/>
        <v>4285990</v>
      </c>
      <c r="BT55" s="90">
        <f t="shared" si="33"/>
        <v>4917228</v>
      </c>
      <c r="BU55" s="90">
        <f t="shared" si="33"/>
        <v>5402788</v>
      </c>
      <c r="BV55" s="90">
        <f t="shared" si="33"/>
        <v>5728.9</v>
      </c>
      <c r="BW55" s="90">
        <f t="shared" si="33"/>
        <v>7531</v>
      </c>
      <c r="BX55" s="90">
        <f t="shared" si="33"/>
        <v>10176.599999999999</v>
      </c>
      <c r="BY55" s="90">
        <f t="shared" si="33"/>
        <v>11856.900000000001</v>
      </c>
      <c r="BZ55" s="90">
        <f t="shared" si="33"/>
        <v>13995.900000000001</v>
      </c>
      <c r="CA55" s="90">
        <f t="shared" si="33"/>
        <v>15364.699999999999</v>
      </c>
      <c r="CB55" s="90">
        <f t="shared" si="33"/>
        <v>15970.599999999999</v>
      </c>
      <c r="CC55" s="90">
        <f t="shared" si="33"/>
        <v>18603.399999999998</v>
      </c>
      <c r="CD55" s="90">
        <f t="shared" si="33"/>
        <v>22415.899999999998</v>
      </c>
      <c r="CE55" s="90">
        <f t="shared" si="33"/>
        <v>26483</v>
      </c>
      <c r="CF55" s="90">
        <f t="shared" si="33"/>
        <v>28074</v>
      </c>
      <c r="CG55" s="90">
        <f t="shared" si="33"/>
        <v>29651</v>
      </c>
      <c r="CH55" s="90">
        <f t="shared" si="33"/>
        <v>35334</v>
      </c>
      <c r="CI55" s="90">
        <f t="shared" si="33"/>
        <v>39408</v>
      </c>
      <c r="CJ55" s="90">
        <f t="shared" si="33"/>
        <v>45962</v>
      </c>
      <c r="CK55" s="90">
        <f t="shared" si="33"/>
        <v>52235</v>
      </c>
      <c r="CL55" s="90">
        <f t="shared" si="33"/>
        <v>59535</v>
      </c>
      <c r="CM55" s="90">
        <f t="shared" si="33"/>
        <v>65446</v>
      </c>
      <c r="CN55" s="90">
        <f t="shared" si="33"/>
        <v>67843</v>
      </c>
      <c r="CO55" s="90">
        <f t="shared" si="33"/>
        <v>64244</v>
      </c>
      <c r="CP55" s="90">
        <f t="shared" si="33"/>
        <v>65401</v>
      </c>
      <c r="CQ55" s="90">
        <f t="shared" si="33"/>
        <v>67833</v>
      </c>
      <c r="CR55" s="90">
        <f t="shared" si="33"/>
        <v>76656</v>
      </c>
      <c r="CS55" s="90">
        <f t="shared" si="33"/>
        <v>85471</v>
      </c>
      <c r="CT55" s="90">
        <f t="shared" si="33"/>
        <v>93772</v>
      </c>
      <c r="CU55" s="90">
        <f t="shared" ref="CU55:DQ55" si="34">CU12+CU16+CU18+CU33+CU38+CU44</f>
        <v>98533.799999999988</v>
      </c>
      <c r="CV55" s="90">
        <f t="shared" si="34"/>
        <v>106305.58812090002</v>
      </c>
      <c r="CW55" s="90">
        <f t="shared" si="34"/>
        <v>116308.99147072001</v>
      </c>
      <c r="CX55" s="90">
        <f t="shared" si="34"/>
        <v>119214</v>
      </c>
      <c r="CY55" s="90">
        <f t="shared" si="34"/>
        <v>120873</v>
      </c>
      <c r="CZ55" s="90">
        <f t="shared" si="34"/>
        <v>132326</v>
      </c>
      <c r="DA55" s="90">
        <f t="shared" si="34"/>
        <v>143295</v>
      </c>
      <c r="DB55" s="90">
        <f t="shared" si="34"/>
        <v>157937</v>
      </c>
      <c r="DC55" s="90">
        <f t="shared" si="34"/>
        <v>174064.43184683</v>
      </c>
      <c r="DD55" s="90">
        <f t="shared" si="34"/>
        <v>186353</v>
      </c>
      <c r="DE55" s="90">
        <f t="shared" si="34"/>
        <v>203202</v>
      </c>
      <c r="DF55" s="90">
        <f t="shared" si="34"/>
        <v>197551</v>
      </c>
      <c r="DG55" s="90">
        <f t="shared" si="34"/>
        <v>183133</v>
      </c>
      <c r="DH55" s="90">
        <f t="shared" si="34"/>
        <v>199628</v>
      </c>
      <c r="DI55" s="90">
        <f t="shared" si="34"/>
        <v>227714</v>
      </c>
      <c r="DJ55" s="90">
        <f t="shared" si="34"/>
        <v>236611</v>
      </c>
      <c r="DK55" s="90">
        <f t="shared" si="34"/>
        <v>242553</v>
      </c>
      <c r="DL55" s="90">
        <f t="shared" si="34"/>
        <v>256124</v>
      </c>
      <c r="DM55" s="90">
        <f t="shared" si="34"/>
        <v>261941</v>
      </c>
      <c r="DN55" s="90">
        <f t="shared" si="34"/>
        <v>275497</v>
      </c>
      <c r="DO55" s="90">
        <f t="shared" si="34"/>
        <v>307415</v>
      </c>
      <c r="DP55" s="90">
        <f t="shared" si="34"/>
        <v>333449</v>
      </c>
      <c r="DQ55" s="90">
        <f t="shared" si="34"/>
        <v>317870</v>
      </c>
    </row>
    <row r="56" spans="1:121" s="25" customFormat="1" ht="12.75" customHeight="1" x14ac:dyDescent="0.2">
      <c r="A56" s="26"/>
      <c r="B56" s="27" t="str">
        <f t="shared" si="0"/>
        <v/>
      </c>
      <c r="C56" s="81"/>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row>
    <row r="57" spans="1:121" s="25" customFormat="1" ht="12.75" customHeight="1" x14ac:dyDescent="0.2">
      <c r="A57" s="41" t="s">
        <v>410</v>
      </c>
      <c r="B57" s="42" t="str">
        <f t="shared" si="0"/>
        <v/>
      </c>
      <c r="C57" s="91"/>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c r="BS57" s="92"/>
      <c r="BT57" s="92"/>
      <c r="BU57" s="92"/>
      <c r="BV57" s="92"/>
      <c r="BW57" s="92"/>
      <c r="BX57" s="92"/>
      <c r="BY57" s="92"/>
      <c r="BZ57" s="92"/>
      <c r="CA57" s="92"/>
      <c r="CB57" s="92"/>
      <c r="CC57" s="92"/>
      <c r="CD57" s="92"/>
      <c r="CE57" s="92"/>
      <c r="CF57" s="92"/>
      <c r="CG57" s="92"/>
      <c r="CH57" s="92"/>
      <c r="CI57" s="92"/>
      <c r="CJ57" s="92"/>
      <c r="CK57" s="92"/>
      <c r="CL57" s="92"/>
      <c r="CM57" s="92"/>
      <c r="CN57" s="92"/>
      <c r="CO57" s="92"/>
      <c r="CP57" s="92"/>
      <c r="CQ57" s="92"/>
      <c r="CR57" s="92"/>
      <c r="CS57" s="92"/>
      <c r="CT57" s="92"/>
      <c r="CU57" s="92"/>
      <c r="CV57" s="92"/>
      <c r="CW57" s="92"/>
      <c r="CX57" s="92"/>
      <c r="CY57" s="92"/>
      <c r="CZ57" s="92"/>
      <c r="DA57" s="92"/>
      <c r="DB57" s="92"/>
      <c r="DC57" s="92"/>
      <c r="DD57" s="92"/>
      <c r="DE57" s="92"/>
      <c r="DF57" s="92"/>
      <c r="DG57" s="92"/>
      <c r="DH57" s="92"/>
      <c r="DI57" s="92"/>
      <c r="DJ57" s="92"/>
      <c r="DK57" s="92"/>
      <c r="DL57" s="92"/>
      <c r="DM57" s="92"/>
      <c r="DN57" s="92"/>
      <c r="DO57" s="92"/>
      <c r="DP57" s="92"/>
      <c r="DQ57" s="92"/>
    </row>
    <row r="58" spans="1:121" s="25" customFormat="1" ht="12.75" customHeight="1" x14ac:dyDescent="0.2">
      <c r="A58" s="26"/>
      <c r="B58" s="27" t="str">
        <f t="shared" si="0"/>
        <v/>
      </c>
      <c r="C58" s="81"/>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row>
    <row r="59" spans="1:121" s="25" customFormat="1" ht="12.75" customHeight="1" x14ac:dyDescent="0.2">
      <c r="A59" s="33" t="s">
        <v>61</v>
      </c>
      <c r="B59" s="34">
        <f t="shared" si="0"/>
        <v>118</v>
      </c>
      <c r="C59" s="79">
        <f>8692750+201569</f>
        <v>8894319</v>
      </c>
      <c r="D59" s="80">
        <f t="shared" ref="D59:AI59" si="35">SUM(D60:D197)</f>
        <v>9685153</v>
      </c>
      <c r="E59" s="80">
        <f t="shared" si="35"/>
        <v>9105758</v>
      </c>
      <c r="F59" s="80">
        <f t="shared" si="35"/>
        <v>8799530</v>
      </c>
      <c r="G59" s="80">
        <f t="shared" si="35"/>
        <v>8999485</v>
      </c>
      <c r="H59" s="80">
        <f t="shared" si="35"/>
        <v>9648662</v>
      </c>
      <c r="I59" s="80">
        <f t="shared" si="35"/>
        <v>11645352</v>
      </c>
      <c r="J59" s="80">
        <f t="shared" si="35"/>
        <v>10844067</v>
      </c>
      <c r="K59" s="80">
        <f t="shared" si="35"/>
        <v>11593165</v>
      </c>
      <c r="L59" s="80">
        <f t="shared" si="35"/>
        <v>12980444</v>
      </c>
      <c r="M59" s="80">
        <f t="shared" si="35"/>
        <v>14710136</v>
      </c>
      <c r="N59" s="80">
        <f t="shared" si="35"/>
        <v>15553035</v>
      </c>
      <c r="O59" s="80">
        <f t="shared" si="35"/>
        <v>14978070</v>
      </c>
      <c r="P59" s="80">
        <f t="shared" si="35"/>
        <v>14877254</v>
      </c>
      <c r="Q59" s="80">
        <f t="shared" si="35"/>
        <v>16934103</v>
      </c>
      <c r="R59" s="80">
        <f t="shared" si="35"/>
        <v>15610287</v>
      </c>
      <c r="S59" s="80">
        <f t="shared" si="35"/>
        <v>13224312</v>
      </c>
      <c r="T59" s="80">
        <f t="shared" si="35"/>
        <v>17426970</v>
      </c>
      <c r="U59" s="80">
        <f t="shared" si="35"/>
        <v>21574559</v>
      </c>
      <c r="V59" s="80">
        <f t="shared" si="35"/>
        <v>31809906</v>
      </c>
      <c r="W59" s="80">
        <f t="shared" si="35"/>
        <v>27630359</v>
      </c>
      <c r="X59" s="80">
        <f t="shared" si="35"/>
        <v>32872129</v>
      </c>
      <c r="Y59" s="80">
        <f t="shared" si="35"/>
        <v>35750784</v>
      </c>
      <c r="Z59" s="80">
        <f t="shared" si="35"/>
        <v>37192781</v>
      </c>
      <c r="AA59" s="80">
        <f t="shared" si="35"/>
        <v>39198878</v>
      </c>
      <c r="AB59" s="80">
        <f t="shared" si="35"/>
        <v>43552478</v>
      </c>
      <c r="AC59" s="80">
        <f t="shared" si="35"/>
        <v>41446730</v>
      </c>
      <c r="AD59" s="80">
        <f t="shared" si="35"/>
        <v>41058571</v>
      </c>
      <c r="AE59" s="80">
        <f t="shared" si="35"/>
        <v>41774391</v>
      </c>
      <c r="AF59" s="80">
        <f t="shared" si="35"/>
        <v>28295073</v>
      </c>
      <c r="AG59" s="80">
        <f t="shared" si="35"/>
        <v>28405796</v>
      </c>
      <c r="AH59" s="80">
        <f t="shared" si="35"/>
        <v>32992443</v>
      </c>
      <c r="AI59" s="80">
        <f t="shared" si="35"/>
        <v>34254842</v>
      </c>
      <c r="AJ59" s="80">
        <f t="shared" ref="AJ59:BO59" si="36">SUM(AJ60:AJ197)</f>
        <v>37869486</v>
      </c>
      <c r="AK59" s="80">
        <f t="shared" si="36"/>
        <v>41437717</v>
      </c>
      <c r="AL59" s="80">
        <f t="shared" si="36"/>
        <v>42993032</v>
      </c>
      <c r="AM59" s="80">
        <f t="shared" si="36"/>
        <v>48383005</v>
      </c>
      <c r="AN59" s="80">
        <f t="shared" si="36"/>
        <v>47632365</v>
      </c>
      <c r="AO59" s="80">
        <f t="shared" si="36"/>
        <v>53824906</v>
      </c>
      <c r="AP59" s="80">
        <f t="shared" si="36"/>
        <v>53779783</v>
      </c>
      <c r="AQ59" s="80">
        <f t="shared" si="36"/>
        <v>56780808</v>
      </c>
      <c r="AR59" s="80">
        <f t="shared" si="36"/>
        <v>64878120</v>
      </c>
      <c r="AS59" s="80">
        <f t="shared" si="36"/>
        <v>67291416</v>
      </c>
      <c r="AT59" s="80">
        <f t="shared" si="36"/>
        <v>67176671</v>
      </c>
      <c r="AU59" s="80">
        <f t="shared" si="36"/>
        <v>77960644</v>
      </c>
      <c r="AV59" s="80">
        <f t="shared" si="36"/>
        <v>102246389</v>
      </c>
      <c r="AW59" s="80">
        <f t="shared" si="36"/>
        <v>115604640</v>
      </c>
      <c r="AX59" s="80">
        <f t="shared" si="36"/>
        <v>126199215</v>
      </c>
      <c r="AY59" s="80">
        <f t="shared" si="36"/>
        <v>143882609</v>
      </c>
      <c r="AZ59" s="80">
        <f t="shared" si="36"/>
        <v>165003498</v>
      </c>
      <c r="BA59" s="80">
        <f t="shared" si="36"/>
        <v>213916935</v>
      </c>
      <c r="BB59" s="80">
        <f t="shared" si="36"/>
        <v>183824180</v>
      </c>
      <c r="BC59" s="80">
        <f t="shared" si="36"/>
        <v>220217099</v>
      </c>
      <c r="BD59" s="80">
        <f t="shared" si="36"/>
        <v>244402723</v>
      </c>
      <c r="BE59" s="80">
        <f t="shared" si="36"/>
        <v>255771344</v>
      </c>
      <c r="BF59" s="80">
        <f t="shared" si="36"/>
        <v>286036654</v>
      </c>
      <c r="BG59" s="80">
        <f t="shared" si="36"/>
        <v>304364644</v>
      </c>
      <c r="BH59" s="80">
        <f t="shared" si="36"/>
        <v>308914498</v>
      </c>
      <c r="BI59" s="80">
        <f t="shared" si="36"/>
        <v>336492</v>
      </c>
      <c r="BJ59" s="80">
        <f t="shared" si="36"/>
        <v>358413</v>
      </c>
      <c r="BK59" s="80">
        <f t="shared" si="36"/>
        <v>701535</v>
      </c>
      <c r="BL59" s="80">
        <f t="shared" si="36"/>
        <v>758939</v>
      </c>
      <c r="BM59" s="80">
        <f t="shared" si="36"/>
        <v>814961</v>
      </c>
      <c r="BN59" s="80">
        <f t="shared" si="36"/>
        <v>899642</v>
      </c>
      <c r="BO59" s="80">
        <f t="shared" si="36"/>
        <v>1022799</v>
      </c>
      <c r="BP59" s="80">
        <f t="shared" ref="BP59:CU59" si="37">SUM(BP60:BP197)</f>
        <v>1081317</v>
      </c>
      <c r="BQ59" s="80">
        <f t="shared" si="37"/>
        <v>1167389</v>
      </c>
      <c r="BR59" s="80">
        <f t="shared" si="37"/>
        <v>1248795</v>
      </c>
      <c r="BS59" s="80">
        <f t="shared" si="37"/>
        <v>1354199</v>
      </c>
      <c r="BT59" s="80">
        <f t="shared" si="37"/>
        <v>1519032</v>
      </c>
      <c r="BU59" s="80">
        <f t="shared" si="37"/>
        <v>1679885</v>
      </c>
      <c r="BV59" s="80">
        <f t="shared" si="37"/>
        <v>1781.9</v>
      </c>
      <c r="BW59" s="80">
        <f t="shared" si="37"/>
        <v>2159.1</v>
      </c>
      <c r="BX59" s="80">
        <f t="shared" si="37"/>
        <v>2569.5</v>
      </c>
      <c r="BY59" s="80">
        <f t="shared" si="37"/>
        <v>3375.6000000000004</v>
      </c>
      <c r="BZ59" s="80">
        <f t="shared" si="37"/>
        <v>3759.3</v>
      </c>
      <c r="CA59" s="80">
        <f t="shared" si="37"/>
        <v>3965.8</v>
      </c>
      <c r="CB59" s="80">
        <f t="shared" si="37"/>
        <v>5301.6</v>
      </c>
      <c r="CC59" s="80">
        <f t="shared" si="37"/>
        <v>6593.8</v>
      </c>
      <c r="CD59" s="80">
        <f t="shared" si="37"/>
        <v>7717.6</v>
      </c>
      <c r="CE59" s="80">
        <f t="shared" si="37"/>
        <v>8150</v>
      </c>
      <c r="CF59" s="80">
        <f t="shared" si="37"/>
        <v>8908</v>
      </c>
      <c r="CG59" s="80">
        <f t="shared" si="37"/>
        <v>10129</v>
      </c>
      <c r="CH59" s="80">
        <f t="shared" si="37"/>
        <v>11541</v>
      </c>
      <c r="CI59" s="80">
        <f t="shared" si="37"/>
        <v>12544</v>
      </c>
      <c r="CJ59" s="80">
        <f t="shared" si="37"/>
        <v>12574</v>
      </c>
      <c r="CK59" s="80">
        <f t="shared" si="37"/>
        <v>13350</v>
      </c>
      <c r="CL59" s="80">
        <f t="shared" si="37"/>
        <v>12405</v>
      </c>
      <c r="CM59" s="80">
        <f t="shared" si="37"/>
        <v>13849</v>
      </c>
      <c r="CN59" s="80">
        <f t="shared" si="37"/>
        <v>13685</v>
      </c>
      <c r="CO59" s="80">
        <f t="shared" si="37"/>
        <v>12780</v>
      </c>
      <c r="CP59" s="80">
        <f t="shared" si="37"/>
        <v>13008</v>
      </c>
      <c r="CQ59" s="80">
        <f t="shared" si="37"/>
        <v>14040</v>
      </c>
      <c r="CR59" s="80">
        <f t="shared" si="37"/>
        <v>15474</v>
      </c>
      <c r="CS59" s="80">
        <f t="shared" si="37"/>
        <v>15973</v>
      </c>
      <c r="CT59" s="80">
        <f t="shared" si="37"/>
        <v>16580</v>
      </c>
      <c r="CU59" s="80">
        <f t="shared" si="37"/>
        <v>17210.900000000001</v>
      </c>
      <c r="CV59" s="80">
        <f t="shared" ref="CV59:DQ59" si="38">SUM(CV60:CV197)</f>
        <v>17252.818022160001</v>
      </c>
      <c r="CW59" s="80">
        <f t="shared" si="38"/>
        <v>17849.122424000001</v>
      </c>
      <c r="CX59" s="80">
        <f t="shared" si="38"/>
        <v>23601</v>
      </c>
      <c r="CY59" s="80">
        <f t="shared" si="38"/>
        <v>24241</v>
      </c>
      <c r="CZ59" s="80">
        <f t="shared" si="38"/>
        <v>25715</v>
      </c>
      <c r="DA59" s="80">
        <f t="shared" si="38"/>
        <v>26117</v>
      </c>
      <c r="DB59" s="80">
        <f t="shared" si="38"/>
        <v>26900</v>
      </c>
      <c r="DC59" s="80">
        <f t="shared" si="38"/>
        <v>26301.584828220002</v>
      </c>
      <c r="DD59" s="80">
        <f t="shared" si="38"/>
        <v>27812</v>
      </c>
      <c r="DE59" s="80">
        <f t="shared" si="38"/>
        <v>29288</v>
      </c>
      <c r="DF59" s="80">
        <f t="shared" si="38"/>
        <v>30188</v>
      </c>
      <c r="DG59" s="80">
        <f t="shared" si="38"/>
        <v>29780</v>
      </c>
      <c r="DH59" s="80">
        <f t="shared" si="38"/>
        <v>31184</v>
      </c>
      <c r="DI59" s="80">
        <f t="shared" si="38"/>
        <v>32540</v>
      </c>
      <c r="DJ59" s="80">
        <f t="shared" si="38"/>
        <v>33555</v>
      </c>
      <c r="DK59" s="80">
        <f t="shared" si="38"/>
        <v>35321</v>
      </c>
      <c r="DL59" s="80">
        <f t="shared" si="38"/>
        <v>34566</v>
      </c>
      <c r="DM59" s="80">
        <f t="shared" si="38"/>
        <v>35425</v>
      </c>
      <c r="DN59" s="80">
        <f t="shared" si="38"/>
        <v>35837</v>
      </c>
      <c r="DO59" s="80">
        <f t="shared" si="38"/>
        <v>38356</v>
      </c>
      <c r="DP59" s="80">
        <f t="shared" si="38"/>
        <v>39227</v>
      </c>
      <c r="DQ59" s="80">
        <f t="shared" si="38"/>
        <v>43147</v>
      </c>
    </row>
    <row r="60" spans="1:121" s="25" customFormat="1" ht="12.75" customHeight="1" outlineLevel="2" x14ac:dyDescent="0.2">
      <c r="A60" s="39"/>
      <c r="B60" s="40" t="str">
        <f t="shared" si="0"/>
        <v/>
      </c>
      <c r="C60" s="81"/>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row>
    <row r="61" spans="1:121" s="25" customFormat="1" ht="12.75" customHeight="1" outlineLevel="2" x14ac:dyDescent="0.2">
      <c r="A61" s="43" t="s">
        <v>402</v>
      </c>
      <c r="B61" s="44" t="str">
        <f t="shared" si="0"/>
        <v/>
      </c>
      <c r="C61" s="81"/>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row>
    <row r="62" spans="1:121" s="25" customFormat="1" ht="12.75" customHeight="1" outlineLevel="2" x14ac:dyDescent="0.2">
      <c r="A62" s="45" t="s">
        <v>66</v>
      </c>
      <c r="B62" s="36">
        <f t="shared" si="0"/>
        <v>22</v>
      </c>
      <c r="C62" s="81"/>
      <c r="D62" s="81">
        <v>2116444</v>
      </c>
      <c r="E62" s="82">
        <f>2073378+7277</f>
        <v>2080655</v>
      </c>
      <c r="F62" s="82">
        <f>2050648+6781</f>
        <v>2057429</v>
      </c>
      <c r="G62" s="82">
        <v>2094807</v>
      </c>
      <c r="H62" s="82">
        <f>2223059+343</f>
        <v>2223402</v>
      </c>
      <c r="I62" s="82">
        <v>2281424</v>
      </c>
      <c r="J62" s="82">
        <v>2252380</v>
      </c>
      <c r="K62" s="82">
        <v>2330214</v>
      </c>
      <c r="L62" s="82">
        <v>2564100</v>
      </c>
      <c r="M62" s="82">
        <v>2706058</v>
      </c>
      <c r="N62" s="82">
        <v>2777492</v>
      </c>
      <c r="O62" s="82">
        <v>2810222</v>
      </c>
      <c r="P62" s="82">
        <v>2899540</v>
      </c>
      <c r="Q62" s="82">
        <v>2500606</v>
      </c>
      <c r="R62" s="82">
        <v>1986321</v>
      </c>
      <c r="S62" s="82">
        <v>1693957</v>
      </c>
      <c r="T62" s="82">
        <v>1455667</v>
      </c>
      <c r="U62" s="82">
        <v>1880531</v>
      </c>
      <c r="V62" s="82">
        <v>1773103</v>
      </c>
      <c r="W62" s="82">
        <v>1981882</v>
      </c>
      <c r="X62" s="82">
        <v>2294264</v>
      </c>
      <c r="Y62" s="82">
        <v>2604200</v>
      </c>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row>
    <row r="63" spans="1:121" s="25" customFormat="1" ht="12.75" customHeight="1" outlineLevel="2" x14ac:dyDescent="0.2">
      <c r="A63" s="45" t="s">
        <v>92</v>
      </c>
      <c r="B63" s="36">
        <f t="shared" si="0"/>
        <v>28</v>
      </c>
      <c r="C63" s="81"/>
      <c r="D63" s="81"/>
      <c r="E63" s="82"/>
      <c r="F63" s="82"/>
      <c r="G63" s="82"/>
      <c r="H63" s="82"/>
      <c r="I63" s="82"/>
      <c r="J63" s="82"/>
      <c r="K63" s="82"/>
      <c r="L63" s="82"/>
      <c r="M63" s="82"/>
      <c r="N63" s="82"/>
      <c r="O63" s="82"/>
      <c r="P63" s="82"/>
      <c r="Q63" s="82"/>
      <c r="R63" s="82"/>
      <c r="S63" s="82"/>
      <c r="T63" s="82"/>
      <c r="U63" s="82"/>
      <c r="V63" s="82"/>
      <c r="W63" s="82"/>
      <c r="X63" s="82"/>
      <c r="Y63" s="82"/>
      <c r="Z63" s="82">
        <v>2740191</v>
      </c>
      <c r="AA63" s="82">
        <v>2945845</v>
      </c>
      <c r="AB63" s="82">
        <v>2908982</v>
      </c>
      <c r="AC63" s="82">
        <v>2820547</v>
      </c>
      <c r="AD63" s="82">
        <v>2658071</v>
      </c>
      <c r="AE63" s="82">
        <v>2598593</v>
      </c>
      <c r="AF63" s="82">
        <v>1045601</v>
      </c>
      <c r="AG63" s="82">
        <v>966952</v>
      </c>
      <c r="AH63" s="82">
        <v>1027012</v>
      </c>
      <c r="AI63" s="82">
        <v>1051843</v>
      </c>
      <c r="AJ63" s="82">
        <v>1089416</v>
      </c>
      <c r="AK63" s="82">
        <v>1140687</v>
      </c>
      <c r="AL63" s="82">
        <v>1157707</v>
      </c>
      <c r="AM63" s="82">
        <v>1174494</v>
      </c>
      <c r="AN63" s="82">
        <v>1165503</v>
      </c>
      <c r="AO63" s="82">
        <v>1449899</v>
      </c>
      <c r="AP63" s="82">
        <v>963841</v>
      </c>
      <c r="AQ63" s="82">
        <v>885404</v>
      </c>
      <c r="AR63" s="82">
        <v>750270</v>
      </c>
      <c r="AS63" s="82">
        <v>468140</v>
      </c>
      <c r="AT63" s="82">
        <v>505319</v>
      </c>
      <c r="AU63" s="82">
        <v>588378</v>
      </c>
      <c r="AV63" s="82">
        <v>694622</v>
      </c>
      <c r="AW63" s="82">
        <v>940573</v>
      </c>
      <c r="AX63" s="82">
        <v>1171388</v>
      </c>
      <c r="AY63" s="82">
        <v>1462036</v>
      </c>
      <c r="AZ63" s="82">
        <v>1890343</v>
      </c>
      <c r="BA63" s="82">
        <v>2750616</v>
      </c>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row>
    <row r="64" spans="1:121" s="25" customFormat="1" ht="12.75" customHeight="1" outlineLevel="2" x14ac:dyDescent="0.2">
      <c r="A64" s="45" t="s">
        <v>67</v>
      </c>
      <c r="B64" s="36">
        <f t="shared" si="0"/>
        <v>22</v>
      </c>
      <c r="C64" s="81"/>
      <c r="D64" s="81">
        <v>937559</v>
      </c>
      <c r="E64" s="82">
        <f>961343+3874</f>
        <v>965217</v>
      </c>
      <c r="F64" s="82">
        <f>922248+300</f>
        <v>922548</v>
      </c>
      <c r="G64" s="82">
        <v>945211</v>
      </c>
      <c r="H64" s="82">
        <v>941338</v>
      </c>
      <c r="I64" s="82">
        <v>1057996</v>
      </c>
      <c r="J64" s="82">
        <v>961411</v>
      </c>
      <c r="K64" s="82">
        <v>994077</v>
      </c>
      <c r="L64" s="82">
        <v>1089932</v>
      </c>
      <c r="M64" s="82">
        <v>1150990</v>
      </c>
      <c r="N64" s="82">
        <v>1206782</v>
      </c>
      <c r="O64" s="82">
        <v>1175404</v>
      </c>
      <c r="P64" s="82">
        <v>1257223</v>
      </c>
      <c r="Q64" s="82">
        <v>1333516</v>
      </c>
      <c r="R64" s="82">
        <v>1300683</v>
      </c>
      <c r="S64" s="82">
        <v>1236085</v>
      </c>
      <c r="T64" s="82">
        <v>1268357</v>
      </c>
      <c r="U64" s="82">
        <v>1590450</v>
      </c>
      <c r="V64" s="82">
        <v>1533860</v>
      </c>
      <c r="W64" s="82">
        <v>1619916</v>
      </c>
      <c r="X64" s="82">
        <v>1699023</v>
      </c>
      <c r="Y64" s="82">
        <v>1746785</v>
      </c>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row>
    <row r="65" spans="1:121" s="25" customFormat="1" ht="12.75" customHeight="1" outlineLevel="2" x14ac:dyDescent="0.2">
      <c r="A65" s="45" t="s">
        <v>93</v>
      </c>
      <c r="B65" s="36">
        <f t="shared" si="0"/>
        <v>28</v>
      </c>
      <c r="C65" s="81"/>
      <c r="D65" s="81"/>
      <c r="E65" s="82"/>
      <c r="F65" s="82"/>
      <c r="G65" s="82"/>
      <c r="H65" s="82"/>
      <c r="I65" s="82"/>
      <c r="J65" s="82"/>
      <c r="K65" s="82"/>
      <c r="L65" s="82"/>
      <c r="M65" s="82"/>
      <c r="N65" s="82"/>
      <c r="O65" s="82"/>
      <c r="P65" s="82"/>
      <c r="Q65" s="82"/>
      <c r="R65" s="82"/>
      <c r="S65" s="82"/>
      <c r="T65" s="82"/>
      <c r="U65" s="82"/>
      <c r="V65" s="82"/>
      <c r="W65" s="82"/>
      <c r="X65" s="82"/>
      <c r="Y65" s="82"/>
      <c r="Z65" s="82">
        <v>1889604</v>
      </c>
      <c r="AA65" s="82">
        <v>2075940</v>
      </c>
      <c r="AB65" s="82">
        <v>2201550</v>
      </c>
      <c r="AC65" s="82">
        <v>2374659</v>
      </c>
      <c r="AD65" s="82">
        <v>2412859</v>
      </c>
      <c r="AE65" s="82">
        <v>3069426</v>
      </c>
      <c r="AF65" s="82">
        <v>2875840</v>
      </c>
      <c r="AG65" s="82">
        <v>3088656</v>
      </c>
      <c r="AH65" s="82">
        <v>2529473</v>
      </c>
      <c r="AI65" s="82">
        <v>2661013</v>
      </c>
      <c r="AJ65" s="82">
        <v>2807749</v>
      </c>
      <c r="AK65" s="82">
        <v>2940367</v>
      </c>
      <c r="AL65" s="82">
        <v>3041660</v>
      </c>
      <c r="AM65" s="82">
        <v>3243490</v>
      </c>
      <c r="AN65" s="82">
        <v>3256496</v>
      </c>
      <c r="AO65" s="82">
        <v>3379971</v>
      </c>
      <c r="AP65" s="82">
        <v>4030766</v>
      </c>
      <c r="AQ65" s="82">
        <v>4864164</v>
      </c>
      <c r="AR65" s="82">
        <v>5900196</v>
      </c>
      <c r="AS65" s="82">
        <v>4906106</v>
      </c>
      <c r="AT65" s="82">
        <v>4929860</v>
      </c>
      <c r="AU65" s="82">
        <v>4968210</v>
      </c>
      <c r="AV65" s="82">
        <v>7791112</v>
      </c>
      <c r="AW65" s="82">
        <v>10806741</v>
      </c>
      <c r="AX65" s="82">
        <v>14611978</v>
      </c>
      <c r="AY65" s="82">
        <v>17657104</v>
      </c>
      <c r="AZ65" s="82">
        <v>20829735</v>
      </c>
      <c r="BA65" s="82">
        <v>24995624</v>
      </c>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row>
    <row r="66" spans="1:121" s="25" customFormat="1" ht="12.75" customHeight="1" outlineLevel="2" x14ac:dyDescent="0.2">
      <c r="A66" s="45" t="s">
        <v>68</v>
      </c>
      <c r="B66" s="36">
        <f t="shared" si="0"/>
        <v>50</v>
      </c>
      <c r="C66" s="81"/>
      <c r="D66" s="81">
        <v>530038</v>
      </c>
      <c r="E66" s="82">
        <f>500759+1</f>
        <v>500760</v>
      </c>
      <c r="F66" s="82">
        <f>192391+1</f>
        <v>192392</v>
      </c>
      <c r="G66" s="82">
        <v>129692</v>
      </c>
      <c r="H66" s="82">
        <v>143830</v>
      </c>
      <c r="I66" s="82">
        <v>51499</v>
      </c>
      <c r="J66" s="82">
        <v>140343</v>
      </c>
      <c r="K66" s="82">
        <v>506385</v>
      </c>
      <c r="L66" s="82">
        <v>170823</v>
      </c>
      <c r="M66" s="82">
        <v>275077</v>
      </c>
      <c r="N66" s="82">
        <v>691568</v>
      </c>
      <c r="O66" s="82">
        <v>209375</v>
      </c>
      <c r="P66" s="82">
        <v>60403</v>
      </c>
      <c r="Q66" s="82">
        <v>587028</v>
      </c>
      <c r="R66" s="82">
        <v>453380</v>
      </c>
      <c r="S66" s="82">
        <v>51119</v>
      </c>
      <c r="T66" s="82">
        <v>107965</v>
      </c>
      <c r="U66" s="82">
        <v>-7229</v>
      </c>
      <c r="V66" s="82">
        <v>3193</v>
      </c>
      <c r="W66" s="82">
        <v>9991</v>
      </c>
      <c r="X66" s="82">
        <v>10723</v>
      </c>
      <c r="Y66" s="82">
        <v>12995</v>
      </c>
      <c r="Z66" s="82">
        <v>10414</v>
      </c>
      <c r="AA66" s="82">
        <v>20438</v>
      </c>
      <c r="AB66" s="82">
        <v>20112</v>
      </c>
      <c r="AC66" s="82">
        <v>16797</v>
      </c>
      <c r="AD66" s="82">
        <v>11654</v>
      </c>
      <c r="AE66" s="82">
        <v>11029</v>
      </c>
      <c r="AF66" s="82">
        <v>675</v>
      </c>
      <c r="AG66" s="82">
        <v>392</v>
      </c>
      <c r="AH66" s="82">
        <v>844</v>
      </c>
      <c r="AI66" s="82">
        <v>605</v>
      </c>
      <c r="AJ66" s="82">
        <v>827</v>
      </c>
      <c r="AK66" s="82">
        <v>1618</v>
      </c>
      <c r="AL66" s="82">
        <v>4204</v>
      </c>
      <c r="AM66" s="82">
        <v>5380</v>
      </c>
      <c r="AN66" s="82">
        <v>7238</v>
      </c>
      <c r="AO66" s="82">
        <v>5812</v>
      </c>
      <c r="AP66" s="82">
        <v>6606</v>
      </c>
      <c r="AQ66" s="82">
        <v>18790</v>
      </c>
      <c r="AR66" s="82">
        <v>193</v>
      </c>
      <c r="AS66" s="82">
        <v>73</v>
      </c>
      <c r="AT66" s="82">
        <v>6</v>
      </c>
      <c r="AU66" s="82">
        <v>244</v>
      </c>
      <c r="AV66" s="82">
        <v>2602</v>
      </c>
      <c r="AW66" s="82">
        <v>7122</v>
      </c>
      <c r="AX66" s="82">
        <v>3476</v>
      </c>
      <c r="AY66" s="82">
        <v>2414</v>
      </c>
      <c r="AZ66" s="82">
        <v>7147</v>
      </c>
      <c r="BA66" s="82">
        <v>193</v>
      </c>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row>
    <row r="67" spans="1:121" s="25" customFormat="1" ht="12.75" customHeight="1" outlineLevel="2" x14ac:dyDescent="0.2">
      <c r="A67" s="45" t="s">
        <v>69</v>
      </c>
      <c r="B67" s="36">
        <f t="shared" si="0"/>
        <v>50</v>
      </c>
      <c r="C67" s="81"/>
      <c r="D67" s="81">
        <v>1601642</v>
      </c>
      <c r="E67" s="82">
        <f>953058+129071</f>
        <v>1082129</v>
      </c>
      <c r="F67" s="82">
        <f>684746+97952</f>
        <v>782698</v>
      </c>
      <c r="G67" s="82">
        <v>757114</v>
      </c>
      <c r="H67" s="82">
        <f>726135+12500</f>
        <v>738635</v>
      </c>
      <c r="I67" s="82">
        <v>806526</v>
      </c>
      <c r="J67" s="82">
        <v>886611</v>
      </c>
      <c r="K67" s="82">
        <v>855313</v>
      </c>
      <c r="L67" s="82">
        <v>869708</v>
      </c>
      <c r="M67" s="82">
        <v>996953</v>
      </c>
      <c r="N67" s="82">
        <v>1072203</v>
      </c>
      <c r="O67" s="82">
        <v>1002363</v>
      </c>
      <c r="P67" s="82">
        <v>1087133</v>
      </c>
      <c r="Q67" s="82">
        <v>1310437</v>
      </c>
      <c r="R67" s="82">
        <v>862227</v>
      </c>
      <c r="S67" s="82">
        <v>603605</v>
      </c>
      <c r="T67" s="82">
        <v>515236</v>
      </c>
      <c r="U67" s="82">
        <v>726360</v>
      </c>
      <c r="V67" s="82">
        <v>819842</v>
      </c>
      <c r="W67" s="82">
        <v>951816</v>
      </c>
      <c r="X67" s="82">
        <v>1156209</v>
      </c>
      <c r="Y67" s="82">
        <v>1296361</v>
      </c>
      <c r="Z67" s="82">
        <v>1118219</v>
      </c>
      <c r="AA67" s="82">
        <v>1287944</v>
      </c>
      <c r="AB67" s="82">
        <v>1547711</v>
      </c>
      <c r="AC67" s="82">
        <v>1403054</v>
      </c>
      <c r="AD67" s="82">
        <v>1262065</v>
      </c>
      <c r="AE67" s="82">
        <v>1291643</v>
      </c>
      <c r="AF67" s="82">
        <v>1000437</v>
      </c>
      <c r="AG67" s="82">
        <v>1132319</v>
      </c>
      <c r="AH67" s="82">
        <v>1363600</v>
      </c>
      <c r="AI67" s="82">
        <v>1123576</v>
      </c>
      <c r="AJ67" s="82">
        <v>1222775</v>
      </c>
      <c r="AK67" s="82">
        <v>1218026</v>
      </c>
      <c r="AL67" s="82">
        <v>1286331</v>
      </c>
      <c r="AM67" s="82">
        <v>1268440</v>
      </c>
      <c r="AN67" s="82">
        <v>1365938</v>
      </c>
      <c r="AO67" s="82">
        <v>1465400</v>
      </c>
      <c r="AP67" s="82">
        <v>1149380</v>
      </c>
      <c r="AQ67" s="82">
        <v>848417</v>
      </c>
      <c r="AR67" s="82">
        <v>763180</v>
      </c>
      <c r="AS67" s="82">
        <v>602971</v>
      </c>
      <c r="AT67" s="82">
        <v>770959</v>
      </c>
      <c r="AU67" s="82">
        <v>937704</v>
      </c>
      <c r="AV67" s="82">
        <v>1099924</v>
      </c>
      <c r="AW67" s="82">
        <v>1442481</v>
      </c>
      <c r="AX67" s="82">
        <v>1301080</v>
      </c>
      <c r="AY67" s="82">
        <v>1514833</v>
      </c>
      <c r="AZ67" s="82">
        <v>1690369</v>
      </c>
      <c r="BA67" s="82">
        <v>1805841</v>
      </c>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row>
    <row r="68" spans="1:121" s="25" customFormat="1" ht="12.75" customHeight="1" outlineLevel="2" x14ac:dyDescent="0.2">
      <c r="A68" s="45" t="s">
        <v>70</v>
      </c>
      <c r="B68" s="36">
        <f t="shared" si="0"/>
        <v>50</v>
      </c>
      <c r="C68" s="81"/>
      <c r="D68" s="81">
        <v>1303157</v>
      </c>
      <c r="E68" s="82">
        <f>1228378+11847</f>
        <v>1240225</v>
      </c>
      <c r="F68" s="82">
        <f>1348848+5628</f>
        <v>1354476</v>
      </c>
      <c r="G68" s="82">
        <v>1414666</v>
      </c>
      <c r="H68" s="82">
        <f>1577866+551</f>
        <v>1578417</v>
      </c>
      <c r="I68" s="82">
        <v>2063673</v>
      </c>
      <c r="J68" s="82">
        <v>1630490</v>
      </c>
      <c r="K68" s="82">
        <v>1872833</v>
      </c>
      <c r="L68" s="82">
        <v>2068922</v>
      </c>
      <c r="M68" s="82">
        <v>2385786</v>
      </c>
      <c r="N68" s="82">
        <v>2367945</v>
      </c>
      <c r="O68" s="82">
        <v>2514170</v>
      </c>
      <c r="P68" s="82">
        <v>2302764</v>
      </c>
      <c r="Q68" s="82">
        <v>2902012</v>
      </c>
      <c r="R68" s="82">
        <v>3197778</v>
      </c>
      <c r="S68" s="82">
        <v>2393518</v>
      </c>
      <c r="T68" s="82">
        <v>3422371</v>
      </c>
      <c r="U68" s="82">
        <v>3444292</v>
      </c>
      <c r="V68" s="82">
        <v>6195545</v>
      </c>
      <c r="W68" s="82">
        <v>4514541</v>
      </c>
      <c r="X68" s="82">
        <v>5825461</v>
      </c>
      <c r="Y68" s="82">
        <v>5174929</v>
      </c>
      <c r="Z68" s="82">
        <v>5524439</v>
      </c>
      <c r="AA68" s="82">
        <v>5179366</v>
      </c>
      <c r="AB68" s="82">
        <v>6233206</v>
      </c>
      <c r="AC68" s="82">
        <v>5802848</v>
      </c>
      <c r="AD68" s="82">
        <v>5362694</v>
      </c>
      <c r="AE68" s="82">
        <v>5154257</v>
      </c>
      <c r="AF68" s="82">
        <v>2069609</v>
      </c>
      <c r="AG68" s="82">
        <v>1656599</v>
      </c>
      <c r="AH68" s="82">
        <v>2163750</v>
      </c>
      <c r="AI68" s="82">
        <v>2160207</v>
      </c>
      <c r="AJ68" s="82">
        <v>2511474</v>
      </c>
      <c r="AK68" s="82">
        <v>2635663</v>
      </c>
      <c r="AL68" s="82">
        <v>2752891</v>
      </c>
      <c r="AM68" s="82">
        <v>3169485</v>
      </c>
      <c r="AN68" s="82">
        <v>2801103</v>
      </c>
      <c r="AO68" s="82">
        <v>3217479</v>
      </c>
      <c r="AP68" s="82">
        <v>2050028</v>
      </c>
      <c r="AQ68" s="82">
        <v>2166798</v>
      </c>
      <c r="AR68" s="82">
        <v>1304508</v>
      </c>
      <c r="AS68" s="82">
        <v>982366</v>
      </c>
      <c r="AT68" s="82">
        <v>1072009</v>
      </c>
      <c r="AU68" s="82">
        <v>1412007</v>
      </c>
      <c r="AV68" s="82">
        <v>3368675</v>
      </c>
      <c r="AW68" s="82">
        <v>5725686</v>
      </c>
      <c r="AX68" s="82">
        <v>6643814</v>
      </c>
      <c r="AY68" s="82">
        <v>7065986</v>
      </c>
      <c r="AZ68" s="82">
        <v>9893565</v>
      </c>
      <c r="BA68" s="82">
        <v>12842463</v>
      </c>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row>
    <row r="69" spans="1:121" s="25" customFormat="1" ht="12.75" customHeight="1" outlineLevel="2" x14ac:dyDescent="0.2">
      <c r="A69" s="45" t="s">
        <v>71</v>
      </c>
      <c r="B69" s="36">
        <f t="shared" si="0"/>
        <v>50</v>
      </c>
      <c r="C69" s="81"/>
      <c r="D69" s="81">
        <v>613078</v>
      </c>
      <c r="E69" s="82">
        <f>473117+15967</f>
        <v>489084</v>
      </c>
      <c r="F69" s="82">
        <f>454325+10343</f>
        <v>464668</v>
      </c>
      <c r="G69" s="82">
        <v>477349</v>
      </c>
      <c r="H69" s="82">
        <f>624157+1083</f>
        <v>625240</v>
      </c>
      <c r="I69" s="82">
        <v>1030519</v>
      </c>
      <c r="J69" s="82">
        <v>932944</v>
      </c>
      <c r="K69" s="82">
        <v>997972</v>
      </c>
      <c r="L69" s="82">
        <v>1264986</v>
      </c>
      <c r="M69" s="82">
        <v>1554983</v>
      </c>
      <c r="N69" s="82">
        <v>1639749</v>
      </c>
      <c r="O69" s="82">
        <v>1672125</v>
      </c>
      <c r="P69" s="82">
        <v>1638416</v>
      </c>
      <c r="Q69" s="82">
        <v>1572536</v>
      </c>
      <c r="R69" s="82">
        <v>1404705</v>
      </c>
      <c r="S69" s="82">
        <v>1000943</v>
      </c>
      <c r="T69" s="82">
        <v>1603767</v>
      </c>
      <c r="U69" s="82">
        <v>2165221</v>
      </c>
      <c r="V69" s="82">
        <v>4728937</v>
      </c>
      <c r="W69" s="82">
        <v>3324601</v>
      </c>
      <c r="X69" s="82">
        <v>3732677</v>
      </c>
      <c r="Y69" s="82">
        <v>4323070</v>
      </c>
      <c r="Z69" s="82">
        <v>4433374</v>
      </c>
      <c r="AA69" s="82">
        <v>4895918</v>
      </c>
      <c r="AB69" s="82">
        <v>5654629</v>
      </c>
      <c r="AC69" s="82">
        <v>5284993</v>
      </c>
      <c r="AD69" s="82">
        <v>4949249</v>
      </c>
      <c r="AE69" s="82">
        <v>4758415</v>
      </c>
      <c r="AF69" s="82">
        <v>1594769</v>
      </c>
      <c r="AG69" s="82">
        <v>655363</v>
      </c>
      <c r="AH69" s="82">
        <v>1122346</v>
      </c>
      <c r="AI69" s="82">
        <v>1376097</v>
      </c>
      <c r="AJ69" s="82">
        <v>1904486</v>
      </c>
      <c r="AK69" s="82">
        <v>2235917</v>
      </c>
      <c r="AL69" s="82">
        <v>2195393</v>
      </c>
      <c r="AM69" s="82">
        <v>2762044</v>
      </c>
      <c r="AN69" s="82">
        <v>2385882</v>
      </c>
      <c r="AO69" s="82">
        <v>2161144</v>
      </c>
      <c r="AP69" s="82">
        <v>1256736</v>
      </c>
      <c r="AQ69" s="82">
        <v>1479055</v>
      </c>
      <c r="AR69" s="82">
        <v>1109588</v>
      </c>
      <c r="AS69" s="82">
        <v>1159354</v>
      </c>
      <c r="AT69" s="82">
        <v>807172</v>
      </c>
      <c r="AU69" s="82">
        <v>1124315</v>
      </c>
      <c r="AV69" s="82">
        <v>2387402</v>
      </c>
      <c r="AW69" s="82">
        <v>4418430</v>
      </c>
      <c r="AX69" s="82">
        <v>5782255</v>
      </c>
      <c r="AY69" s="82">
        <v>8439325</v>
      </c>
      <c r="AZ69" s="82">
        <v>8573944</v>
      </c>
      <c r="BA69" s="82">
        <v>14342265</v>
      </c>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row>
    <row r="70" spans="1:121" s="25" customFormat="1" ht="12.75" customHeight="1" outlineLevel="2" x14ac:dyDescent="0.2">
      <c r="A70" s="45" t="s">
        <v>72</v>
      </c>
      <c r="B70" s="36">
        <f t="shared" si="0"/>
        <v>50</v>
      </c>
      <c r="C70" s="81"/>
      <c r="D70" s="81">
        <v>120206</v>
      </c>
      <c r="E70" s="82">
        <f>125791+630</f>
        <v>126421</v>
      </c>
      <c r="F70" s="82">
        <f>121466+342</f>
        <v>121808</v>
      </c>
      <c r="G70" s="82">
        <v>124004</v>
      </c>
      <c r="H70" s="82">
        <f>141285+29</f>
        <v>141314</v>
      </c>
      <c r="I70" s="82">
        <v>197840</v>
      </c>
      <c r="J70" s="82">
        <v>206689</v>
      </c>
      <c r="K70" s="82">
        <v>199377</v>
      </c>
      <c r="L70" s="82">
        <v>239229</v>
      </c>
      <c r="M70" s="82">
        <v>285737</v>
      </c>
      <c r="N70" s="82">
        <v>313349</v>
      </c>
      <c r="O70" s="82">
        <v>310847</v>
      </c>
      <c r="P70" s="82">
        <v>311545</v>
      </c>
      <c r="Q70" s="82">
        <v>386994</v>
      </c>
      <c r="R70" s="82">
        <v>338202</v>
      </c>
      <c r="S70" s="82">
        <v>267129</v>
      </c>
      <c r="T70" s="82">
        <v>319043</v>
      </c>
      <c r="U70" s="82">
        <v>311022</v>
      </c>
      <c r="V70" s="82">
        <v>542619</v>
      </c>
      <c r="W70" s="82">
        <v>409768</v>
      </c>
      <c r="X70" s="82">
        <v>563257</v>
      </c>
      <c r="Y70" s="82">
        <v>696235</v>
      </c>
      <c r="Z70" s="82">
        <v>792994</v>
      </c>
      <c r="AA70" s="82">
        <v>950991</v>
      </c>
      <c r="AB70" s="82">
        <v>2173367</v>
      </c>
      <c r="AC70" s="82">
        <v>2594879</v>
      </c>
      <c r="AD70" s="82">
        <v>3092522</v>
      </c>
      <c r="AE70" s="82">
        <v>4137016</v>
      </c>
      <c r="AF70" s="82">
        <v>3945960</v>
      </c>
      <c r="AG70" s="82">
        <v>5032748</v>
      </c>
      <c r="AH70" s="82">
        <v>5392554</v>
      </c>
      <c r="AI70" s="82">
        <v>6110306</v>
      </c>
      <c r="AJ70" s="82">
        <v>6769588</v>
      </c>
      <c r="AK70" s="82">
        <v>7681244</v>
      </c>
      <c r="AL70" s="82">
        <v>8401394</v>
      </c>
      <c r="AM70" s="82">
        <v>9631390</v>
      </c>
      <c r="AN70" s="82">
        <v>9927346</v>
      </c>
      <c r="AO70" s="82">
        <v>12305774</v>
      </c>
      <c r="AP70" s="82">
        <v>11968756</v>
      </c>
      <c r="AQ70" s="82">
        <v>7392294</v>
      </c>
      <c r="AR70" s="82">
        <v>6148024</v>
      </c>
      <c r="AS70" s="82">
        <v>7547540</v>
      </c>
      <c r="AT70" s="82">
        <v>8477532</v>
      </c>
      <c r="AU70" s="82">
        <v>12137483</v>
      </c>
      <c r="AV70" s="82">
        <v>16625724</v>
      </c>
      <c r="AW70" s="82">
        <v>16130193</v>
      </c>
      <c r="AX70" s="82">
        <v>17315862</v>
      </c>
      <c r="AY70" s="82">
        <v>19273861</v>
      </c>
      <c r="AZ70" s="82">
        <v>23720289</v>
      </c>
      <c r="BA70" s="82">
        <v>25914549</v>
      </c>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row>
    <row r="71" spans="1:121" s="25" customFormat="1" ht="12.75" customHeight="1" outlineLevel="2" x14ac:dyDescent="0.2">
      <c r="A71" s="45" t="s">
        <v>147</v>
      </c>
      <c r="B71" s="36">
        <f t="shared" ref="B71:B134" si="39">IF(COUNTA(C71:DP71)=0,"",COUNTA(D71:DQ71))</f>
        <v>50</v>
      </c>
      <c r="C71" s="81"/>
      <c r="D71" s="81">
        <v>156608</v>
      </c>
      <c r="E71" s="82">
        <f>149207+1046</f>
        <v>150253</v>
      </c>
      <c r="F71" s="82">
        <f>138122+734</f>
        <v>138856</v>
      </c>
      <c r="G71" s="82">
        <v>150370</v>
      </c>
      <c r="H71" s="82">
        <f>170247+83</f>
        <v>170330</v>
      </c>
      <c r="I71" s="82">
        <v>278201</v>
      </c>
      <c r="J71" s="82">
        <v>230795</v>
      </c>
      <c r="K71" s="82">
        <v>247490</v>
      </c>
      <c r="L71" s="82">
        <v>334834</v>
      </c>
      <c r="M71" s="82">
        <v>375403</v>
      </c>
      <c r="N71" s="82">
        <v>490983</v>
      </c>
      <c r="O71" s="82">
        <v>426134</v>
      </c>
      <c r="P71" s="82">
        <v>338095</v>
      </c>
      <c r="Q71" s="82">
        <v>368300</v>
      </c>
      <c r="R71" s="82">
        <v>249525</v>
      </c>
      <c r="S71" s="82">
        <v>176244</v>
      </c>
      <c r="T71" s="82">
        <v>248664</v>
      </c>
      <c r="U71" s="82">
        <v>280064</v>
      </c>
      <c r="V71" s="82">
        <v>643731</v>
      </c>
      <c r="W71" s="82">
        <v>503941</v>
      </c>
      <c r="X71" s="82">
        <v>557017</v>
      </c>
      <c r="Y71" s="82">
        <v>631056</v>
      </c>
      <c r="Z71" s="82">
        <v>654120</v>
      </c>
      <c r="AA71" s="82">
        <v>688321</v>
      </c>
      <c r="AB71" s="82">
        <v>735699</v>
      </c>
      <c r="AC71" s="82">
        <v>704207</v>
      </c>
      <c r="AD71" s="82">
        <v>710052</v>
      </c>
      <c r="AE71" s="82">
        <v>713599</v>
      </c>
      <c r="AF71" s="82">
        <v>360889</v>
      </c>
      <c r="AG71" s="82">
        <v>179885</v>
      </c>
      <c r="AH71" s="82">
        <v>275660</v>
      </c>
      <c r="AI71" s="82">
        <v>305452</v>
      </c>
      <c r="AJ71" s="82">
        <v>390629</v>
      </c>
      <c r="AK71" s="82">
        <v>441431</v>
      </c>
      <c r="AL71" s="82">
        <v>460849</v>
      </c>
      <c r="AM71" s="82">
        <v>534912</v>
      </c>
      <c r="AN71" s="82">
        <v>509980</v>
      </c>
      <c r="AO71" s="82">
        <v>448585</v>
      </c>
      <c r="AP71" s="82">
        <v>274553</v>
      </c>
      <c r="AQ71" s="82">
        <v>253593</v>
      </c>
      <c r="AR71" s="82">
        <v>124612</v>
      </c>
      <c r="AS71" s="82">
        <v>132595</v>
      </c>
      <c r="AT71" s="82">
        <v>148037</v>
      </c>
      <c r="AU71" s="82">
        <v>285352</v>
      </c>
      <c r="AV71" s="82">
        <v>514795</v>
      </c>
      <c r="AW71" s="82">
        <v>1102127</v>
      </c>
      <c r="AX71" s="82">
        <v>1088553</v>
      </c>
      <c r="AY71" s="82">
        <v>1274278</v>
      </c>
      <c r="AZ71" s="82">
        <v>1466720</v>
      </c>
      <c r="BA71" s="82">
        <v>2187959</v>
      </c>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row>
    <row r="72" spans="1:121" s="25" customFormat="1" ht="12.75" customHeight="1" outlineLevel="2" x14ac:dyDescent="0.2">
      <c r="A72" s="45" t="s">
        <v>73</v>
      </c>
      <c r="B72" s="36">
        <f t="shared" si="39"/>
        <v>50</v>
      </c>
      <c r="C72" s="81"/>
      <c r="D72" s="81">
        <v>59829</v>
      </c>
      <c r="E72" s="82">
        <f>57224+4193</f>
        <v>61417</v>
      </c>
      <c r="F72" s="82">
        <f>56646+3192</f>
        <v>59838</v>
      </c>
      <c r="G72" s="82">
        <v>55708</v>
      </c>
      <c r="H72" s="82">
        <f>59981+384</f>
        <v>60365</v>
      </c>
      <c r="I72" s="82">
        <v>77281</v>
      </c>
      <c r="J72" s="82">
        <v>71589</v>
      </c>
      <c r="K72" s="82">
        <v>76899</v>
      </c>
      <c r="L72" s="82">
        <v>92857</v>
      </c>
      <c r="M72" s="82">
        <v>104341</v>
      </c>
      <c r="N72" s="82">
        <v>109619</v>
      </c>
      <c r="O72" s="82">
        <v>122960</v>
      </c>
      <c r="P72" s="82">
        <v>131764</v>
      </c>
      <c r="Q72" s="82">
        <v>160997</v>
      </c>
      <c r="R72" s="82">
        <v>163027</v>
      </c>
      <c r="S72" s="82">
        <v>163623</v>
      </c>
      <c r="T72" s="82">
        <v>219532</v>
      </c>
      <c r="U72" s="82">
        <v>289437</v>
      </c>
      <c r="V72" s="82">
        <v>420327</v>
      </c>
      <c r="W72" s="82">
        <v>395777</v>
      </c>
      <c r="X72" s="82">
        <v>536975</v>
      </c>
      <c r="Y72" s="82">
        <v>444587</v>
      </c>
      <c r="Z72" s="82">
        <v>465174</v>
      </c>
      <c r="AA72" s="82">
        <v>525649</v>
      </c>
      <c r="AB72" s="82">
        <v>561530</v>
      </c>
      <c r="AC72" s="82">
        <v>520423</v>
      </c>
      <c r="AD72" s="82">
        <v>545958</v>
      </c>
      <c r="AE72" s="82">
        <v>539275</v>
      </c>
      <c r="AF72" s="82">
        <v>358334</v>
      </c>
      <c r="AG72" s="82">
        <v>252357</v>
      </c>
      <c r="AH72" s="82">
        <v>287736</v>
      </c>
      <c r="AI72" s="82">
        <v>262752</v>
      </c>
      <c r="AJ72" s="82">
        <v>265114</v>
      </c>
      <c r="AK72" s="82">
        <v>284718</v>
      </c>
      <c r="AL72" s="82">
        <v>265068</v>
      </c>
      <c r="AM72" s="82">
        <v>312532</v>
      </c>
      <c r="AN72" s="82">
        <v>309984</v>
      </c>
      <c r="AO72" s="82">
        <v>370991</v>
      </c>
      <c r="AP72" s="82">
        <v>244158</v>
      </c>
      <c r="AQ72" s="82">
        <v>224432</v>
      </c>
      <c r="AR72" s="82">
        <v>223251</v>
      </c>
      <c r="AS72" s="82">
        <v>143730</v>
      </c>
      <c r="AT72" s="82">
        <v>177102</v>
      </c>
      <c r="AU72" s="82">
        <v>205906</v>
      </c>
      <c r="AV72" s="82">
        <v>363858</v>
      </c>
      <c r="AW72" s="82">
        <v>436335</v>
      </c>
      <c r="AX72" s="82">
        <v>321856</v>
      </c>
      <c r="AY72" s="82">
        <v>396641</v>
      </c>
      <c r="AZ72" s="82">
        <v>757435</v>
      </c>
      <c r="BA72" s="82">
        <v>940895</v>
      </c>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row>
    <row r="73" spans="1:121" s="25" customFormat="1" ht="12.75" customHeight="1" outlineLevel="2" x14ac:dyDescent="0.2">
      <c r="A73" s="45" t="s">
        <v>74</v>
      </c>
      <c r="B73" s="36">
        <f t="shared" si="39"/>
        <v>50</v>
      </c>
      <c r="C73" s="81"/>
      <c r="D73" s="81">
        <v>195262</v>
      </c>
      <c r="E73" s="82">
        <f>199932+2535</f>
        <v>202467</v>
      </c>
      <c r="F73" s="82">
        <f>202719+1967</f>
        <v>204686</v>
      </c>
      <c r="G73" s="82">
        <v>186748</v>
      </c>
      <c r="H73" s="82">
        <f>219244+734</f>
        <v>219978</v>
      </c>
      <c r="I73" s="82">
        <v>360699</v>
      </c>
      <c r="J73" s="82">
        <v>336361</v>
      </c>
      <c r="K73" s="82">
        <v>324198</v>
      </c>
      <c r="L73" s="82">
        <v>463289</v>
      </c>
      <c r="M73" s="82">
        <v>501278</v>
      </c>
      <c r="N73" s="82">
        <v>535576</v>
      </c>
      <c r="O73" s="82">
        <v>555843</v>
      </c>
      <c r="P73" s="82">
        <v>455860</v>
      </c>
      <c r="Q73" s="82">
        <v>365968</v>
      </c>
      <c r="R73" s="82">
        <v>277396</v>
      </c>
      <c r="S73" s="82">
        <v>203430</v>
      </c>
      <c r="T73" s="82">
        <v>214715</v>
      </c>
      <c r="U73" s="82">
        <v>274500</v>
      </c>
      <c r="V73" s="82">
        <v>540638</v>
      </c>
      <c r="W73" s="82">
        <v>552842</v>
      </c>
      <c r="X73" s="82">
        <v>1054543</v>
      </c>
      <c r="Y73" s="82">
        <v>1209814</v>
      </c>
      <c r="Z73" s="82">
        <v>1152269</v>
      </c>
      <c r="AA73" s="82">
        <v>1349687</v>
      </c>
      <c r="AB73" s="82">
        <v>1384469</v>
      </c>
      <c r="AC73" s="82">
        <v>1594825</v>
      </c>
      <c r="AD73" s="82">
        <v>1583145</v>
      </c>
      <c r="AE73" s="82">
        <v>1802580</v>
      </c>
      <c r="AF73" s="82">
        <v>379328</v>
      </c>
      <c r="AG73" s="82">
        <v>205288</v>
      </c>
      <c r="AH73" s="82">
        <v>401149</v>
      </c>
      <c r="AI73" s="82">
        <v>515400</v>
      </c>
      <c r="AJ73" s="82">
        <v>491283</v>
      </c>
      <c r="AK73" s="82">
        <v>529402</v>
      </c>
      <c r="AL73" s="82">
        <v>726350</v>
      </c>
      <c r="AM73" s="82">
        <v>779677</v>
      </c>
      <c r="AN73" s="82">
        <v>739057</v>
      </c>
      <c r="AO73" s="82">
        <v>649237</v>
      </c>
      <c r="AP73" s="82">
        <v>323732</v>
      </c>
      <c r="AQ73" s="82">
        <v>190165</v>
      </c>
      <c r="AR73" s="82">
        <v>93609</v>
      </c>
      <c r="AS73" s="82">
        <v>171241</v>
      </c>
      <c r="AT73" s="82">
        <v>247627</v>
      </c>
      <c r="AU73" s="82">
        <v>331396</v>
      </c>
      <c r="AV73" s="82">
        <v>556210</v>
      </c>
      <c r="AW73" s="82">
        <v>686475</v>
      </c>
      <c r="AX73" s="82">
        <v>992481</v>
      </c>
      <c r="AY73" s="82">
        <v>966305</v>
      </c>
      <c r="AZ73" s="82">
        <v>488239</v>
      </c>
      <c r="BA73" s="82">
        <v>695147</v>
      </c>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row>
    <row r="74" spans="1:121" s="25" customFormat="1" ht="12.75" customHeight="1" outlineLevel="2" x14ac:dyDescent="0.2">
      <c r="A74" s="45" t="s">
        <v>75</v>
      </c>
      <c r="B74" s="36">
        <f t="shared" si="39"/>
        <v>50</v>
      </c>
      <c r="C74" s="81"/>
      <c r="D74" s="81">
        <v>170011</v>
      </c>
      <c r="E74" s="82">
        <f>160416+1756</f>
        <v>162172</v>
      </c>
      <c r="F74" s="82">
        <f>166906+1332</f>
        <v>168238</v>
      </c>
      <c r="G74" s="82">
        <v>172713</v>
      </c>
      <c r="H74" s="82">
        <f>210716+715</f>
        <v>211431</v>
      </c>
      <c r="I74" s="82">
        <v>256835</v>
      </c>
      <c r="J74" s="82">
        <v>198196</v>
      </c>
      <c r="K74" s="82">
        <v>222749</v>
      </c>
      <c r="L74" s="82">
        <v>263818</v>
      </c>
      <c r="M74" s="82">
        <v>309309</v>
      </c>
      <c r="N74" s="82">
        <v>281631</v>
      </c>
      <c r="O74" s="82">
        <v>272214</v>
      </c>
      <c r="P74" s="82">
        <v>253290</v>
      </c>
      <c r="Q74" s="82">
        <v>335147</v>
      </c>
      <c r="R74" s="82">
        <v>325718</v>
      </c>
      <c r="S74" s="82">
        <v>279785</v>
      </c>
      <c r="T74" s="82">
        <v>334986</v>
      </c>
      <c r="U74" s="82">
        <v>413134</v>
      </c>
      <c r="V74" s="82">
        <v>704749</v>
      </c>
      <c r="W74" s="82">
        <v>525207</v>
      </c>
      <c r="X74" s="82">
        <v>723180</v>
      </c>
      <c r="Y74" s="82">
        <v>773206</v>
      </c>
      <c r="Z74" s="82">
        <v>875365</v>
      </c>
      <c r="AA74" s="82">
        <v>866799</v>
      </c>
      <c r="AB74" s="82">
        <v>951691</v>
      </c>
      <c r="AC74" s="82">
        <v>845100</v>
      </c>
      <c r="AD74" s="82">
        <v>870130</v>
      </c>
      <c r="AE74" s="82">
        <v>1028151</v>
      </c>
      <c r="AF74" s="82">
        <v>557262</v>
      </c>
      <c r="AG74" s="82">
        <v>254821</v>
      </c>
      <c r="AH74" s="82">
        <v>312914</v>
      </c>
      <c r="AI74" s="82">
        <v>364200</v>
      </c>
      <c r="AJ74" s="82">
        <v>406918</v>
      </c>
      <c r="AK74" s="82">
        <v>415606</v>
      </c>
      <c r="AL74" s="82">
        <v>451511</v>
      </c>
      <c r="AM74" s="82">
        <v>522365</v>
      </c>
      <c r="AN74" s="82">
        <v>480916</v>
      </c>
      <c r="AO74" s="82">
        <v>586270</v>
      </c>
      <c r="AP74" s="82">
        <v>441463</v>
      </c>
      <c r="AQ74" s="82">
        <v>399316</v>
      </c>
      <c r="AR74" s="82">
        <v>322973</v>
      </c>
      <c r="AS74" s="82">
        <v>326131</v>
      </c>
      <c r="AT74" s="82">
        <v>351089</v>
      </c>
      <c r="AU74" s="82">
        <v>557375</v>
      </c>
      <c r="AV74" s="82">
        <v>758058</v>
      </c>
      <c r="AW74" s="82">
        <v>966247</v>
      </c>
      <c r="AX74" s="82">
        <v>1236430</v>
      </c>
      <c r="AY74" s="82">
        <v>1899652</v>
      </c>
      <c r="AZ74" s="82">
        <v>2530054</v>
      </c>
      <c r="BA74" s="82">
        <v>2907778</v>
      </c>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row>
    <row r="75" spans="1:121" s="25" customFormat="1" ht="12.75" customHeight="1" outlineLevel="2" x14ac:dyDescent="0.2">
      <c r="A75" s="45" t="s">
        <v>115</v>
      </c>
      <c r="B75" s="36">
        <f t="shared" si="39"/>
        <v>50</v>
      </c>
      <c r="C75" s="81"/>
      <c r="D75" s="81">
        <v>182355</v>
      </c>
      <c r="E75" s="82">
        <f>152607+10666</f>
        <v>163273</v>
      </c>
      <c r="F75" s="82">
        <f>154588+7640</f>
        <v>162228</v>
      </c>
      <c r="G75" s="82">
        <v>150141</v>
      </c>
      <c r="H75" s="82">
        <f>171652+3897</f>
        <v>175549</v>
      </c>
      <c r="I75" s="82">
        <v>218918</v>
      </c>
      <c r="J75" s="82">
        <v>208120</v>
      </c>
      <c r="K75" s="82">
        <v>253376</v>
      </c>
      <c r="L75" s="82">
        <v>303988</v>
      </c>
      <c r="M75" s="82">
        <v>386824</v>
      </c>
      <c r="N75" s="82">
        <v>435801</v>
      </c>
      <c r="O75" s="82">
        <v>470382</v>
      </c>
      <c r="P75" s="82">
        <v>428106</v>
      </c>
      <c r="Q75" s="82">
        <v>505652</v>
      </c>
      <c r="R75" s="82">
        <v>498874</v>
      </c>
      <c r="S75" s="82">
        <v>346073</v>
      </c>
      <c r="T75" s="82">
        <v>466589</v>
      </c>
      <c r="U75" s="82">
        <v>576106</v>
      </c>
      <c r="V75" s="82">
        <v>690455</v>
      </c>
      <c r="W75" s="82">
        <v>482389</v>
      </c>
      <c r="X75" s="82">
        <v>1131572</v>
      </c>
      <c r="Y75" s="82">
        <v>1561086</v>
      </c>
      <c r="Z75" s="82">
        <v>1576032</v>
      </c>
      <c r="AA75" s="82">
        <v>1770373</v>
      </c>
      <c r="AB75" s="82">
        <v>1577765</v>
      </c>
      <c r="AC75" s="82">
        <v>1124091</v>
      </c>
      <c r="AD75" s="82">
        <v>743948</v>
      </c>
      <c r="AE75" s="82">
        <v>526056</v>
      </c>
      <c r="AF75" s="82">
        <v>256498</v>
      </c>
      <c r="AG75" s="82">
        <v>355588</v>
      </c>
      <c r="AH75" s="82">
        <v>349918</v>
      </c>
      <c r="AI75" s="82">
        <v>367657</v>
      </c>
      <c r="AJ75" s="82">
        <v>360696</v>
      </c>
      <c r="AK75" s="82">
        <v>361469</v>
      </c>
      <c r="AL75" s="82">
        <v>412714</v>
      </c>
      <c r="AM75" s="82">
        <v>497950</v>
      </c>
      <c r="AN75" s="82">
        <v>477163</v>
      </c>
      <c r="AO75" s="82">
        <v>504682</v>
      </c>
      <c r="AP75" s="82">
        <v>362804</v>
      </c>
      <c r="AQ75" s="82">
        <v>382187</v>
      </c>
      <c r="AR75" s="82">
        <v>222287</v>
      </c>
      <c r="AS75" s="82">
        <v>273959</v>
      </c>
      <c r="AT75" s="82">
        <v>223070</v>
      </c>
      <c r="AU75" s="82">
        <v>239472</v>
      </c>
      <c r="AV75" s="82">
        <v>593859</v>
      </c>
      <c r="AW75" s="82">
        <v>809650</v>
      </c>
      <c r="AX75" s="82">
        <v>922784</v>
      </c>
      <c r="AY75" s="82">
        <v>1123642</v>
      </c>
      <c r="AZ75" s="82">
        <v>1534873</v>
      </c>
      <c r="BA75" s="82">
        <v>2043963</v>
      </c>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row>
    <row r="76" spans="1:121" s="25" customFormat="1" ht="12.75" customHeight="1" outlineLevel="2" x14ac:dyDescent="0.2">
      <c r="A76" s="45" t="s">
        <v>76</v>
      </c>
      <c r="B76" s="36">
        <f t="shared" si="39"/>
        <v>50</v>
      </c>
      <c r="C76" s="81"/>
      <c r="D76" s="81">
        <v>109828</v>
      </c>
      <c r="E76" s="82">
        <f>104104+2126</f>
        <v>106230</v>
      </c>
      <c r="F76" s="82">
        <f>106488+1696</f>
        <v>108184</v>
      </c>
      <c r="G76" s="82">
        <v>111106</v>
      </c>
      <c r="H76" s="82">
        <f>145077+169</f>
        <v>145246</v>
      </c>
      <c r="I76" s="82">
        <v>193813</v>
      </c>
      <c r="J76" s="82">
        <v>164677</v>
      </c>
      <c r="K76" s="82">
        <v>167531</v>
      </c>
      <c r="L76" s="82">
        <v>204009</v>
      </c>
      <c r="M76" s="82">
        <v>230212</v>
      </c>
      <c r="N76" s="82">
        <v>237943</v>
      </c>
      <c r="O76" s="82">
        <v>234504</v>
      </c>
      <c r="P76" s="82">
        <v>269443</v>
      </c>
      <c r="Q76" s="82">
        <v>346158</v>
      </c>
      <c r="R76" s="82">
        <v>419323</v>
      </c>
      <c r="S76" s="82">
        <v>299330</v>
      </c>
      <c r="T76" s="82">
        <v>506662</v>
      </c>
      <c r="U76" s="82">
        <v>467623</v>
      </c>
      <c r="V76" s="82">
        <v>1091173</v>
      </c>
      <c r="W76" s="82">
        <v>633261</v>
      </c>
      <c r="X76" s="82">
        <v>746906</v>
      </c>
      <c r="Y76" s="82">
        <v>723267</v>
      </c>
      <c r="Z76" s="82">
        <v>724370</v>
      </c>
      <c r="AA76" s="82">
        <v>682745</v>
      </c>
      <c r="AB76" s="82">
        <v>751254</v>
      </c>
      <c r="AC76" s="82">
        <v>760448</v>
      </c>
      <c r="AD76" s="82">
        <v>762357</v>
      </c>
      <c r="AE76" s="82">
        <v>878800</v>
      </c>
      <c r="AF76" s="82">
        <v>732888</v>
      </c>
      <c r="AG76" s="82">
        <v>420551</v>
      </c>
      <c r="AH76" s="82">
        <v>424732</v>
      </c>
      <c r="AI76" s="82">
        <v>419931</v>
      </c>
      <c r="AJ76" s="82">
        <v>425960</v>
      </c>
      <c r="AK76" s="82">
        <v>459206</v>
      </c>
      <c r="AL76" s="82">
        <v>447048</v>
      </c>
      <c r="AM76" s="82">
        <v>488716</v>
      </c>
      <c r="AN76" s="82">
        <v>453548</v>
      </c>
      <c r="AO76" s="82">
        <v>435677</v>
      </c>
      <c r="AP76" s="82">
        <v>182870</v>
      </c>
      <c r="AQ76" s="82">
        <v>116254</v>
      </c>
      <c r="AR76" s="82">
        <v>51672</v>
      </c>
      <c r="AS76" s="82">
        <v>88019</v>
      </c>
      <c r="AT76" s="82">
        <v>65985</v>
      </c>
      <c r="AU76" s="82">
        <v>92125</v>
      </c>
      <c r="AV76" s="82">
        <v>392066</v>
      </c>
      <c r="AW76" s="82">
        <v>765637</v>
      </c>
      <c r="AX76" s="82">
        <v>485037</v>
      </c>
      <c r="AY76" s="82">
        <v>427876</v>
      </c>
      <c r="AZ76" s="82">
        <v>544607</v>
      </c>
      <c r="BA76" s="82">
        <v>934398</v>
      </c>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row>
    <row r="77" spans="1:121" s="25" customFormat="1" ht="12.75" customHeight="1" outlineLevel="2" x14ac:dyDescent="0.2">
      <c r="A77" s="45" t="s">
        <v>77</v>
      </c>
      <c r="B77" s="36">
        <f t="shared" si="39"/>
        <v>50</v>
      </c>
      <c r="C77" s="81"/>
      <c r="D77" s="81">
        <v>67782</v>
      </c>
      <c r="E77" s="82">
        <f>71296+1084</f>
        <v>72380</v>
      </c>
      <c r="F77" s="82">
        <f>80813+858</f>
        <v>81671</v>
      </c>
      <c r="G77" s="82">
        <v>77293</v>
      </c>
      <c r="H77" s="82">
        <f>101732+297</f>
        <v>102029</v>
      </c>
      <c r="I77" s="82">
        <v>148003</v>
      </c>
      <c r="J77" s="82">
        <v>95888</v>
      </c>
      <c r="K77" s="82">
        <v>122211</v>
      </c>
      <c r="L77" s="82">
        <v>170940</v>
      </c>
      <c r="M77" s="82">
        <v>279828</v>
      </c>
      <c r="N77" s="82">
        <v>328001</v>
      </c>
      <c r="O77" s="82">
        <v>343633</v>
      </c>
      <c r="P77" s="82">
        <v>303868</v>
      </c>
      <c r="Q77" s="82">
        <v>499140</v>
      </c>
      <c r="R77" s="82">
        <v>429077</v>
      </c>
      <c r="S77" s="82">
        <v>322344</v>
      </c>
      <c r="T77" s="82">
        <v>337334</v>
      </c>
      <c r="U77" s="82">
        <v>625498</v>
      </c>
      <c r="V77" s="82">
        <v>1033006</v>
      </c>
      <c r="W77" s="82">
        <v>718080</v>
      </c>
      <c r="X77" s="82">
        <v>1553355</v>
      </c>
      <c r="Y77" s="82">
        <v>2673447</v>
      </c>
      <c r="Z77" s="82">
        <v>3038209</v>
      </c>
      <c r="AA77" s="82">
        <v>3064427</v>
      </c>
      <c r="AB77" s="82">
        <v>3340556</v>
      </c>
      <c r="AC77" s="82">
        <v>2534738</v>
      </c>
      <c r="AD77" s="82">
        <v>3193211</v>
      </c>
      <c r="AE77" s="82">
        <v>2315739</v>
      </c>
      <c r="AF77" s="82">
        <v>377688</v>
      </c>
      <c r="AG77" s="82">
        <v>114938</v>
      </c>
      <c r="AH77" s="82">
        <v>337858</v>
      </c>
      <c r="AI77" s="82">
        <v>657099</v>
      </c>
      <c r="AJ77" s="82">
        <v>1335657</v>
      </c>
      <c r="AK77" s="82">
        <v>1793188</v>
      </c>
      <c r="AL77" s="82">
        <v>2186245</v>
      </c>
      <c r="AM77" s="82">
        <v>2696560</v>
      </c>
      <c r="AN77" s="82">
        <v>2061762</v>
      </c>
      <c r="AO77" s="82">
        <v>1555746</v>
      </c>
      <c r="AP77" s="82">
        <v>439729</v>
      </c>
      <c r="AQ77" s="82">
        <v>605865</v>
      </c>
      <c r="AR77" s="82">
        <v>-86985</v>
      </c>
      <c r="AS77" s="82">
        <v>31676</v>
      </c>
      <c r="AT77" s="82">
        <v>27094</v>
      </c>
      <c r="AU77" s="82">
        <v>248535</v>
      </c>
      <c r="AV77" s="82">
        <v>2091639</v>
      </c>
      <c r="AW77" s="82">
        <v>2691333</v>
      </c>
      <c r="AX77" s="82">
        <v>3938044</v>
      </c>
      <c r="AY77" s="82">
        <v>8734842</v>
      </c>
      <c r="AZ77" s="82">
        <v>7803908</v>
      </c>
      <c r="BA77" s="82">
        <v>8901851</v>
      </c>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row>
    <row r="78" spans="1:121" s="25" customFormat="1" ht="12.75" customHeight="1" outlineLevel="2" x14ac:dyDescent="0.2">
      <c r="A78" s="45" t="s">
        <v>78</v>
      </c>
      <c r="B78" s="36">
        <f t="shared" si="39"/>
        <v>50</v>
      </c>
      <c r="C78" s="81"/>
      <c r="D78" s="81">
        <v>42196</v>
      </c>
      <c r="E78" s="82">
        <f>46432+395</f>
        <v>46827</v>
      </c>
      <c r="F78" s="82">
        <f>47062+650</f>
        <v>47712</v>
      </c>
      <c r="G78" s="82">
        <v>50448</v>
      </c>
      <c r="H78" s="82">
        <f>60065+52</f>
        <v>60117</v>
      </c>
      <c r="I78" s="82">
        <v>90905</v>
      </c>
      <c r="J78" s="82">
        <v>72128</v>
      </c>
      <c r="K78" s="82">
        <v>82950</v>
      </c>
      <c r="L78" s="82">
        <v>109423</v>
      </c>
      <c r="M78" s="82">
        <v>176009</v>
      </c>
      <c r="N78" s="82">
        <v>165839</v>
      </c>
      <c r="O78" s="82">
        <v>166059</v>
      </c>
      <c r="P78" s="82">
        <v>83570</v>
      </c>
      <c r="Q78" s="82">
        <v>100563</v>
      </c>
      <c r="R78" s="82">
        <v>107915</v>
      </c>
      <c r="S78" s="82">
        <v>110413</v>
      </c>
      <c r="T78" s="82">
        <v>110850</v>
      </c>
      <c r="U78" s="82">
        <v>142082</v>
      </c>
      <c r="V78" s="82">
        <v>239822</v>
      </c>
      <c r="W78" s="82">
        <v>170859</v>
      </c>
      <c r="X78" s="82">
        <v>248467</v>
      </c>
      <c r="Y78" s="82">
        <v>460445</v>
      </c>
      <c r="Z78" s="82">
        <v>504419</v>
      </c>
      <c r="AA78" s="82">
        <v>466054</v>
      </c>
      <c r="AB78" s="82">
        <v>520482</v>
      </c>
      <c r="AC78" s="82">
        <v>364326</v>
      </c>
      <c r="AD78" s="82">
        <v>267824</v>
      </c>
      <c r="AE78" s="82">
        <v>138329</v>
      </c>
      <c r="AF78" s="82">
        <v>13855</v>
      </c>
      <c r="AG78" s="82">
        <v>4518</v>
      </c>
      <c r="AH78" s="82">
        <v>6451</v>
      </c>
      <c r="AI78" s="82">
        <v>9437</v>
      </c>
      <c r="AJ78" s="82">
        <v>16210</v>
      </c>
      <c r="AK78" s="82">
        <v>22186</v>
      </c>
      <c r="AL78" s="82">
        <v>30041</v>
      </c>
      <c r="AM78" s="82">
        <v>27956</v>
      </c>
      <c r="AN78" s="82">
        <v>31589</v>
      </c>
      <c r="AO78" s="82">
        <v>19608</v>
      </c>
      <c r="AP78" s="82">
        <v>7289</v>
      </c>
      <c r="AQ78" s="82">
        <v>3743</v>
      </c>
      <c r="AR78" s="82">
        <v>1330</v>
      </c>
      <c r="AS78" s="82">
        <v>376</v>
      </c>
      <c r="AT78" s="82">
        <v>401</v>
      </c>
      <c r="AU78" s="82">
        <v>3433</v>
      </c>
      <c r="AV78" s="82">
        <v>13931</v>
      </c>
      <c r="AW78" s="82">
        <v>50777</v>
      </c>
      <c r="AX78" s="82">
        <v>78220</v>
      </c>
      <c r="AY78" s="82">
        <v>85874</v>
      </c>
      <c r="AZ78" s="82">
        <v>123670</v>
      </c>
      <c r="BA78" s="82">
        <v>123849</v>
      </c>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row>
    <row r="79" spans="1:121" s="25" customFormat="1" ht="12.75" customHeight="1" outlineLevel="2" x14ac:dyDescent="0.2">
      <c r="A79" s="45" t="s">
        <v>79</v>
      </c>
      <c r="B79" s="36">
        <f t="shared" si="39"/>
        <v>50</v>
      </c>
      <c r="C79" s="81"/>
      <c r="D79" s="81">
        <v>136860</v>
      </c>
      <c r="E79" s="82">
        <f>124275+3961</f>
        <v>128236</v>
      </c>
      <c r="F79" s="82">
        <f>122025+3133</f>
        <v>125158</v>
      </c>
      <c r="G79" s="82">
        <v>78561</v>
      </c>
      <c r="H79" s="82">
        <f>96975+431</f>
        <v>97406</v>
      </c>
      <c r="I79" s="82">
        <v>191782</v>
      </c>
      <c r="J79" s="82">
        <v>205697</v>
      </c>
      <c r="K79" s="82">
        <v>220580</v>
      </c>
      <c r="L79" s="82">
        <v>258953</v>
      </c>
      <c r="M79" s="82">
        <v>313505</v>
      </c>
      <c r="N79" s="82">
        <v>361350</v>
      </c>
      <c r="O79" s="82">
        <v>330548</v>
      </c>
      <c r="P79" s="82">
        <v>248977</v>
      </c>
      <c r="Q79" s="82">
        <v>295895</v>
      </c>
      <c r="R79" s="82">
        <v>320334</v>
      </c>
      <c r="S79" s="82">
        <v>298661</v>
      </c>
      <c r="T79" s="82">
        <v>425349</v>
      </c>
      <c r="U79" s="82">
        <v>477612</v>
      </c>
      <c r="V79" s="82">
        <v>718752</v>
      </c>
      <c r="W79" s="82">
        <v>480461</v>
      </c>
      <c r="X79" s="82">
        <v>706572</v>
      </c>
      <c r="Y79" s="82">
        <v>796069</v>
      </c>
      <c r="Z79" s="82">
        <v>845993</v>
      </c>
      <c r="AA79" s="82">
        <v>1007789</v>
      </c>
      <c r="AB79" s="82">
        <v>1192059</v>
      </c>
      <c r="AC79" s="82">
        <v>1040080</v>
      </c>
      <c r="AD79" s="82">
        <v>998785</v>
      </c>
      <c r="AE79" s="82">
        <v>1116340</v>
      </c>
      <c r="AF79" s="82">
        <v>704833</v>
      </c>
      <c r="AG79" s="82">
        <v>452290</v>
      </c>
      <c r="AH79" s="82">
        <v>640737</v>
      </c>
      <c r="AI79" s="82">
        <v>694092</v>
      </c>
      <c r="AJ79" s="82">
        <v>850380</v>
      </c>
      <c r="AK79" s="82">
        <v>1029470</v>
      </c>
      <c r="AL79" s="82">
        <v>920854</v>
      </c>
      <c r="AM79" s="82">
        <v>1173635</v>
      </c>
      <c r="AN79" s="82">
        <v>1023556</v>
      </c>
      <c r="AO79" s="82">
        <v>1140649</v>
      </c>
      <c r="AP79" s="82">
        <v>734340</v>
      </c>
      <c r="AQ79" s="82">
        <v>795471</v>
      </c>
      <c r="AR79" s="82">
        <v>573512</v>
      </c>
      <c r="AS79" s="82">
        <v>495904</v>
      </c>
      <c r="AT79" s="82">
        <v>689339</v>
      </c>
      <c r="AU79" s="82">
        <v>1321467</v>
      </c>
      <c r="AV79" s="82">
        <v>1446616</v>
      </c>
      <c r="AW79" s="82">
        <v>2788156</v>
      </c>
      <c r="AX79" s="82">
        <v>1825768</v>
      </c>
      <c r="AY79" s="82">
        <v>1261178</v>
      </c>
      <c r="AZ79" s="82">
        <v>1625257</v>
      </c>
      <c r="BA79" s="82">
        <v>2373345</v>
      </c>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row>
    <row r="80" spans="1:121" s="25" customFormat="1" ht="12.75" customHeight="1" outlineLevel="2" x14ac:dyDescent="0.2">
      <c r="A80" s="45" t="s">
        <v>152</v>
      </c>
      <c r="B80" s="36">
        <f t="shared" si="39"/>
        <v>1</v>
      </c>
      <c r="C80" s="81"/>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v>587514</v>
      </c>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row>
    <row r="81" spans="1:121" s="25" customFormat="1" ht="12.75" customHeight="1" outlineLevel="2" x14ac:dyDescent="0.2">
      <c r="A81" s="45" t="s">
        <v>605</v>
      </c>
      <c r="B81" s="36">
        <f t="shared" si="39"/>
        <v>1</v>
      </c>
      <c r="C81" s="81"/>
      <c r="D81" s="82">
        <f>-132900+732</f>
        <v>-132168</v>
      </c>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row>
    <row r="82" spans="1:121" s="25" customFormat="1" ht="12.75" customHeight="1" outlineLevel="2" x14ac:dyDescent="0.2">
      <c r="A82" s="45" t="s">
        <v>153</v>
      </c>
      <c r="B82" s="36">
        <f t="shared" si="39"/>
        <v>1</v>
      </c>
      <c r="C82" s="81"/>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v>51762</v>
      </c>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row>
    <row r="83" spans="1:121" s="25" customFormat="1" ht="12.75" customHeight="1" outlineLevel="2" x14ac:dyDescent="0.2">
      <c r="A83" s="45" t="s">
        <v>400</v>
      </c>
      <c r="B83" s="36">
        <f t="shared" si="39"/>
        <v>22</v>
      </c>
      <c r="C83" s="81"/>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v>1812624</v>
      </c>
      <c r="AG83" s="82">
        <v>3657427</v>
      </c>
      <c r="AH83" s="82">
        <v>4512090</v>
      </c>
      <c r="AI83" s="82">
        <v>4080456</v>
      </c>
      <c r="AJ83" s="82">
        <v>4259210</v>
      </c>
      <c r="AK83" s="82">
        <v>4678358</v>
      </c>
      <c r="AL83" s="82">
        <v>3833165</v>
      </c>
      <c r="AM83" s="82">
        <v>4450901</v>
      </c>
      <c r="AN83" s="82">
        <v>3913578</v>
      </c>
      <c r="AO83" s="82">
        <v>4623131</v>
      </c>
      <c r="AP83" s="82">
        <v>3428344</v>
      </c>
      <c r="AQ83" s="82">
        <v>3154144</v>
      </c>
      <c r="AR83" s="82">
        <v>2217861</v>
      </c>
      <c r="AS83" s="82">
        <v>2334483</v>
      </c>
      <c r="AT83" s="82">
        <v>2130030</v>
      </c>
      <c r="AU83" s="82">
        <v>3165460</v>
      </c>
      <c r="AV83" s="82">
        <v>6204238</v>
      </c>
      <c r="AW83" s="82">
        <v>7093468</v>
      </c>
      <c r="AX83" s="82">
        <v>5393474</v>
      </c>
      <c r="AY83" s="82">
        <v>5710760</v>
      </c>
      <c r="AZ83" s="82">
        <v>8206361</v>
      </c>
      <c r="BA83" s="82">
        <v>9295773</v>
      </c>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row>
    <row r="84" spans="1:121" s="25" customFormat="1" ht="12.75" customHeight="1" outlineLevel="2" x14ac:dyDescent="0.2">
      <c r="A84" s="45" t="s">
        <v>114</v>
      </c>
      <c r="B84" s="36">
        <f t="shared" si="39"/>
        <v>13</v>
      </c>
      <c r="C84" s="81"/>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v>305227</v>
      </c>
      <c r="AP84" s="82">
        <v>1384170</v>
      </c>
      <c r="AQ84" s="82">
        <v>1226041</v>
      </c>
      <c r="AR84" s="82">
        <v>898205</v>
      </c>
      <c r="AS84" s="82">
        <v>788125</v>
      </c>
      <c r="AT84" s="82">
        <v>686553</v>
      </c>
      <c r="AU84" s="82">
        <v>1038871</v>
      </c>
      <c r="AV84" s="82">
        <v>628577</v>
      </c>
      <c r="AW84" s="82">
        <v>-10492</v>
      </c>
      <c r="AX84" s="82">
        <v>-6121</v>
      </c>
      <c r="AY84" s="82">
        <v>-8964</v>
      </c>
      <c r="AZ84" s="82">
        <v>-939</v>
      </c>
      <c r="BA84" s="82">
        <v>-494</v>
      </c>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row>
    <row r="85" spans="1:121" s="25" customFormat="1" ht="12.75" customHeight="1" outlineLevel="2" x14ac:dyDescent="0.2">
      <c r="A85" s="45" t="s">
        <v>98</v>
      </c>
      <c r="B85" s="36">
        <f t="shared" si="39"/>
        <v>22</v>
      </c>
      <c r="C85" s="81"/>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v>73653</v>
      </c>
      <c r="AG85" s="82">
        <v>71733</v>
      </c>
      <c r="AH85" s="82">
        <v>103673</v>
      </c>
      <c r="AI85" s="82">
        <v>109162</v>
      </c>
      <c r="AJ85" s="82">
        <v>122691</v>
      </c>
      <c r="AK85" s="82">
        <v>144936</v>
      </c>
      <c r="AL85" s="82">
        <v>143201</v>
      </c>
      <c r="AM85" s="82">
        <v>170046</v>
      </c>
      <c r="AN85" s="82">
        <v>182393</v>
      </c>
      <c r="AO85" s="82">
        <v>131701</v>
      </c>
      <c r="AP85" s="82">
        <v>87885</v>
      </c>
      <c r="AQ85" s="82">
        <v>88903</v>
      </c>
      <c r="AR85" s="82">
        <v>55236</v>
      </c>
      <c r="AS85" s="82">
        <v>45246</v>
      </c>
      <c r="AT85" s="82">
        <v>51314</v>
      </c>
      <c r="AU85" s="82">
        <v>96232</v>
      </c>
      <c r="AV85" s="82">
        <v>129607</v>
      </c>
      <c r="AW85" s="82">
        <v>272343</v>
      </c>
      <c r="AX85" s="82">
        <v>157050</v>
      </c>
      <c r="AY85" s="82">
        <v>125892</v>
      </c>
      <c r="AZ85" s="82">
        <v>48282</v>
      </c>
      <c r="BA85" s="82">
        <v>10417</v>
      </c>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row>
    <row r="86" spans="1:121" s="25" customFormat="1" ht="12.75" customHeight="1" outlineLevel="2" x14ac:dyDescent="0.2">
      <c r="A86" s="45" t="s">
        <v>80</v>
      </c>
      <c r="B86" s="36">
        <f t="shared" si="39"/>
        <v>47</v>
      </c>
      <c r="C86" s="81"/>
      <c r="D86" s="82"/>
      <c r="E86" s="82"/>
      <c r="F86" s="82"/>
      <c r="G86" s="82">
        <f>35782+77666</f>
        <v>113448</v>
      </c>
      <c r="H86" s="82">
        <v>30839</v>
      </c>
      <c r="I86" s="82">
        <v>35194</v>
      </c>
      <c r="J86" s="82">
        <v>32202</v>
      </c>
      <c r="K86" s="82">
        <v>31700</v>
      </c>
      <c r="L86" s="82">
        <v>37269</v>
      </c>
      <c r="M86" s="82">
        <v>39141</v>
      </c>
      <c r="N86" s="82">
        <v>40095</v>
      </c>
      <c r="O86" s="82">
        <v>35954</v>
      </c>
      <c r="P86" s="82">
        <v>35701</v>
      </c>
      <c r="Q86" s="82">
        <v>39735</v>
      </c>
      <c r="R86" s="82">
        <v>39179</v>
      </c>
      <c r="S86" s="82">
        <v>40296</v>
      </c>
      <c r="T86" s="82">
        <v>48323</v>
      </c>
      <c r="U86" s="82">
        <v>48517</v>
      </c>
      <c r="V86" s="82">
        <v>51458</v>
      </c>
      <c r="W86" s="82">
        <v>52978</v>
      </c>
      <c r="X86" s="82">
        <v>57105</v>
      </c>
      <c r="Y86" s="82">
        <v>50330</v>
      </c>
      <c r="Z86" s="82">
        <v>59975</v>
      </c>
      <c r="AA86" s="82">
        <v>61602</v>
      </c>
      <c r="AB86" s="82">
        <v>77538</v>
      </c>
      <c r="AC86" s="82">
        <v>62364</v>
      </c>
      <c r="AD86" s="82">
        <v>78231</v>
      </c>
      <c r="AE86" s="82">
        <v>77792</v>
      </c>
      <c r="AF86" s="82">
        <v>63484</v>
      </c>
      <c r="AG86" s="82">
        <v>63205</v>
      </c>
      <c r="AH86" s="82">
        <v>61296</v>
      </c>
      <c r="AI86" s="82">
        <v>57538</v>
      </c>
      <c r="AJ86" s="82">
        <v>58656</v>
      </c>
      <c r="AK86" s="82">
        <v>55378</v>
      </c>
      <c r="AL86" s="82">
        <v>66158</v>
      </c>
      <c r="AM86" s="82">
        <v>62693</v>
      </c>
      <c r="AN86" s="82">
        <v>67430</v>
      </c>
      <c r="AO86" s="82">
        <v>73323</v>
      </c>
      <c r="AP86" s="82">
        <v>72216</v>
      </c>
      <c r="AQ86" s="82">
        <v>113770</v>
      </c>
      <c r="AR86" s="82">
        <v>132799</v>
      </c>
      <c r="AS86" s="82">
        <v>108668</v>
      </c>
      <c r="AT86" s="82">
        <v>127040</v>
      </c>
      <c r="AU86" s="82">
        <v>139717</v>
      </c>
      <c r="AV86" s="82">
        <v>207570</v>
      </c>
      <c r="AW86" s="82">
        <v>473872</v>
      </c>
      <c r="AX86" s="82">
        <v>201005</v>
      </c>
      <c r="AY86" s="82">
        <v>312129</v>
      </c>
      <c r="AZ86" s="82">
        <v>186603</v>
      </c>
      <c r="BA86" s="82">
        <v>230724</v>
      </c>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row>
    <row r="87" spans="1:121" s="25" customFormat="1" ht="12.75" customHeight="1" outlineLevel="2" x14ac:dyDescent="0.2">
      <c r="A87" s="35"/>
      <c r="B87" s="36" t="str">
        <f t="shared" si="39"/>
        <v/>
      </c>
      <c r="C87" s="81"/>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row>
    <row r="88" spans="1:121" s="25" customFormat="1" ht="12.75" customHeight="1" outlineLevel="2" x14ac:dyDescent="0.2">
      <c r="A88" s="43" t="s">
        <v>401</v>
      </c>
      <c r="B88" s="44" t="str">
        <f t="shared" si="39"/>
        <v/>
      </c>
      <c r="C88" s="81"/>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row>
    <row r="89" spans="1:121" s="25" customFormat="1" ht="12.75" customHeight="1" outlineLevel="2" x14ac:dyDescent="0.2">
      <c r="A89" s="46" t="s">
        <v>154</v>
      </c>
      <c r="B89" s="36">
        <f t="shared" si="39"/>
        <v>13</v>
      </c>
      <c r="C89" s="81"/>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v>132311</v>
      </c>
      <c r="BC89" s="82">
        <v>267328</v>
      </c>
      <c r="BD89" s="82">
        <v>370945</v>
      </c>
      <c r="BE89" s="82">
        <v>418216</v>
      </c>
      <c r="BF89" s="82">
        <v>280653</v>
      </c>
      <c r="BG89" s="82">
        <v>347327</v>
      </c>
      <c r="BH89" s="82">
        <v>336163</v>
      </c>
      <c r="BI89" s="82">
        <v>473</v>
      </c>
      <c r="BJ89" s="82">
        <v>677</v>
      </c>
      <c r="BK89" s="82">
        <v>1030</v>
      </c>
      <c r="BL89" s="82">
        <v>1198</v>
      </c>
      <c r="BM89" s="82">
        <v>1464</v>
      </c>
      <c r="BN89" s="82">
        <v>1564</v>
      </c>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row>
    <row r="90" spans="1:121" s="25" customFormat="1" ht="12.75" customHeight="1" outlineLevel="2" x14ac:dyDescent="0.2">
      <c r="A90" s="46" t="s">
        <v>155</v>
      </c>
      <c r="B90" s="36">
        <f t="shared" si="39"/>
        <v>13</v>
      </c>
      <c r="C90" s="81"/>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v>1152902</v>
      </c>
      <c r="BC90" s="82">
        <v>1404662</v>
      </c>
      <c r="BD90" s="82">
        <v>1558383</v>
      </c>
      <c r="BE90" s="82">
        <v>1305527</v>
      </c>
      <c r="BF90" s="82">
        <v>1392053</v>
      </c>
      <c r="BG90" s="82">
        <v>1546297</v>
      </c>
      <c r="BH90" s="82">
        <v>1511964</v>
      </c>
      <c r="BI90" s="82">
        <v>1784</v>
      </c>
      <c r="BJ90" s="82">
        <v>2100</v>
      </c>
      <c r="BK90" s="82">
        <v>4126</v>
      </c>
      <c r="BL90" s="82">
        <v>4159</v>
      </c>
      <c r="BM90" s="82">
        <v>4909</v>
      </c>
      <c r="BN90" s="82">
        <v>3210</v>
      </c>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row>
    <row r="91" spans="1:121" s="25" customFormat="1" ht="12.75" customHeight="1" outlineLevel="2" x14ac:dyDescent="0.2">
      <c r="A91" s="46" t="s">
        <v>156</v>
      </c>
      <c r="B91" s="36">
        <f t="shared" si="39"/>
        <v>13</v>
      </c>
      <c r="C91" s="81"/>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v>1980855</v>
      </c>
      <c r="BC91" s="82">
        <v>2255840</v>
      </c>
      <c r="BD91" s="82">
        <v>2620758</v>
      </c>
      <c r="BE91" s="82">
        <v>2711066</v>
      </c>
      <c r="BF91" s="82">
        <v>2696663</v>
      </c>
      <c r="BG91" s="82">
        <v>3047398</v>
      </c>
      <c r="BH91" s="82">
        <v>3274487</v>
      </c>
      <c r="BI91" s="82">
        <v>4762</v>
      </c>
      <c r="BJ91" s="82">
        <v>5202</v>
      </c>
      <c r="BK91" s="82">
        <v>11693</v>
      </c>
      <c r="BL91" s="82">
        <v>10956</v>
      </c>
      <c r="BM91" s="82">
        <v>12670</v>
      </c>
      <c r="BN91" s="82">
        <v>14709</v>
      </c>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row>
    <row r="92" spans="1:121" s="25" customFormat="1" ht="12.75" customHeight="1" outlineLevel="2" x14ac:dyDescent="0.2">
      <c r="A92" s="46" t="s">
        <v>157</v>
      </c>
      <c r="B92" s="36">
        <f t="shared" si="39"/>
        <v>13</v>
      </c>
      <c r="C92" s="81"/>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v>19205995</v>
      </c>
      <c r="BC92" s="82">
        <v>18901808</v>
      </c>
      <c r="BD92" s="82">
        <v>15839299</v>
      </c>
      <c r="BE92" s="82">
        <v>12516515</v>
      </c>
      <c r="BF92" s="82">
        <v>12525930</v>
      </c>
      <c r="BG92" s="82">
        <v>12375402</v>
      </c>
      <c r="BH92" s="82">
        <v>12190447</v>
      </c>
      <c r="BI92" s="82">
        <v>13034</v>
      </c>
      <c r="BJ92" s="82">
        <v>13352</v>
      </c>
      <c r="BK92" s="82">
        <v>23995</v>
      </c>
      <c r="BL92" s="82">
        <v>25517</v>
      </c>
      <c r="BM92" s="82">
        <v>26401</v>
      </c>
      <c r="BN92" s="82">
        <v>27596</v>
      </c>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row>
    <row r="93" spans="1:121" s="25" customFormat="1" ht="12.75" customHeight="1" outlineLevel="2" x14ac:dyDescent="0.2">
      <c r="A93" s="46" t="s">
        <v>158</v>
      </c>
      <c r="B93" s="36">
        <f t="shared" si="39"/>
        <v>13</v>
      </c>
      <c r="C93" s="81"/>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v>2372</v>
      </c>
      <c r="BC93" s="82">
        <v>6675</v>
      </c>
      <c r="BD93" s="82">
        <v>7018</v>
      </c>
      <c r="BE93" s="82">
        <v>3111</v>
      </c>
      <c r="BF93" s="82">
        <v>7370</v>
      </c>
      <c r="BG93" s="82">
        <v>4980</v>
      </c>
      <c r="BH93" s="82">
        <v>4803</v>
      </c>
      <c r="BI93" s="82">
        <v>7</v>
      </c>
      <c r="BJ93" s="82">
        <v>8</v>
      </c>
      <c r="BK93" s="82">
        <v>10</v>
      </c>
      <c r="BL93" s="82">
        <v>10</v>
      </c>
      <c r="BM93" s="82">
        <v>12</v>
      </c>
      <c r="BN93" s="82">
        <v>13</v>
      </c>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row>
    <row r="94" spans="1:121" s="25" customFormat="1" ht="12.75" customHeight="1" outlineLevel="2" x14ac:dyDescent="0.2">
      <c r="A94" s="46" t="s">
        <v>159</v>
      </c>
      <c r="B94" s="36">
        <f t="shared" si="39"/>
        <v>13</v>
      </c>
      <c r="C94" s="81"/>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v>245456</v>
      </c>
      <c r="BC94" s="82">
        <v>383520</v>
      </c>
      <c r="BD94" s="82">
        <v>209002</v>
      </c>
      <c r="BE94" s="82">
        <v>239702</v>
      </c>
      <c r="BF94" s="82">
        <v>196228</v>
      </c>
      <c r="BG94" s="82">
        <v>222083</v>
      </c>
      <c r="BH94" s="82">
        <v>182446</v>
      </c>
      <c r="BI94" s="82">
        <v>259</v>
      </c>
      <c r="BJ94" s="82">
        <v>168</v>
      </c>
      <c r="BK94" s="82">
        <v>493</v>
      </c>
      <c r="BL94" s="82">
        <v>641</v>
      </c>
      <c r="BM94" s="82">
        <v>599</v>
      </c>
      <c r="BN94" s="82">
        <v>630</v>
      </c>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row>
    <row r="95" spans="1:121" s="25" customFormat="1" ht="12.75" customHeight="1" outlineLevel="2" x14ac:dyDescent="0.2">
      <c r="A95" s="46" t="s">
        <v>160</v>
      </c>
      <c r="B95" s="36">
        <f t="shared" si="39"/>
        <v>13</v>
      </c>
      <c r="C95" s="81"/>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v>3873631</v>
      </c>
      <c r="BC95" s="82">
        <v>11589071</v>
      </c>
      <c r="BD95" s="82">
        <v>13613515</v>
      </c>
      <c r="BE95" s="82">
        <v>11659655</v>
      </c>
      <c r="BF95" s="82">
        <v>8302798</v>
      </c>
      <c r="BG95" s="82">
        <v>10283765</v>
      </c>
      <c r="BH95" s="82">
        <v>9799781</v>
      </c>
      <c r="BI95" s="82">
        <v>12176</v>
      </c>
      <c r="BJ95" s="82">
        <v>15573</v>
      </c>
      <c r="BK95" s="82">
        <v>25725</v>
      </c>
      <c r="BL95" s="82">
        <v>29888</v>
      </c>
      <c r="BM95" s="82">
        <v>33582</v>
      </c>
      <c r="BN95" s="82">
        <v>39400</v>
      </c>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row>
    <row r="96" spans="1:121" s="25" customFormat="1" ht="12.75" customHeight="1" outlineLevel="2" x14ac:dyDescent="0.2">
      <c r="A96" s="46" t="s">
        <v>161</v>
      </c>
      <c r="B96" s="36">
        <f t="shared" si="39"/>
        <v>13</v>
      </c>
      <c r="C96" s="81"/>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v>25730779</v>
      </c>
      <c r="BC96" s="82">
        <v>27167609</v>
      </c>
      <c r="BD96" s="82">
        <v>23173321</v>
      </c>
      <c r="BE96" s="82">
        <v>18933212</v>
      </c>
      <c r="BF96" s="82">
        <v>11542994</v>
      </c>
      <c r="BG96" s="82">
        <v>10039413</v>
      </c>
      <c r="BH96" s="82">
        <v>11123022</v>
      </c>
      <c r="BI96" s="82">
        <v>10970</v>
      </c>
      <c r="BJ96" s="82">
        <v>12430</v>
      </c>
      <c r="BK96" s="82">
        <v>18298</v>
      </c>
      <c r="BL96" s="82">
        <v>22733</v>
      </c>
      <c r="BM96" s="82">
        <v>21696</v>
      </c>
      <c r="BN96" s="82">
        <v>20718</v>
      </c>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row>
    <row r="97" spans="1:121" s="25" customFormat="1" ht="12.75" customHeight="1" outlineLevel="2" x14ac:dyDescent="0.2">
      <c r="A97" s="46" t="s">
        <v>162</v>
      </c>
      <c r="B97" s="36">
        <f t="shared" si="39"/>
        <v>13</v>
      </c>
      <c r="C97" s="81"/>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v>38476</v>
      </c>
      <c r="BC97" s="82">
        <v>169952</v>
      </c>
      <c r="BD97" s="82">
        <v>137779</v>
      </c>
      <c r="BE97" s="82">
        <v>105279</v>
      </c>
      <c r="BF97" s="82">
        <v>152271</v>
      </c>
      <c r="BG97" s="82">
        <v>160312</v>
      </c>
      <c r="BH97" s="82">
        <v>178958</v>
      </c>
      <c r="BI97" s="82">
        <v>219</v>
      </c>
      <c r="BJ97" s="82">
        <v>317</v>
      </c>
      <c r="BK97" s="82">
        <v>568</v>
      </c>
      <c r="BL97" s="82">
        <v>810</v>
      </c>
      <c r="BM97" s="82">
        <v>765</v>
      </c>
      <c r="BN97" s="82">
        <v>759</v>
      </c>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row>
    <row r="98" spans="1:121" s="25" customFormat="1" ht="12.75" customHeight="1" outlineLevel="2" x14ac:dyDescent="0.2">
      <c r="A98" s="46" t="s">
        <v>163</v>
      </c>
      <c r="B98" s="36">
        <f t="shared" si="39"/>
        <v>13</v>
      </c>
      <c r="C98" s="81"/>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v>34571</v>
      </c>
      <c r="BC98" s="82">
        <v>30999</v>
      </c>
      <c r="BD98" s="82">
        <v>45175</v>
      </c>
      <c r="BE98" s="82">
        <v>488</v>
      </c>
      <c r="BF98" s="82">
        <v>23855</v>
      </c>
      <c r="BG98" s="82">
        <v>34667</v>
      </c>
      <c r="BH98" s="82">
        <v>23928</v>
      </c>
      <c r="BI98" s="82">
        <v>56</v>
      </c>
      <c r="BJ98" s="82">
        <v>46</v>
      </c>
      <c r="BK98" s="82">
        <v>124</v>
      </c>
      <c r="BL98" s="82">
        <v>226</v>
      </c>
      <c r="BM98" s="82">
        <v>236</v>
      </c>
      <c r="BN98" s="82">
        <v>17</v>
      </c>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row>
    <row r="99" spans="1:121" s="25" customFormat="1" ht="12.75" customHeight="1" outlineLevel="2" x14ac:dyDescent="0.2">
      <c r="A99" s="46" t="s">
        <v>164</v>
      </c>
      <c r="B99" s="36">
        <f t="shared" si="39"/>
        <v>13</v>
      </c>
      <c r="C99" s="81"/>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v>12255593</v>
      </c>
      <c r="BC99" s="82">
        <v>18275220</v>
      </c>
      <c r="BD99" s="82">
        <v>26356285</v>
      </c>
      <c r="BE99" s="82">
        <v>18148690</v>
      </c>
      <c r="BF99" s="82">
        <v>16169701</v>
      </c>
      <c r="BG99" s="82">
        <v>18388702</v>
      </c>
      <c r="BH99" s="82">
        <v>18347642</v>
      </c>
      <c r="BI99" s="82">
        <v>23036</v>
      </c>
      <c r="BJ99" s="82">
        <v>28655</v>
      </c>
      <c r="BK99" s="82">
        <v>41671</v>
      </c>
      <c r="BL99" s="82">
        <v>65013</v>
      </c>
      <c r="BM99" s="82">
        <v>74074</v>
      </c>
      <c r="BN99" s="82">
        <v>91644</v>
      </c>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row>
    <row r="100" spans="1:121" s="25" customFormat="1" ht="12.75" customHeight="1" outlineLevel="2" x14ac:dyDescent="0.2">
      <c r="A100" s="46" t="s">
        <v>165</v>
      </c>
      <c r="B100" s="36">
        <f t="shared" si="39"/>
        <v>13</v>
      </c>
      <c r="C100" s="81"/>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v>756592</v>
      </c>
      <c r="BC100" s="82">
        <v>1179248</v>
      </c>
      <c r="BD100" s="82">
        <v>1495054</v>
      </c>
      <c r="BE100" s="82">
        <v>1293634</v>
      </c>
      <c r="BF100" s="82">
        <v>990283</v>
      </c>
      <c r="BG100" s="82">
        <v>1291306</v>
      </c>
      <c r="BH100" s="82">
        <v>619921</v>
      </c>
      <c r="BI100" s="82">
        <v>606</v>
      </c>
      <c r="BJ100" s="82">
        <v>939</v>
      </c>
      <c r="BK100" s="82">
        <v>1676</v>
      </c>
      <c r="BL100" s="82">
        <v>2634</v>
      </c>
      <c r="BM100" s="82">
        <v>3502</v>
      </c>
      <c r="BN100" s="82">
        <v>5502</v>
      </c>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row>
    <row r="101" spans="1:121" s="25" customFormat="1" ht="12.75" customHeight="1" outlineLevel="2" x14ac:dyDescent="0.2">
      <c r="A101" s="46" t="s">
        <v>166</v>
      </c>
      <c r="B101" s="36">
        <f t="shared" si="39"/>
        <v>13</v>
      </c>
      <c r="C101" s="81"/>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v>276432</v>
      </c>
      <c r="BC101" s="82">
        <v>814307</v>
      </c>
      <c r="BD101" s="82">
        <v>1567815</v>
      </c>
      <c r="BE101" s="82">
        <v>1533074</v>
      </c>
      <c r="BF101" s="82">
        <v>1413359</v>
      </c>
      <c r="BG101" s="82">
        <v>1510052</v>
      </c>
      <c r="BH101" s="82">
        <v>1398040</v>
      </c>
      <c r="BI101" s="82">
        <v>1802</v>
      </c>
      <c r="BJ101" s="82">
        <v>2353</v>
      </c>
      <c r="BK101" s="82">
        <v>3028</v>
      </c>
      <c r="BL101" s="82">
        <v>3247</v>
      </c>
      <c r="BM101" s="82">
        <v>4379</v>
      </c>
      <c r="BN101" s="82">
        <v>6393</v>
      </c>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row>
    <row r="102" spans="1:121" s="25" customFormat="1" ht="12.75" customHeight="1" outlineLevel="2" x14ac:dyDescent="0.2">
      <c r="A102" s="46" t="s">
        <v>171</v>
      </c>
      <c r="B102" s="36">
        <f t="shared" si="39"/>
        <v>13</v>
      </c>
      <c r="C102" s="81"/>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v>629924</v>
      </c>
      <c r="BC102" s="82">
        <v>1713078</v>
      </c>
      <c r="BD102" s="82">
        <v>2207210</v>
      </c>
      <c r="BE102" s="82">
        <v>2234928</v>
      </c>
      <c r="BF102" s="82">
        <v>1587896</v>
      </c>
      <c r="BG102" s="82">
        <v>1821691</v>
      </c>
      <c r="BH102" s="82">
        <v>1866229</v>
      </c>
      <c r="BI102" s="82">
        <v>2233</v>
      </c>
      <c r="BJ102" s="82">
        <v>3002</v>
      </c>
      <c r="BK102" s="82">
        <v>5347</v>
      </c>
      <c r="BL102" s="82">
        <v>5903</v>
      </c>
      <c r="BM102" s="82">
        <v>5954</v>
      </c>
      <c r="BN102" s="82">
        <v>6742</v>
      </c>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row>
    <row r="103" spans="1:121" s="25" customFormat="1" ht="12.75" customHeight="1" outlineLevel="2" x14ac:dyDescent="0.2">
      <c r="A103" s="46" t="s">
        <v>172</v>
      </c>
      <c r="B103" s="36">
        <f t="shared" si="39"/>
        <v>13</v>
      </c>
      <c r="C103" s="81"/>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v>379602</v>
      </c>
      <c r="BC103" s="82">
        <v>895677</v>
      </c>
      <c r="BD103" s="82">
        <v>1451730</v>
      </c>
      <c r="BE103" s="82">
        <v>1166128</v>
      </c>
      <c r="BF103" s="82">
        <v>747620</v>
      </c>
      <c r="BG103" s="82">
        <v>847685</v>
      </c>
      <c r="BH103" s="82">
        <v>940184</v>
      </c>
      <c r="BI103" s="82">
        <v>1426</v>
      </c>
      <c r="BJ103" s="82">
        <v>2361</v>
      </c>
      <c r="BK103" s="82">
        <v>4808</v>
      </c>
      <c r="BL103" s="82">
        <v>5556</v>
      </c>
      <c r="BM103" s="82">
        <v>5608</v>
      </c>
      <c r="BN103" s="82">
        <v>6476</v>
      </c>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row>
    <row r="104" spans="1:121" s="25" customFormat="1" ht="12.75" customHeight="1" outlineLevel="2" x14ac:dyDescent="0.2">
      <c r="A104" s="46" t="s">
        <v>173</v>
      </c>
      <c r="B104" s="36">
        <f t="shared" si="39"/>
        <v>13</v>
      </c>
      <c r="C104" s="81"/>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v>684278</v>
      </c>
      <c r="BC104" s="82">
        <v>2038983</v>
      </c>
      <c r="BD104" s="82">
        <v>2911896</v>
      </c>
      <c r="BE104" s="82">
        <v>2792167</v>
      </c>
      <c r="BF104" s="82">
        <v>1779517</v>
      </c>
      <c r="BG104" s="82">
        <v>2164631</v>
      </c>
      <c r="BH104" s="82">
        <v>2296845</v>
      </c>
      <c r="BI104" s="82">
        <v>2825</v>
      </c>
      <c r="BJ104" s="82">
        <v>3526</v>
      </c>
      <c r="BK104" s="82">
        <v>6474</v>
      </c>
      <c r="BL104" s="82">
        <v>7201</v>
      </c>
      <c r="BM104" s="82">
        <v>7515</v>
      </c>
      <c r="BN104" s="82">
        <v>8853</v>
      </c>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row>
    <row r="105" spans="1:121" s="25" customFormat="1" ht="12.75" customHeight="1" outlineLevel="2" x14ac:dyDescent="0.2">
      <c r="A105" s="46" t="s">
        <v>167</v>
      </c>
      <c r="B105" s="36">
        <f t="shared" si="39"/>
        <v>13</v>
      </c>
      <c r="C105" s="81"/>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v>642906</v>
      </c>
      <c r="BC105" s="82">
        <v>944194</v>
      </c>
      <c r="BD105" s="82">
        <v>1154666</v>
      </c>
      <c r="BE105" s="82">
        <v>1203744</v>
      </c>
      <c r="BF105" s="82">
        <v>1064780</v>
      </c>
      <c r="BG105" s="82">
        <v>1118209</v>
      </c>
      <c r="BH105" s="82">
        <v>1168591</v>
      </c>
      <c r="BI105" s="82">
        <v>1404</v>
      </c>
      <c r="BJ105" s="82">
        <v>1683</v>
      </c>
      <c r="BK105" s="82">
        <v>3184</v>
      </c>
      <c r="BL105" s="82">
        <v>3354</v>
      </c>
      <c r="BM105" s="82">
        <v>3836</v>
      </c>
      <c r="BN105" s="82">
        <v>4769</v>
      </c>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row>
    <row r="106" spans="1:121" s="25" customFormat="1" ht="12.75" customHeight="1" outlineLevel="2" x14ac:dyDescent="0.2">
      <c r="A106" s="46" t="s">
        <v>168</v>
      </c>
      <c r="B106" s="36">
        <f t="shared" si="39"/>
        <v>13</v>
      </c>
      <c r="C106" s="81"/>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v>497372</v>
      </c>
      <c r="BC106" s="82">
        <v>911366</v>
      </c>
      <c r="BD106" s="82">
        <v>1227586</v>
      </c>
      <c r="BE106" s="82">
        <v>1092986</v>
      </c>
      <c r="BF106" s="82">
        <v>1050665</v>
      </c>
      <c r="BG106" s="82">
        <v>1301482</v>
      </c>
      <c r="BH106" s="82">
        <v>1316882</v>
      </c>
      <c r="BI106" s="82">
        <v>1690</v>
      </c>
      <c r="BJ106" s="82">
        <v>1806</v>
      </c>
      <c r="BK106" s="82">
        <v>4261</v>
      </c>
      <c r="BL106" s="82">
        <v>4441</v>
      </c>
      <c r="BM106" s="82">
        <v>6066</v>
      </c>
      <c r="BN106" s="82">
        <v>6228</v>
      </c>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row>
    <row r="107" spans="1:121" s="25" customFormat="1" ht="12.75" customHeight="1" outlineLevel="2" x14ac:dyDescent="0.2">
      <c r="A107" s="46" t="s">
        <v>174</v>
      </c>
      <c r="B107" s="36">
        <f t="shared" si="39"/>
        <v>13</v>
      </c>
      <c r="C107" s="81"/>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v>639684</v>
      </c>
      <c r="BC107" s="82">
        <v>912806</v>
      </c>
      <c r="BD107" s="82">
        <v>2140031</v>
      </c>
      <c r="BE107" s="82">
        <v>2888261</v>
      </c>
      <c r="BF107" s="82">
        <v>2354698</v>
      </c>
      <c r="BG107" s="82">
        <v>2728648</v>
      </c>
      <c r="BH107" s="82">
        <v>3013360</v>
      </c>
      <c r="BI107" s="82">
        <v>3047</v>
      </c>
      <c r="BJ107" s="82">
        <v>5045</v>
      </c>
      <c r="BK107" s="82">
        <v>9524</v>
      </c>
      <c r="BL107" s="82">
        <v>12136</v>
      </c>
      <c r="BM107" s="82">
        <v>13904</v>
      </c>
      <c r="BN107" s="82">
        <v>16905</v>
      </c>
      <c r="BO107" s="82"/>
      <c r="BP107" s="82"/>
      <c r="BQ107" s="82"/>
      <c r="BR107" s="82"/>
      <c r="BS107" s="82"/>
      <c r="BT107" s="82"/>
      <c r="BU107" s="82"/>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row>
    <row r="108" spans="1:121" s="25" customFormat="1" ht="12.75" customHeight="1" outlineLevel="2" x14ac:dyDescent="0.2">
      <c r="A108" s="46" t="s">
        <v>98</v>
      </c>
      <c r="B108" s="36">
        <f t="shared" si="39"/>
        <v>3</v>
      </c>
      <c r="C108" s="81"/>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v>365826</v>
      </c>
      <c r="BC108" s="82">
        <v>479660</v>
      </c>
      <c r="BD108" s="82">
        <v>224466</v>
      </c>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row>
    <row r="109" spans="1:121" s="25" customFormat="1" ht="12.75" customHeight="1" outlineLevel="2" x14ac:dyDescent="0.2">
      <c r="A109" s="46" t="s">
        <v>80</v>
      </c>
      <c r="B109" s="36">
        <f t="shared" si="39"/>
        <v>9</v>
      </c>
      <c r="C109" s="81"/>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v>343865</v>
      </c>
      <c r="BC109" s="82">
        <v>342388</v>
      </c>
      <c r="BD109" s="82">
        <v>361611</v>
      </c>
      <c r="BE109" s="82"/>
      <c r="BF109" s="82"/>
      <c r="BG109" s="82"/>
      <c r="BH109" s="82"/>
      <c r="BI109" s="82">
        <v>633</v>
      </c>
      <c r="BJ109" s="82">
        <v>244</v>
      </c>
      <c r="BK109" s="82">
        <v>606</v>
      </c>
      <c r="BL109" s="82">
        <v>275</v>
      </c>
      <c r="BM109" s="82">
        <v>764</v>
      </c>
      <c r="BN109" s="82">
        <v>887</v>
      </c>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row>
    <row r="110" spans="1:121" s="25" customFormat="1" ht="12.75" customHeight="1" outlineLevel="2" x14ac:dyDescent="0.2">
      <c r="A110" s="46" t="s">
        <v>169</v>
      </c>
      <c r="B110" s="36">
        <f t="shared" si="39"/>
        <v>13</v>
      </c>
      <c r="C110" s="81"/>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v>7200052</v>
      </c>
      <c r="BC110" s="82">
        <v>8636380</v>
      </c>
      <c r="BD110" s="82">
        <v>8681390</v>
      </c>
      <c r="BE110" s="82">
        <v>7261264</v>
      </c>
      <c r="BF110" s="82">
        <v>4317821</v>
      </c>
      <c r="BG110" s="82">
        <v>2482679</v>
      </c>
      <c r="BH110" s="82">
        <v>2077649</v>
      </c>
      <c r="BI110" s="82">
        <v>1939</v>
      </c>
      <c r="BJ110" s="82">
        <v>2298</v>
      </c>
      <c r="BK110" s="82">
        <v>3681</v>
      </c>
      <c r="BL110" s="82">
        <v>4304</v>
      </c>
      <c r="BM110" s="82">
        <v>4638</v>
      </c>
      <c r="BN110" s="82">
        <v>5465</v>
      </c>
      <c r="BO110" s="82"/>
      <c r="BP110" s="82"/>
      <c r="BQ110" s="82"/>
      <c r="BR110" s="82"/>
      <c r="BS110" s="82"/>
      <c r="BT110" s="82"/>
      <c r="BU110" s="82"/>
      <c r="BV110" s="82"/>
      <c r="BW110" s="82"/>
      <c r="BX110" s="82"/>
      <c r="BY110" s="82"/>
      <c r="BZ110" s="82"/>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row>
    <row r="111" spans="1:121" s="25" customFormat="1" ht="12.75" customHeight="1" outlineLevel="2" x14ac:dyDescent="0.2">
      <c r="A111" s="46" t="s">
        <v>178</v>
      </c>
      <c r="B111" s="36">
        <f t="shared" si="39"/>
        <v>1</v>
      </c>
      <c r="C111" s="81"/>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v>-36000</v>
      </c>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c r="CA111" s="82"/>
      <c r="CB111" s="82"/>
      <c r="CC111" s="82"/>
      <c r="CD111" s="82"/>
      <c r="CE111" s="82"/>
      <c r="CF111" s="82"/>
      <c r="CG111" s="82"/>
      <c r="CH111" s="82"/>
      <c r="CI111" s="82"/>
      <c r="CJ111" s="82"/>
      <c r="CK111" s="82"/>
      <c r="CL111" s="82"/>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row>
    <row r="112" spans="1:121" s="25" customFormat="1" ht="12.75" customHeight="1" outlineLevel="2" x14ac:dyDescent="0.2">
      <c r="A112" s="46" t="s">
        <v>170</v>
      </c>
      <c r="B112" s="36">
        <f t="shared" si="39"/>
        <v>3</v>
      </c>
      <c r="C112" s="81"/>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v>-6349319</v>
      </c>
      <c r="BC112" s="82">
        <v>-4563712</v>
      </c>
      <c r="BD112" s="82">
        <v>-6064740</v>
      </c>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c r="CA112" s="82"/>
      <c r="CB112" s="82"/>
      <c r="CC112" s="82"/>
      <c r="CD112" s="82"/>
      <c r="CE112" s="82"/>
      <c r="CF112" s="82"/>
      <c r="CG112" s="82"/>
      <c r="CH112" s="82"/>
      <c r="CI112" s="82"/>
      <c r="CJ112" s="82"/>
      <c r="CK112" s="82"/>
      <c r="CL112" s="82"/>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row>
    <row r="113" spans="1:121" s="25" customFormat="1" ht="12.75" customHeight="1" outlineLevel="2" x14ac:dyDescent="0.2">
      <c r="A113" s="46" t="s">
        <v>450</v>
      </c>
      <c r="B113" s="36">
        <f t="shared" si="39"/>
        <v>5</v>
      </c>
      <c r="C113" s="81"/>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v>-781</v>
      </c>
      <c r="BK113" s="82">
        <v>-66</v>
      </c>
      <c r="BL113" s="82">
        <v>-66</v>
      </c>
      <c r="BM113" s="82">
        <v>-75</v>
      </c>
      <c r="BN113" s="82">
        <v>-80</v>
      </c>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row>
    <row r="114" spans="1:121" s="25" customFormat="1" ht="12.75" customHeight="1" outlineLevel="2" collapsed="1" x14ac:dyDescent="0.2">
      <c r="A114" s="35"/>
      <c r="B114" s="36" t="str">
        <f t="shared" si="39"/>
        <v/>
      </c>
      <c r="C114" s="81"/>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2"/>
      <c r="CF114" s="82"/>
      <c r="CG114" s="82"/>
      <c r="CH114" s="82"/>
      <c r="CI114" s="82"/>
      <c r="CJ114" s="82"/>
      <c r="CK114" s="82"/>
      <c r="CL114" s="82"/>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row>
    <row r="115" spans="1:121" s="25" customFormat="1" ht="12.75" customHeight="1" outlineLevel="2" x14ac:dyDescent="0.2">
      <c r="A115" s="43" t="s">
        <v>714</v>
      </c>
      <c r="B115" s="36" t="str">
        <f t="shared" si="39"/>
        <v/>
      </c>
      <c r="C115" s="81"/>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row>
    <row r="116" spans="1:121" s="25" customFormat="1" ht="12.75" customHeight="1" outlineLevel="2" x14ac:dyDescent="0.2">
      <c r="A116" s="45" t="s">
        <v>287</v>
      </c>
      <c r="B116" s="36">
        <f t="shared" si="39"/>
        <v>4</v>
      </c>
      <c r="C116" s="81"/>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v>1155</v>
      </c>
      <c r="BP116" s="82">
        <v>1040</v>
      </c>
      <c r="BQ116" s="82">
        <v>911</v>
      </c>
      <c r="BR116" s="82">
        <v>1165</v>
      </c>
      <c r="BS116" s="82"/>
      <c r="BT116" s="82"/>
      <c r="BU116" s="82"/>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row>
    <row r="117" spans="1:121" s="25" customFormat="1" ht="12.75" customHeight="1" outlineLevel="2" x14ac:dyDescent="0.2">
      <c r="A117" s="45" t="s">
        <v>288</v>
      </c>
      <c r="B117" s="36">
        <f t="shared" si="39"/>
        <v>4</v>
      </c>
      <c r="C117" s="81"/>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v>1755</v>
      </c>
      <c r="BP117" s="82">
        <v>1797</v>
      </c>
      <c r="BQ117" s="82">
        <v>1268</v>
      </c>
      <c r="BR117" s="82">
        <v>1842</v>
      </c>
      <c r="BS117" s="82"/>
      <c r="BT117" s="82"/>
      <c r="BU117" s="82"/>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row>
    <row r="118" spans="1:121" s="25" customFormat="1" ht="12.75" customHeight="1" outlineLevel="2" x14ac:dyDescent="0.2">
      <c r="A118" s="46" t="s">
        <v>289</v>
      </c>
      <c r="B118" s="36">
        <f t="shared" si="39"/>
        <v>4</v>
      </c>
      <c r="C118" s="81"/>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v>1923</v>
      </c>
      <c r="BP118" s="82">
        <v>2440</v>
      </c>
      <c r="BQ118" s="82">
        <v>1578</v>
      </c>
      <c r="BR118" s="82">
        <v>1091</v>
      </c>
      <c r="BS118" s="82"/>
      <c r="BT118" s="82"/>
      <c r="BU118" s="82"/>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row>
    <row r="119" spans="1:121" s="25" customFormat="1" ht="12.75" customHeight="1" outlineLevel="2" x14ac:dyDescent="0.2">
      <c r="A119" s="46" t="s">
        <v>290</v>
      </c>
      <c r="B119" s="36">
        <f t="shared" si="39"/>
        <v>4</v>
      </c>
      <c r="C119" s="81"/>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v>43656</v>
      </c>
      <c r="BP119" s="82">
        <v>47149</v>
      </c>
      <c r="BQ119" s="82">
        <v>51278</v>
      </c>
      <c r="BR119" s="82">
        <v>53737</v>
      </c>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row>
    <row r="120" spans="1:121" s="25" customFormat="1" ht="12.75" customHeight="1" outlineLevel="2" x14ac:dyDescent="0.2">
      <c r="A120" s="46" t="s">
        <v>291</v>
      </c>
      <c r="B120" s="36">
        <f t="shared" si="39"/>
        <v>4</v>
      </c>
      <c r="C120" s="81"/>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v>19394</v>
      </c>
      <c r="BP120" s="82">
        <v>9488</v>
      </c>
      <c r="BQ120" s="82">
        <v>5688</v>
      </c>
      <c r="BR120" s="82">
        <v>5603</v>
      </c>
      <c r="BS120" s="82"/>
      <c r="BT120" s="82"/>
      <c r="BU120" s="8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row>
    <row r="121" spans="1:121" s="25" customFormat="1" ht="12.75" customHeight="1" outlineLevel="2" x14ac:dyDescent="0.2">
      <c r="A121" s="46" t="s">
        <v>292</v>
      </c>
      <c r="B121" s="36">
        <f t="shared" si="39"/>
        <v>4</v>
      </c>
      <c r="C121" s="81"/>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v>10420</v>
      </c>
      <c r="BP121" s="82">
        <v>12340</v>
      </c>
      <c r="BQ121" s="82">
        <v>11438</v>
      </c>
      <c r="BR121" s="82">
        <v>12854</v>
      </c>
      <c r="BS121" s="82"/>
      <c r="BT121" s="82"/>
      <c r="BU121" s="8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row>
    <row r="122" spans="1:121" s="25" customFormat="1" ht="12.75" customHeight="1" outlineLevel="2" x14ac:dyDescent="0.2">
      <c r="A122" s="46" t="s">
        <v>293</v>
      </c>
      <c r="B122" s="36">
        <f t="shared" si="39"/>
        <v>4</v>
      </c>
      <c r="C122" s="81"/>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v>11781</v>
      </c>
      <c r="BP122" s="82">
        <v>12278</v>
      </c>
      <c r="BQ122" s="82">
        <v>15457</v>
      </c>
      <c r="BR122" s="82">
        <v>16846</v>
      </c>
      <c r="BS122" s="82"/>
      <c r="BT122" s="82"/>
      <c r="BU122" s="82"/>
      <c r="BV122" s="82"/>
      <c r="BW122" s="82"/>
      <c r="BX122" s="82"/>
      <c r="BY122" s="82"/>
      <c r="BZ122" s="82"/>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row>
    <row r="123" spans="1:121" s="25" customFormat="1" ht="12.75" customHeight="1" outlineLevel="2" x14ac:dyDescent="0.2">
      <c r="A123" s="46" t="s">
        <v>294</v>
      </c>
      <c r="B123" s="36">
        <f t="shared" si="39"/>
        <v>4</v>
      </c>
      <c r="C123" s="81"/>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v>1962</v>
      </c>
      <c r="BP123" s="82">
        <v>2409</v>
      </c>
      <c r="BQ123" s="82">
        <v>2688</v>
      </c>
      <c r="BR123" s="82">
        <v>2904</v>
      </c>
      <c r="BS123" s="82"/>
      <c r="BT123" s="82"/>
      <c r="BU123" s="82"/>
      <c r="BV123" s="82"/>
      <c r="BW123" s="82"/>
      <c r="BX123" s="82"/>
      <c r="BY123" s="82"/>
      <c r="BZ123" s="82"/>
      <c r="CA123" s="82"/>
      <c r="CB123" s="82"/>
      <c r="CC123" s="82"/>
      <c r="CD123" s="82"/>
      <c r="CE123" s="82"/>
      <c r="CF123" s="82"/>
      <c r="CG123" s="82"/>
      <c r="CH123" s="82"/>
      <c r="CI123" s="82"/>
      <c r="CJ123" s="82"/>
      <c r="CK123" s="82"/>
      <c r="CL123" s="82"/>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row>
    <row r="124" spans="1:121" s="25" customFormat="1" ht="12.75" customHeight="1" outlineLevel="2" x14ac:dyDescent="0.2">
      <c r="A124" s="46" t="s">
        <v>295</v>
      </c>
      <c r="B124" s="36">
        <f t="shared" si="39"/>
        <v>4</v>
      </c>
      <c r="C124" s="81"/>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c r="BL124" s="82"/>
      <c r="BM124" s="82"/>
      <c r="BN124" s="82"/>
      <c r="BO124" s="82">
        <v>6627</v>
      </c>
      <c r="BP124" s="82">
        <v>6902</v>
      </c>
      <c r="BQ124" s="82">
        <v>8111</v>
      </c>
      <c r="BR124" s="82">
        <v>7943</v>
      </c>
      <c r="BS124" s="82"/>
      <c r="BT124" s="82"/>
      <c r="BU124" s="82"/>
      <c r="BV124" s="82"/>
      <c r="BW124" s="82"/>
      <c r="BX124" s="82"/>
      <c r="BY124" s="82"/>
      <c r="BZ124" s="82"/>
      <c r="CA124" s="82"/>
      <c r="CB124" s="82"/>
      <c r="CC124" s="82"/>
      <c r="CD124" s="82"/>
      <c r="CE124" s="82"/>
      <c r="CF124" s="82"/>
      <c r="CG124" s="82"/>
      <c r="CH124" s="82"/>
      <c r="CI124" s="82"/>
      <c r="CJ124" s="82"/>
      <c r="CK124" s="82"/>
      <c r="CL124" s="82"/>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row>
    <row r="125" spans="1:121" s="25" customFormat="1" ht="12.75" customHeight="1" outlineLevel="2" x14ac:dyDescent="0.2">
      <c r="A125" s="46" t="s">
        <v>348</v>
      </c>
      <c r="B125" s="36">
        <f t="shared" si="39"/>
        <v>4</v>
      </c>
      <c r="C125" s="81"/>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v>6838</v>
      </c>
      <c r="BP125" s="82">
        <v>7545</v>
      </c>
      <c r="BQ125" s="82">
        <v>8437</v>
      </c>
      <c r="BR125" s="82">
        <v>9756</v>
      </c>
      <c r="BS125" s="82"/>
      <c r="BT125" s="82"/>
      <c r="BU125" s="82"/>
      <c r="BV125" s="82"/>
      <c r="BW125" s="82"/>
      <c r="BX125" s="82"/>
      <c r="BY125" s="82"/>
      <c r="BZ125" s="82"/>
      <c r="CA125" s="82"/>
      <c r="CB125" s="82"/>
      <c r="CC125" s="82"/>
      <c r="CD125" s="82"/>
      <c r="CE125" s="82"/>
      <c r="CF125" s="82"/>
      <c r="CG125" s="82"/>
      <c r="CH125" s="82"/>
      <c r="CI125" s="82"/>
      <c r="CJ125" s="82"/>
      <c r="CK125" s="82"/>
      <c r="CL125" s="82"/>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row>
    <row r="126" spans="1:121" s="25" customFormat="1" ht="12.75" customHeight="1" outlineLevel="2" x14ac:dyDescent="0.2">
      <c r="A126" s="46" t="s">
        <v>296</v>
      </c>
      <c r="B126" s="36">
        <f t="shared" si="39"/>
        <v>4</v>
      </c>
      <c r="C126" s="81"/>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c r="BL126" s="82"/>
      <c r="BM126" s="82"/>
      <c r="BN126" s="82"/>
      <c r="BO126" s="82">
        <v>34952</v>
      </c>
      <c r="BP126" s="82">
        <v>38019</v>
      </c>
      <c r="BQ126" s="82">
        <v>44447</v>
      </c>
      <c r="BR126" s="82">
        <v>46831</v>
      </c>
      <c r="BS126" s="82"/>
      <c r="BT126" s="82"/>
      <c r="BU126" s="82"/>
      <c r="BV126" s="82"/>
      <c r="BW126" s="82"/>
      <c r="BX126" s="82"/>
      <c r="BY126" s="82"/>
      <c r="BZ126" s="82"/>
      <c r="CA126" s="82"/>
      <c r="CB126" s="82"/>
      <c r="CC126" s="82"/>
      <c r="CD126" s="82"/>
      <c r="CE126" s="82"/>
      <c r="CF126" s="82"/>
      <c r="CG126" s="82"/>
      <c r="CH126" s="82"/>
      <c r="CI126" s="82"/>
      <c r="CJ126" s="82"/>
      <c r="CK126" s="82"/>
      <c r="CL126" s="82"/>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row>
    <row r="127" spans="1:121" s="25" customFormat="1" ht="12.75" customHeight="1" outlineLevel="2" x14ac:dyDescent="0.2">
      <c r="A127" s="46" t="s">
        <v>297</v>
      </c>
      <c r="B127" s="36">
        <f t="shared" si="39"/>
        <v>4</v>
      </c>
      <c r="C127" s="81"/>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c r="BL127" s="82"/>
      <c r="BM127" s="82"/>
      <c r="BN127" s="82"/>
      <c r="BO127" s="82">
        <v>3193</v>
      </c>
      <c r="BP127" s="82">
        <v>4362</v>
      </c>
      <c r="BQ127" s="82">
        <v>5760</v>
      </c>
      <c r="BR127" s="82">
        <v>6658</v>
      </c>
      <c r="BS127" s="82"/>
      <c r="BT127" s="82"/>
      <c r="BU127" s="82"/>
      <c r="BV127" s="82"/>
      <c r="BW127" s="82"/>
      <c r="BX127" s="82"/>
      <c r="BY127" s="82"/>
      <c r="BZ127" s="82"/>
      <c r="CA127" s="82"/>
      <c r="CB127" s="82"/>
      <c r="CC127" s="82"/>
      <c r="CD127" s="82"/>
      <c r="CE127" s="82"/>
      <c r="CF127" s="82"/>
      <c r="CG127" s="82"/>
      <c r="CH127" s="82"/>
      <c r="CI127" s="82"/>
      <c r="CJ127" s="82"/>
      <c r="CK127" s="82"/>
      <c r="CL127" s="82"/>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row>
    <row r="128" spans="1:121" s="25" customFormat="1" ht="12.75" customHeight="1" outlineLevel="2" x14ac:dyDescent="0.2">
      <c r="A128" s="46" t="s">
        <v>298</v>
      </c>
      <c r="B128" s="36">
        <f t="shared" si="39"/>
        <v>4</v>
      </c>
      <c r="C128" s="81"/>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v>7272</v>
      </c>
      <c r="BP128" s="82">
        <v>7346</v>
      </c>
      <c r="BQ128" s="82">
        <v>8343</v>
      </c>
      <c r="BR128" s="82">
        <v>9420</v>
      </c>
      <c r="BS128" s="82"/>
      <c r="BT128" s="82"/>
      <c r="BU128" s="82"/>
      <c r="BV128" s="82"/>
      <c r="BW128" s="82"/>
      <c r="BX128" s="82"/>
      <c r="BY128" s="82"/>
      <c r="BZ128" s="82"/>
      <c r="CA128" s="82"/>
      <c r="CB128" s="82"/>
      <c r="CC128" s="82"/>
      <c r="CD128" s="82"/>
      <c r="CE128" s="82"/>
      <c r="CF128" s="82"/>
      <c r="CG128" s="82"/>
      <c r="CH128" s="82"/>
      <c r="CI128" s="82"/>
      <c r="CJ128" s="82"/>
      <c r="CK128" s="82"/>
      <c r="CL128" s="82"/>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row>
    <row r="129" spans="1:121" s="25" customFormat="1" ht="12.75" customHeight="1" outlineLevel="2" x14ac:dyDescent="0.2">
      <c r="A129" s="46" t="s">
        <v>299</v>
      </c>
      <c r="B129" s="36">
        <f t="shared" si="39"/>
        <v>4</v>
      </c>
      <c r="C129" s="81"/>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v>1187</v>
      </c>
      <c r="BP129" s="82">
        <v>1200</v>
      </c>
      <c r="BQ129" s="82">
        <v>1375</v>
      </c>
      <c r="BR129" s="82">
        <v>1344</v>
      </c>
      <c r="BS129" s="82"/>
      <c r="BT129" s="82"/>
      <c r="BU129" s="82"/>
      <c r="BV129" s="82"/>
      <c r="BW129" s="82"/>
      <c r="BX129" s="82"/>
      <c r="BY129" s="82"/>
      <c r="BZ129" s="82"/>
      <c r="CA129" s="82"/>
      <c r="CB129" s="82"/>
      <c r="CC129" s="82"/>
      <c r="CD129" s="82"/>
      <c r="CE129" s="82"/>
      <c r="CF129" s="82"/>
      <c r="CG129" s="82"/>
      <c r="CH129" s="82"/>
      <c r="CI129" s="82"/>
      <c r="CJ129" s="82"/>
      <c r="CK129" s="82"/>
      <c r="CL129" s="82"/>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row>
    <row r="130" spans="1:121" s="25" customFormat="1" ht="12.75" customHeight="1" outlineLevel="2" x14ac:dyDescent="0.2">
      <c r="A130" s="46" t="s">
        <v>300</v>
      </c>
      <c r="B130" s="36">
        <f t="shared" si="39"/>
        <v>4</v>
      </c>
      <c r="C130" s="81"/>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v>18606</v>
      </c>
      <c r="BP130" s="82">
        <v>18321</v>
      </c>
      <c r="BQ130" s="82">
        <v>21303</v>
      </c>
      <c r="BR130" s="82">
        <v>24657</v>
      </c>
      <c r="BS130" s="82"/>
      <c r="BT130" s="82"/>
      <c r="BU130" s="82"/>
      <c r="BV130" s="82"/>
      <c r="BW130" s="82"/>
      <c r="BX130" s="82"/>
      <c r="BY130" s="82"/>
      <c r="BZ130" s="82"/>
      <c r="CA130" s="82"/>
      <c r="CB130" s="82"/>
      <c r="CC130" s="82"/>
      <c r="CD130" s="82"/>
      <c r="CE130" s="82"/>
      <c r="CF130" s="82"/>
      <c r="CG130" s="82"/>
      <c r="CH130" s="82"/>
      <c r="CI130" s="82"/>
      <c r="CJ130" s="82"/>
      <c r="CK130" s="82"/>
      <c r="CL130" s="82"/>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row>
    <row r="131" spans="1:121" s="25" customFormat="1" ht="12.75" customHeight="1" outlineLevel="2" x14ac:dyDescent="0.2">
      <c r="A131" s="46" t="s">
        <v>301</v>
      </c>
      <c r="B131" s="36">
        <f t="shared" si="39"/>
        <v>4</v>
      </c>
      <c r="C131" s="81"/>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v>47052</v>
      </c>
      <c r="BP131" s="82">
        <v>44813</v>
      </c>
      <c r="BQ131" s="82">
        <v>55172</v>
      </c>
      <c r="BR131" s="82">
        <v>65472</v>
      </c>
      <c r="BS131" s="82"/>
      <c r="BT131" s="82"/>
      <c r="BU131" s="82"/>
      <c r="BV131" s="82"/>
      <c r="BW131" s="82"/>
      <c r="BX131" s="82"/>
      <c r="BY131" s="82"/>
      <c r="BZ131" s="82"/>
      <c r="CA131" s="82"/>
      <c r="CB131" s="82"/>
      <c r="CC131" s="82"/>
      <c r="CD131" s="82"/>
      <c r="CE131" s="82"/>
      <c r="CF131" s="82"/>
      <c r="CG131" s="82"/>
      <c r="CH131" s="82"/>
      <c r="CI131" s="82"/>
      <c r="CJ131" s="82"/>
      <c r="CK131" s="82"/>
      <c r="CL131" s="82"/>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row>
    <row r="132" spans="1:121" s="25" customFormat="1" ht="12.75" customHeight="1" outlineLevel="2" x14ac:dyDescent="0.2">
      <c r="A132" s="46" t="s">
        <v>302</v>
      </c>
      <c r="B132" s="36">
        <f t="shared" si="39"/>
        <v>4</v>
      </c>
      <c r="C132" s="81"/>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v>25575</v>
      </c>
      <c r="BP132" s="82">
        <v>29280</v>
      </c>
      <c r="BQ132" s="82">
        <v>39212</v>
      </c>
      <c r="BR132" s="82">
        <v>46478</v>
      </c>
      <c r="BS132" s="82"/>
      <c r="BT132" s="82"/>
      <c r="BU132" s="82"/>
      <c r="BV132" s="82"/>
      <c r="BW132" s="82"/>
      <c r="BX132" s="82"/>
      <c r="BY132" s="82"/>
      <c r="BZ132" s="82"/>
      <c r="CA132" s="82"/>
      <c r="CB132" s="82"/>
      <c r="CC132" s="82"/>
      <c r="CD132" s="82"/>
      <c r="CE132" s="82"/>
      <c r="CF132" s="82"/>
      <c r="CG132" s="82"/>
      <c r="CH132" s="82"/>
      <c r="CI132" s="82"/>
      <c r="CJ132" s="82"/>
      <c r="CK132" s="82"/>
      <c r="CL132" s="82"/>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row>
    <row r="133" spans="1:121" s="25" customFormat="1" ht="12.75" customHeight="1" outlineLevel="2" x14ac:dyDescent="0.2">
      <c r="A133" s="46" t="s">
        <v>303</v>
      </c>
      <c r="B133" s="36">
        <f t="shared" si="39"/>
        <v>4</v>
      </c>
      <c r="C133" s="81"/>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c r="BL133" s="82"/>
      <c r="BM133" s="82"/>
      <c r="BN133" s="82"/>
      <c r="BO133" s="82">
        <v>8880</v>
      </c>
      <c r="BP133" s="82">
        <v>9054</v>
      </c>
      <c r="BQ133" s="82">
        <v>11141</v>
      </c>
      <c r="BR133" s="82">
        <v>12243</v>
      </c>
      <c r="BS133" s="82"/>
      <c r="BT133" s="82"/>
      <c r="BU133" s="82"/>
      <c r="BV133" s="82"/>
      <c r="BW133" s="82"/>
      <c r="BX133" s="82"/>
      <c r="BY133" s="82"/>
      <c r="BZ133" s="82"/>
      <c r="CA133" s="82"/>
      <c r="CB133" s="82"/>
      <c r="CC133" s="82"/>
      <c r="CD133" s="82"/>
      <c r="CE133" s="82"/>
      <c r="CF133" s="82"/>
      <c r="CG133" s="82"/>
      <c r="CH133" s="82"/>
      <c r="CI133" s="82"/>
      <c r="CJ133" s="82"/>
      <c r="CK133" s="82"/>
      <c r="CL133" s="82"/>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row>
    <row r="134" spans="1:121" s="25" customFormat="1" ht="12.75" customHeight="1" outlineLevel="2" x14ac:dyDescent="0.2">
      <c r="A134" s="46" t="s">
        <v>304</v>
      </c>
      <c r="B134" s="36">
        <f t="shared" si="39"/>
        <v>4</v>
      </c>
      <c r="C134" s="81"/>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v>466</v>
      </c>
      <c r="BP134" s="82">
        <v>473</v>
      </c>
      <c r="BQ134" s="82">
        <v>327</v>
      </c>
      <c r="BR134" s="82">
        <v>333</v>
      </c>
      <c r="BS134" s="82"/>
      <c r="BT134" s="82"/>
      <c r="BU134" s="82"/>
      <c r="BV134" s="82"/>
      <c r="BW134" s="82"/>
      <c r="BX134" s="82"/>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row>
    <row r="135" spans="1:121" s="25" customFormat="1" ht="12.75" customHeight="1" outlineLevel="2" x14ac:dyDescent="0.2">
      <c r="A135" s="46" t="s">
        <v>305</v>
      </c>
      <c r="B135" s="36">
        <f t="shared" ref="B135:B198" si="40">IF(COUNTA(C135:DP135)=0,"",COUNTA(D135:DQ135))</f>
        <v>4</v>
      </c>
      <c r="C135" s="81"/>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v>8537</v>
      </c>
      <c r="BP135" s="82">
        <v>8422</v>
      </c>
      <c r="BQ135" s="82">
        <v>8684</v>
      </c>
      <c r="BR135" s="82">
        <v>9435</v>
      </c>
      <c r="BS135" s="82"/>
      <c r="BT135" s="82"/>
      <c r="BU135" s="8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row>
    <row r="136" spans="1:121" s="25" customFormat="1" ht="12.75" customHeight="1" outlineLevel="2" x14ac:dyDescent="0.2">
      <c r="A136" s="46" t="s">
        <v>306</v>
      </c>
      <c r="B136" s="36">
        <f t="shared" si="40"/>
        <v>4</v>
      </c>
      <c r="C136" s="81"/>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v>-5</v>
      </c>
      <c r="BP136" s="82">
        <v>5</v>
      </c>
      <c r="BQ136" s="82">
        <v>3</v>
      </c>
      <c r="BR136" s="82">
        <v>13</v>
      </c>
      <c r="BS136" s="82"/>
      <c r="BT136" s="82"/>
      <c r="BU136" s="82"/>
      <c r="BV136" s="82"/>
      <c r="BW136" s="82"/>
      <c r="BX136" s="82"/>
      <c r="BY136" s="82"/>
      <c r="BZ136" s="82"/>
      <c r="CA136" s="82"/>
      <c r="CB136" s="82"/>
      <c r="CC136" s="82"/>
      <c r="CD136" s="82"/>
      <c r="CE136" s="82"/>
      <c r="CF136" s="82"/>
      <c r="CG136" s="82"/>
      <c r="CH136" s="82"/>
      <c r="CI136" s="82"/>
      <c r="CJ136" s="82"/>
      <c r="CK136" s="82"/>
      <c r="CL136" s="82"/>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row>
    <row r="137" spans="1:121" s="25" customFormat="1" ht="12.75" customHeight="1" outlineLevel="2" x14ac:dyDescent="0.2">
      <c r="A137" s="46" t="s">
        <v>79</v>
      </c>
      <c r="B137" s="36">
        <f t="shared" si="40"/>
        <v>4</v>
      </c>
      <c r="C137" s="81"/>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2"/>
      <c r="BK137" s="82"/>
      <c r="BL137" s="82"/>
      <c r="BM137" s="82"/>
      <c r="BN137" s="82"/>
      <c r="BO137" s="82">
        <v>4366</v>
      </c>
      <c r="BP137" s="82">
        <v>4613</v>
      </c>
      <c r="BQ137" s="82">
        <v>3970</v>
      </c>
      <c r="BR137" s="82">
        <v>4358</v>
      </c>
      <c r="BS137" s="82"/>
      <c r="BT137" s="82"/>
      <c r="BU137" s="82"/>
      <c r="BV137" s="82"/>
      <c r="BW137" s="82"/>
      <c r="BX137" s="82"/>
      <c r="BY137" s="82"/>
      <c r="BZ137" s="82"/>
      <c r="CA137" s="82"/>
      <c r="CB137" s="82"/>
      <c r="CC137" s="82"/>
      <c r="CD137" s="82"/>
      <c r="CE137" s="82"/>
      <c r="CF137" s="82"/>
      <c r="CG137" s="82"/>
      <c r="CH137" s="82"/>
      <c r="CI137" s="82"/>
      <c r="CJ137" s="82"/>
      <c r="CK137" s="82"/>
      <c r="CL137" s="82"/>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row>
    <row r="138" spans="1:121" s="25" customFormat="1" ht="12.75" customHeight="1" outlineLevel="2" x14ac:dyDescent="0.2">
      <c r="A138" s="46" t="s">
        <v>169</v>
      </c>
      <c r="B138" s="36">
        <f t="shared" si="40"/>
        <v>4</v>
      </c>
      <c r="C138" s="81"/>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c r="BI138" s="82"/>
      <c r="BJ138" s="82"/>
      <c r="BK138" s="82"/>
      <c r="BL138" s="82"/>
      <c r="BM138" s="82"/>
      <c r="BN138" s="82"/>
      <c r="BO138" s="82">
        <v>5420</v>
      </c>
      <c r="BP138" s="82">
        <v>5799</v>
      </c>
      <c r="BQ138" s="82">
        <v>5668</v>
      </c>
      <c r="BR138" s="82">
        <v>5341</v>
      </c>
      <c r="BS138" s="82"/>
      <c r="BT138" s="82"/>
      <c r="BU138" s="82"/>
      <c r="BV138" s="82"/>
      <c r="BW138" s="82"/>
      <c r="BX138" s="82"/>
      <c r="BY138" s="82"/>
      <c r="BZ138" s="82"/>
      <c r="CA138" s="82"/>
      <c r="CB138" s="82"/>
      <c r="CC138" s="82"/>
      <c r="CD138" s="82"/>
      <c r="CE138" s="82"/>
      <c r="CF138" s="82"/>
      <c r="CG138" s="82"/>
      <c r="CH138" s="82"/>
      <c r="CI138" s="82"/>
      <c r="CJ138" s="82"/>
      <c r="CK138" s="82"/>
      <c r="CL138" s="82"/>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row>
    <row r="139" spans="1:121" s="25" customFormat="1" ht="12.75" customHeight="1" outlineLevel="2" x14ac:dyDescent="0.2">
      <c r="A139" s="46" t="s">
        <v>450</v>
      </c>
      <c r="B139" s="36">
        <f t="shared" si="40"/>
        <v>4</v>
      </c>
      <c r="C139" s="81"/>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c r="BI139" s="82"/>
      <c r="BJ139" s="82"/>
      <c r="BK139" s="82"/>
      <c r="BL139" s="82"/>
      <c r="BM139" s="82"/>
      <c r="BN139" s="82"/>
      <c r="BO139" s="82">
        <v>-139</v>
      </c>
      <c r="BP139" s="82">
        <v>-222</v>
      </c>
      <c r="BQ139" s="82">
        <v>-38</v>
      </c>
      <c r="BR139" s="82">
        <v>-17</v>
      </c>
      <c r="BS139" s="82"/>
      <c r="BT139" s="82"/>
      <c r="BU139" s="82"/>
      <c r="BV139" s="82"/>
      <c r="BW139" s="82"/>
      <c r="BX139" s="82"/>
      <c r="BY139" s="82"/>
      <c r="BZ139" s="82"/>
      <c r="CA139" s="82"/>
      <c r="CB139" s="82"/>
      <c r="CC139" s="82"/>
      <c r="CD139" s="82"/>
      <c r="CE139" s="82"/>
      <c r="CF139" s="82"/>
      <c r="CG139" s="82"/>
      <c r="CH139" s="82"/>
      <c r="CI139" s="82"/>
      <c r="CJ139" s="82"/>
      <c r="CK139" s="82"/>
      <c r="CL139" s="82"/>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row>
    <row r="140" spans="1:121" s="25" customFormat="1" ht="12.75" customHeight="1" outlineLevel="2" collapsed="1" x14ac:dyDescent="0.2">
      <c r="A140" s="35"/>
      <c r="B140" s="36" t="str">
        <f t="shared" si="40"/>
        <v/>
      </c>
      <c r="C140" s="81"/>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c r="CA140" s="82"/>
      <c r="CB140" s="82"/>
      <c r="CC140" s="82"/>
      <c r="CD140" s="82"/>
      <c r="CE140" s="82"/>
      <c r="CF140" s="82"/>
      <c r="CG140" s="82"/>
      <c r="CH140" s="82"/>
      <c r="CI140" s="82"/>
      <c r="CJ140" s="82"/>
      <c r="CK140" s="82"/>
      <c r="CL140" s="82"/>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row>
    <row r="141" spans="1:121" s="25" customFormat="1" ht="12.75" customHeight="1" outlineLevel="2" x14ac:dyDescent="0.2">
      <c r="A141" s="43" t="s">
        <v>715</v>
      </c>
      <c r="B141" s="44" t="str">
        <f t="shared" si="40"/>
        <v/>
      </c>
      <c r="C141" s="81"/>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82"/>
      <c r="CB141" s="82"/>
      <c r="CC141" s="82"/>
      <c r="CD141" s="82"/>
      <c r="CE141" s="82"/>
      <c r="CF141" s="82"/>
      <c r="CG141" s="82"/>
      <c r="CH141" s="82"/>
      <c r="CI141" s="82"/>
      <c r="CJ141" s="82"/>
      <c r="CK141" s="82"/>
      <c r="CL141" s="82"/>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row>
    <row r="142" spans="1:121" s="25" customFormat="1" ht="12.75" customHeight="1" outlineLevel="2" x14ac:dyDescent="0.2">
      <c r="A142" s="45" t="s">
        <v>617</v>
      </c>
      <c r="B142" s="36">
        <f t="shared" si="40"/>
        <v>26</v>
      </c>
      <c r="C142" s="81"/>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c r="BI142" s="82"/>
      <c r="BJ142" s="82"/>
      <c r="BK142" s="82"/>
      <c r="BL142" s="82"/>
      <c r="BM142" s="82"/>
      <c r="BN142" s="82"/>
      <c r="BO142" s="82"/>
      <c r="BP142" s="82"/>
      <c r="BQ142" s="82"/>
      <c r="BR142" s="82"/>
      <c r="BS142" s="82">
        <v>414487</v>
      </c>
      <c r="BT142" s="82">
        <v>465728</v>
      </c>
      <c r="BU142" s="82">
        <v>467879</v>
      </c>
      <c r="BV142" s="82">
        <v>513.5</v>
      </c>
      <c r="BW142" s="82"/>
      <c r="BX142" s="82"/>
      <c r="BY142" s="82"/>
      <c r="BZ142" s="82"/>
      <c r="CA142" s="82"/>
      <c r="CB142" s="82"/>
      <c r="CC142" s="82"/>
      <c r="CD142" s="82"/>
      <c r="CE142" s="82">
        <v>2157</v>
      </c>
      <c r="CF142" s="82">
        <v>2102</v>
      </c>
      <c r="CG142" s="82">
        <v>2395</v>
      </c>
      <c r="CH142" s="82">
        <v>2987</v>
      </c>
      <c r="CI142" s="82">
        <v>3339</v>
      </c>
      <c r="CJ142" s="82">
        <v>3289</v>
      </c>
      <c r="CK142" s="82">
        <v>3683</v>
      </c>
      <c r="CL142" s="82">
        <v>3802</v>
      </c>
      <c r="CM142" s="82">
        <v>4011</v>
      </c>
      <c r="CN142" s="82">
        <v>3366</v>
      </c>
      <c r="CO142" s="82">
        <v>3299</v>
      </c>
      <c r="CP142" s="82">
        <v>3331</v>
      </c>
      <c r="CQ142" s="82">
        <v>3226</v>
      </c>
      <c r="CR142" s="82">
        <v>3474</v>
      </c>
      <c r="CS142" s="82">
        <v>3124</v>
      </c>
      <c r="CT142" s="82">
        <v>3289</v>
      </c>
      <c r="CU142" s="82">
        <v>3637</v>
      </c>
      <c r="CV142" s="82">
        <v>3633.91802216</v>
      </c>
      <c r="CW142" s="82">
        <v>3771.4610790000002</v>
      </c>
      <c r="CX142" s="82">
        <v>4584</v>
      </c>
      <c r="CY142" s="82">
        <v>4625</v>
      </c>
      <c r="CZ142" s="82">
        <v>4982</v>
      </c>
      <c r="DA142" s="82"/>
      <c r="DB142" s="82"/>
      <c r="DC142" s="82"/>
      <c r="DD142" s="82"/>
      <c r="DE142" s="82"/>
      <c r="DF142" s="82"/>
      <c r="DG142" s="82"/>
      <c r="DH142" s="82"/>
      <c r="DI142" s="82"/>
      <c r="DJ142" s="82"/>
      <c r="DK142" s="82"/>
      <c r="DL142" s="82"/>
      <c r="DM142" s="82"/>
      <c r="DN142" s="82"/>
      <c r="DO142" s="82"/>
      <c r="DP142" s="82"/>
      <c r="DQ142" s="82"/>
    </row>
    <row r="143" spans="1:121" s="25" customFormat="1" ht="12.75" customHeight="1" outlineLevel="2" x14ac:dyDescent="0.2">
      <c r="A143" s="45" t="s">
        <v>678</v>
      </c>
      <c r="B143" s="36">
        <f t="shared" si="40"/>
        <v>8</v>
      </c>
      <c r="C143" s="81"/>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v>604.5</v>
      </c>
      <c r="BX143" s="82">
        <v>840.5</v>
      </c>
      <c r="BY143" s="82">
        <v>932.1</v>
      </c>
      <c r="BZ143" s="82">
        <v>1152.2</v>
      </c>
      <c r="CA143" s="82">
        <v>1131.8</v>
      </c>
      <c r="CB143" s="82">
        <v>1363.3</v>
      </c>
      <c r="CC143" s="82">
        <v>1538.1</v>
      </c>
      <c r="CD143" s="82">
        <v>1799.5</v>
      </c>
      <c r="CE143" s="82"/>
      <c r="CF143" s="82"/>
      <c r="CG143" s="82"/>
      <c r="CH143" s="82"/>
      <c r="CI143" s="82"/>
      <c r="CJ143" s="82"/>
      <c r="CK143" s="82"/>
      <c r="CL143" s="82"/>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row>
    <row r="144" spans="1:121" s="25" customFormat="1" ht="12.75" customHeight="1" outlineLevel="2" x14ac:dyDescent="0.2">
      <c r="A144" s="45" t="s">
        <v>679</v>
      </c>
      <c r="B144" s="36">
        <f t="shared" si="40"/>
        <v>6</v>
      </c>
      <c r="C144" s="81"/>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2"/>
      <c r="BY144" s="82">
        <v>111.6</v>
      </c>
      <c r="BZ144" s="82">
        <v>121.3</v>
      </c>
      <c r="CA144" s="82">
        <v>100.2</v>
      </c>
      <c r="CB144" s="82">
        <v>93.5</v>
      </c>
      <c r="CC144" s="82">
        <v>90.7</v>
      </c>
      <c r="CD144" s="82">
        <v>84.9</v>
      </c>
      <c r="CE144" s="82"/>
      <c r="CF144" s="82"/>
      <c r="CG144" s="82"/>
      <c r="CH144" s="82"/>
      <c r="CI144" s="82"/>
      <c r="CJ144" s="82"/>
      <c r="CK144" s="82"/>
      <c r="CL144" s="82"/>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row>
    <row r="145" spans="1:121" s="25" customFormat="1" ht="12.75" customHeight="1" outlineLevel="2" x14ac:dyDescent="0.2">
      <c r="A145" s="45" t="s">
        <v>360</v>
      </c>
      <c r="B145" s="36">
        <f t="shared" si="40"/>
        <v>17</v>
      </c>
      <c r="C145" s="81"/>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82"/>
      <c r="CA145" s="82"/>
      <c r="CB145" s="82"/>
      <c r="CC145" s="82"/>
      <c r="CD145" s="82"/>
      <c r="CE145" s="82"/>
      <c r="CF145" s="82"/>
      <c r="CG145" s="82"/>
      <c r="CH145" s="82"/>
      <c r="CI145" s="82"/>
      <c r="CJ145" s="82"/>
      <c r="CK145" s="82"/>
      <c r="CL145" s="82"/>
      <c r="CM145" s="82"/>
      <c r="CN145" s="82"/>
      <c r="CO145" s="82"/>
      <c r="CP145" s="82"/>
      <c r="CQ145" s="82"/>
      <c r="CR145" s="82"/>
      <c r="CS145" s="82"/>
      <c r="CT145" s="82"/>
      <c r="CU145" s="82"/>
      <c r="CV145" s="82"/>
      <c r="CW145" s="82"/>
      <c r="CX145" s="82"/>
      <c r="CY145" s="82"/>
      <c r="CZ145" s="82"/>
      <c r="DA145" s="82">
        <v>993</v>
      </c>
      <c r="DB145" s="82">
        <v>966</v>
      </c>
      <c r="DC145" s="82">
        <v>831.88368112758997</v>
      </c>
      <c r="DD145" s="82">
        <v>928</v>
      </c>
      <c r="DE145" s="82">
        <v>956</v>
      </c>
      <c r="DF145" s="82">
        <v>1116</v>
      </c>
      <c r="DG145" s="82">
        <v>763</v>
      </c>
      <c r="DH145" s="82">
        <v>639</v>
      </c>
      <c r="DI145" s="82">
        <v>655</v>
      </c>
      <c r="DJ145" s="82">
        <v>676</v>
      </c>
      <c r="DK145" s="82">
        <v>789</v>
      </c>
      <c r="DL145" s="82">
        <v>645</v>
      </c>
      <c r="DM145" s="82">
        <v>498</v>
      </c>
      <c r="DN145" s="82">
        <v>279</v>
      </c>
      <c r="DO145" s="82">
        <v>200</v>
      </c>
      <c r="DP145" s="82">
        <v>208</v>
      </c>
      <c r="DQ145" s="82">
        <v>169</v>
      </c>
    </row>
    <row r="146" spans="1:121" s="25" customFormat="1" ht="12.75" customHeight="1" outlineLevel="2" x14ac:dyDescent="0.2">
      <c r="A146" s="45" t="s">
        <v>361</v>
      </c>
      <c r="B146" s="36">
        <f t="shared" si="40"/>
        <v>17</v>
      </c>
      <c r="C146" s="81"/>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82"/>
      <c r="CA146" s="82"/>
      <c r="CB146" s="82"/>
      <c r="CC146" s="82"/>
      <c r="CD146" s="82"/>
      <c r="CE146" s="82"/>
      <c r="CF146" s="82"/>
      <c r="CG146" s="82"/>
      <c r="CH146" s="82"/>
      <c r="CI146" s="82"/>
      <c r="CJ146" s="82"/>
      <c r="CK146" s="82"/>
      <c r="CL146" s="82"/>
      <c r="CM146" s="82"/>
      <c r="CN146" s="82"/>
      <c r="CO146" s="82"/>
      <c r="CP146" s="82"/>
      <c r="CQ146" s="82"/>
      <c r="CR146" s="82"/>
      <c r="CS146" s="82"/>
      <c r="CT146" s="82"/>
      <c r="CU146" s="82"/>
      <c r="CV146" s="82"/>
      <c r="CW146" s="82"/>
      <c r="CX146" s="82"/>
      <c r="CY146" s="82"/>
      <c r="CZ146" s="82"/>
      <c r="DA146" s="82">
        <v>960</v>
      </c>
      <c r="DB146" s="82">
        <v>866</v>
      </c>
      <c r="DC146" s="82">
        <v>664.89589308354505</v>
      </c>
      <c r="DD146" s="82">
        <v>819</v>
      </c>
      <c r="DE146" s="82">
        <v>1016</v>
      </c>
      <c r="DF146" s="82">
        <v>790</v>
      </c>
      <c r="DG146" s="82">
        <v>917</v>
      </c>
      <c r="DH146" s="82">
        <v>507</v>
      </c>
      <c r="DI146" s="82">
        <v>805</v>
      </c>
      <c r="DJ146" s="82">
        <v>892</v>
      </c>
      <c r="DK146" s="82">
        <v>921</v>
      </c>
      <c r="DL146" s="82">
        <v>732</v>
      </c>
      <c r="DM146" s="82">
        <v>614</v>
      </c>
      <c r="DN146" s="82">
        <v>540</v>
      </c>
      <c r="DO146" s="82">
        <v>504</v>
      </c>
      <c r="DP146" s="82">
        <v>449</v>
      </c>
      <c r="DQ146" s="82">
        <v>369</v>
      </c>
    </row>
    <row r="147" spans="1:121" s="25" customFormat="1" ht="12.75" customHeight="1" outlineLevel="2" x14ac:dyDescent="0.2">
      <c r="A147" s="45" t="s">
        <v>363</v>
      </c>
      <c r="B147" s="36">
        <f t="shared" si="40"/>
        <v>17</v>
      </c>
      <c r="C147" s="81"/>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2"/>
      <c r="BY147" s="82"/>
      <c r="BZ147" s="82"/>
      <c r="CA147" s="82"/>
      <c r="CB147" s="82"/>
      <c r="CC147" s="82"/>
      <c r="CD147" s="82"/>
      <c r="CE147" s="82"/>
      <c r="CF147" s="82"/>
      <c r="CG147" s="82"/>
      <c r="CH147" s="82"/>
      <c r="CI147" s="82"/>
      <c r="CJ147" s="82"/>
      <c r="CK147" s="82"/>
      <c r="CL147" s="82"/>
      <c r="CM147" s="82"/>
      <c r="CN147" s="82"/>
      <c r="CO147" s="82"/>
      <c r="CP147" s="82"/>
      <c r="CQ147" s="82"/>
      <c r="CR147" s="82"/>
      <c r="CS147" s="82"/>
      <c r="CT147" s="82"/>
      <c r="CU147" s="82"/>
      <c r="CV147" s="82"/>
      <c r="CW147" s="82"/>
      <c r="CX147" s="82"/>
      <c r="CY147" s="82"/>
      <c r="CZ147" s="82"/>
      <c r="DA147" s="82">
        <v>1739</v>
      </c>
      <c r="DB147" s="82">
        <v>1789</v>
      </c>
      <c r="DC147" s="82">
        <v>1583.67064796666</v>
      </c>
      <c r="DD147" s="82">
        <v>1482</v>
      </c>
      <c r="DE147" s="82">
        <v>1495</v>
      </c>
      <c r="DF147" s="82">
        <v>1516</v>
      </c>
      <c r="DG147" s="82">
        <v>1246</v>
      </c>
      <c r="DH147" s="82">
        <v>1287</v>
      </c>
      <c r="DI147" s="82">
        <v>1440</v>
      </c>
      <c r="DJ147" s="82">
        <v>1499</v>
      </c>
      <c r="DK147" s="82">
        <v>1631</v>
      </c>
      <c r="DL147" s="82">
        <v>1664</v>
      </c>
      <c r="DM147" s="82">
        <v>1589</v>
      </c>
      <c r="DN147" s="82">
        <v>1148</v>
      </c>
      <c r="DO147" s="82">
        <v>1211</v>
      </c>
      <c r="DP147" s="82">
        <v>1313</v>
      </c>
      <c r="DQ147" s="82">
        <v>1142</v>
      </c>
    </row>
    <row r="148" spans="1:121" s="25" customFormat="1" ht="12.75" customHeight="1" outlineLevel="2" x14ac:dyDescent="0.2">
      <c r="A148" s="45" t="s">
        <v>404</v>
      </c>
      <c r="B148" s="36">
        <f t="shared" si="40"/>
        <v>17</v>
      </c>
      <c r="C148" s="81"/>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BZ148" s="82"/>
      <c r="CA148" s="82"/>
      <c r="CB148" s="82"/>
      <c r="CC148" s="82"/>
      <c r="CD148" s="82"/>
      <c r="CE148" s="82"/>
      <c r="CF148" s="82"/>
      <c r="CG148" s="82"/>
      <c r="CH148" s="82"/>
      <c r="CI148" s="82"/>
      <c r="CJ148" s="82"/>
      <c r="CK148" s="82"/>
      <c r="CL148" s="82"/>
      <c r="CM148" s="82"/>
      <c r="CN148" s="82"/>
      <c r="CO148" s="82"/>
      <c r="CP148" s="82"/>
      <c r="CQ148" s="82"/>
      <c r="CR148" s="82"/>
      <c r="CS148" s="82"/>
      <c r="CT148" s="82"/>
      <c r="CU148" s="82"/>
      <c r="CV148" s="82"/>
      <c r="CW148" s="82"/>
      <c r="CX148" s="82"/>
      <c r="CY148" s="82"/>
      <c r="CZ148" s="82"/>
      <c r="DA148" s="82">
        <v>-235</v>
      </c>
      <c r="DB148" s="82">
        <v>-306</v>
      </c>
      <c r="DC148" s="82">
        <v>-359.82713261999999</v>
      </c>
      <c r="DD148" s="82">
        <v>-370</v>
      </c>
      <c r="DE148" s="82">
        <v>-356</v>
      </c>
      <c r="DF148" s="82">
        <v>-383</v>
      </c>
      <c r="DG148" s="82">
        <v>-411</v>
      </c>
      <c r="DH148" s="82">
        <v>-368</v>
      </c>
      <c r="DI148" s="82">
        <v>-212</v>
      </c>
      <c r="DJ148" s="82">
        <v>-354</v>
      </c>
      <c r="DK148" s="82">
        <v>-319</v>
      </c>
      <c r="DL148" s="82">
        <v>-356</v>
      </c>
      <c r="DM148" s="82">
        <v>-436</v>
      </c>
      <c r="DN148" s="82">
        <v>-397</v>
      </c>
      <c r="DO148" s="82">
        <v>-390</v>
      </c>
      <c r="DP148" s="82">
        <v>-523</v>
      </c>
      <c r="DQ148" s="82">
        <v>-669</v>
      </c>
    </row>
    <row r="149" spans="1:121" s="25" customFormat="1" ht="12.75" customHeight="1" outlineLevel="2" x14ac:dyDescent="0.2">
      <c r="A149" s="45"/>
      <c r="B149" s="36" t="str">
        <f t="shared" si="40"/>
        <v/>
      </c>
      <c r="C149" s="81"/>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BZ149" s="82"/>
      <c r="CA149" s="82"/>
      <c r="CB149" s="82"/>
      <c r="CC149" s="82"/>
      <c r="CD149" s="82"/>
      <c r="CE149" s="82"/>
      <c r="CF149" s="82"/>
      <c r="CG149" s="82"/>
      <c r="CH149" s="82"/>
      <c r="CI149" s="82"/>
      <c r="CJ149" s="82"/>
      <c r="CK149" s="82"/>
      <c r="CL149" s="82"/>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row>
    <row r="150" spans="1:121" s="25" customFormat="1" ht="12.75" customHeight="1" outlineLevel="2" x14ac:dyDescent="0.2">
      <c r="A150" s="43" t="s">
        <v>716</v>
      </c>
      <c r="B150" s="36">
        <f t="shared" si="40"/>
        <v>8</v>
      </c>
      <c r="C150" s="81"/>
      <c r="D150" s="82"/>
      <c r="E150" s="82"/>
      <c r="F150" s="82"/>
      <c r="G150" s="82"/>
      <c r="H150" s="82">
        <v>-4492</v>
      </c>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v>-12</v>
      </c>
      <c r="BL150" s="82"/>
      <c r="BM150" s="82">
        <v>-2</v>
      </c>
      <c r="BN150" s="82"/>
      <c r="BO150" s="82">
        <v>-2</v>
      </c>
      <c r="BP150" s="82"/>
      <c r="BQ150" s="82">
        <v>-1</v>
      </c>
      <c r="BR150" s="82"/>
      <c r="BS150" s="82"/>
      <c r="BT150" s="82"/>
      <c r="BU150" s="82"/>
      <c r="BV150" s="82"/>
      <c r="BW150" s="82"/>
      <c r="BX150" s="82"/>
      <c r="BY150" s="82"/>
      <c r="BZ150" s="82"/>
      <c r="CA150" s="82"/>
      <c r="CB150" s="82"/>
      <c r="CC150" s="82"/>
      <c r="CD150" s="82"/>
      <c r="CE150" s="82"/>
      <c r="CF150" s="82"/>
      <c r="CG150" s="82"/>
      <c r="CH150" s="82"/>
      <c r="CI150" s="82"/>
      <c r="CJ150" s="82"/>
      <c r="CK150" s="82"/>
      <c r="CL150" s="82"/>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v>-2</v>
      </c>
      <c r="DP150" s="82">
        <v>1</v>
      </c>
      <c r="DQ150" s="82">
        <v>1</v>
      </c>
    </row>
    <row r="151" spans="1:121" s="25" customFormat="1" ht="12.75" customHeight="1" x14ac:dyDescent="0.2">
      <c r="A151" s="49"/>
      <c r="B151" s="77" t="str">
        <f t="shared" si="40"/>
        <v/>
      </c>
      <c r="C151" s="110"/>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row>
    <row r="152" spans="1:121" s="47" customFormat="1" ht="12.75" customHeight="1" outlineLevel="1" x14ac:dyDescent="0.2">
      <c r="A152" s="43" t="s">
        <v>391</v>
      </c>
      <c r="B152" s="36" t="str">
        <f t="shared" si="40"/>
        <v/>
      </c>
      <c r="C152" s="93"/>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82"/>
      <c r="BT152" s="82"/>
      <c r="BU152" s="82"/>
      <c r="BV152" s="82"/>
      <c r="BW152" s="82"/>
      <c r="BX152" s="82"/>
      <c r="BY152" s="82"/>
      <c r="BZ152" s="82"/>
      <c r="CA152" s="82"/>
      <c r="CB152" s="82"/>
      <c r="CC152" s="82"/>
      <c r="CD152" s="82"/>
      <c r="CE152" s="82"/>
      <c r="CF152" s="82"/>
      <c r="CG152" s="82"/>
      <c r="CH152" s="82"/>
      <c r="CI152" s="82"/>
      <c r="CJ152" s="82"/>
      <c r="CK152" s="82"/>
      <c r="CL152" s="82"/>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94"/>
      <c r="DN152" s="94"/>
      <c r="DO152" s="94"/>
      <c r="DP152" s="94"/>
      <c r="DQ152" s="94"/>
    </row>
    <row r="153" spans="1:121" s="25" customFormat="1" ht="12.75" customHeight="1" outlineLevel="1" x14ac:dyDescent="0.2">
      <c r="A153" s="45" t="s">
        <v>81</v>
      </c>
      <c r="B153" s="36">
        <f t="shared" si="40"/>
        <v>85</v>
      </c>
      <c r="C153" s="81"/>
      <c r="D153" s="82">
        <v>501536</v>
      </c>
      <c r="E153" s="82">
        <v>483351</v>
      </c>
      <c r="F153" s="82">
        <v>491491</v>
      </c>
      <c r="G153" s="82">
        <v>502399</v>
      </c>
      <c r="H153" s="82">
        <v>513410</v>
      </c>
      <c r="I153" s="82">
        <v>555720</v>
      </c>
      <c r="J153" s="82">
        <v>551859</v>
      </c>
      <c r="K153" s="82">
        <v>584504</v>
      </c>
      <c r="L153" s="82">
        <v>617178</v>
      </c>
      <c r="M153" s="82">
        <v>694001</v>
      </c>
      <c r="N153" s="82">
        <v>718869</v>
      </c>
      <c r="O153" s="82">
        <v>792243</v>
      </c>
      <c r="P153" s="82">
        <v>1205001</v>
      </c>
      <c r="Q153" s="82">
        <v>1485543</v>
      </c>
      <c r="R153" s="82">
        <v>1387115</v>
      </c>
      <c r="S153" s="82">
        <v>1703888</v>
      </c>
      <c r="T153" s="82">
        <v>2862760</v>
      </c>
      <c r="U153" s="82">
        <v>3702442</v>
      </c>
      <c r="V153" s="82">
        <v>5439339</v>
      </c>
      <c r="W153" s="82">
        <v>5473220</v>
      </c>
      <c r="X153" s="82">
        <v>5498800</v>
      </c>
      <c r="Y153" s="82">
        <v>5501648</v>
      </c>
      <c r="Z153" s="82">
        <v>5642646</v>
      </c>
      <c r="AA153" s="82">
        <v>5847975</v>
      </c>
      <c r="AB153" s="82">
        <v>6103004</v>
      </c>
      <c r="AC153" s="82">
        <v>6155661</v>
      </c>
      <c r="AD153" s="82">
        <v>6190725</v>
      </c>
      <c r="AE153" s="82">
        <v>6105443</v>
      </c>
      <c r="AF153" s="82">
        <v>5200361</v>
      </c>
      <c r="AG153" s="82">
        <v>4739117</v>
      </c>
      <c r="AH153" s="82">
        <v>4867843</v>
      </c>
      <c r="AI153" s="82">
        <v>4770439</v>
      </c>
      <c r="AJ153" s="82">
        <v>5093858</v>
      </c>
      <c r="AK153" s="82">
        <v>5621051</v>
      </c>
      <c r="AL153" s="82">
        <v>6109526</v>
      </c>
      <c r="AM153" s="82">
        <v>6893739</v>
      </c>
      <c r="AN153" s="82">
        <v>7288579</v>
      </c>
      <c r="AO153" s="82">
        <v>8780470</v>
      </c>
      <c r="AP153" s="82">
        <v>11228913</v>
      </c>
      <c r="AQ153" s="82">
        <v>14302773</v>
      </c>
      <c r="AR153" s="82">
        <v>19611954</v>
      </c>
      <c r="AS153" s="82">
        <v>21588113</v>
      </c>
      <c r="AT153" s="82">
        <v>21511748</v>
      </c>
      <c r="AU153" s="82">
        <v>22519610</v>
      </c>
      <c r="AV153" s="82">
        <v>27246527</v>
      </c>
      <c r="AW153" s="82">
        <v>27043700</v>
      </c>
      <c r="AX153" s="82">
        <v>31806511</v>
      </c>
      <c r="AY153" s="82">
        <v>33401987</v>
      </c>
      <c r="AZ153" s="82">
        <v>37242686</v>
      </c>
      <c r="BA153" s="82">
        <v>56914431</v>
      </c>
      <c r="BB153" s="82">
        <v>65826177</v>
      </c>
      <c r="BC153" s="82">
        <v>71060378</v>
      </c>
      <c r="BD153" s="82">
        <v>76361804</v>
      </c>
      <c r="BE153" s="82">
        <v>85314945</v>
      </c>
      <c r="BF153" s="82">
        <v>103516265</v>
      </c>
      <c r="BG153" s="82">
        <v>105996867</v>
      </c>
      <c r="BH153" s="82">
        <v>105285678</v>
      </c>
      <c r="BI153" s="82">
        <v>109724</v>
      </c>
      <c r="BJ153" s="82">
        <v>111740</v>
      </c>
      <c r="BK153" s="82">
        <v>227008</v>
      </c>
      <c r="BL153" s="82">
        <v>234525</v>
      </c>
      <c r="BM153" s="82">
        <v>247169</v>
      </c>
      <c r="BN153" s="82">
        <v>260214</v>
      </c>
      <c r="BO153" s="82">
        <v>302104</v>
      </c>
      <c r="BP153" s="82">
        <v>320832</v>
      </c>
      <c r="BQ153" s="82">
        <v>338614</v>
      </c>
      <c r="BR153" s="82">
        <v>355001</v>
      </c>
      <c r="BS153" s="82"/>
      <c r="BT153" s="82"/>
      <c r="BU153" s="82"/>
      <c r="BV153" s="82"/>
      <c r="BW153" s="82"/>
      <c r="BX153" s="82"/>
      <c r="BY153" s="82"/>
      <c r="BZ153" s="82"/>
      <c r="CA153" s="82"/>
      <c r="CB153" s="82"/>
      <c r="CC153" s="82"/>
      <c r="CD153" s="82"/>
      <c r="CE153" s="82"/>
      <c r="CF153" s="82"/>
      <c r="CG153" s="82"/>
      <c r="CH153" s="82"/>
      <c r="CI153" s="82"/>
      <c r="CJ153" s="82"/>
      <c r="CK153" s="82">
        <v>1487</v>
      </c>
      <c r="CL153" s="82"/>
      <c r="CM153" s="82"/>
      <c r="CN153" s="82"/>
      <c r="CO153" s="82"/>
      <c r="CP153" s="82"/>
      <c r="CQ153" s="82"/>
      <c r="CR153" s="82"/>
      <c r="CS153" s="82"/>
      <c r="CT153" s="82"/>
      <c r="CU153" s="82"/>
      <c r="CV153" s="82"/>
      <c r="CW153" s="82"/>
      <c r="CX153" s="82"/>
      <c r="CY153" s="82"/>
      <c r="CZ153" s="82"/>
      <c r="DA153" s="82">
        <v>1633</v>
      </c>
      <c r="DB153" s="82">
        <v>1653</v>
      </c>
      <c r="DC153" s="82">
        <v>1740</v>
      </c>
      <c r="DD153" s="82">
        <v>1829</v>
      </c>
      <c r="DE153" s="82">
        <v>1883</v>
      </c>
      <c r="DF153" s="82">
        <v>1980</v>
      </c>
      <c r="DG153" s="82">
        <v>1994</v>
      </c>
      <c r="DH153" s="82">
        <v>1952</v>
      </c>
      <c r="DI153" s="82">
        <v>1938</v>
      </c>
      <c r="DJ153" s="82">
        <v>2257</v>
      </c>
      <c r="DK153" s="82">
        <v>2348</v>
      </c>
      <c r="DL153" s="82">
        <v>2310</v>
      </c>
      <c r="DM153" s="82">
        <v>2373</v>
      </c>
      <c r="DN153" s="82">
        <v>2375</v>
      </c>
      <c r="DO153" s="82">
        <v>2451</v>
      </c>
      <c r="DP153" s="82">
        <v>2478</v>
      </c>
      <c r="DQ153" s="82">
        <v>2455</v>
      </c>
    </row>
    <row r="154" spans="1:121" s="25" customFormat="1" ht="12.75" customHeight="1" outlineLevel="1" x14ac:dyDescent="0.2">
      <c r="A154" s="45" t="s">
        <v>696</v>
      </c>
      <c r="B154" s="36">
        <f t="shared" si="40"/>
        <v>8</v>
      </c>
      <c r="C154" s="81"/>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c r="CA154" s="82"/>
      <c r="CB154" s="82"/>
      <c r="CC154" s="82"/>
      <c r="CD154" s="82"/>
      <c r="CE154" s="82"/>
      <c r="CF154" s="82"/>
      <c r="CG154" s="82"/>
      <c r="CH154" s="82"/>
      <c r="CI154" s="82"/>
      <c r="CJ154" s="82"/>
      <c r="CK154" s="82"/>
      <c r="CL154" s="82"/>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v>944</v>
      </c>
      <c r="DK154" s="82">
        <v>927</v>
      </c>
      <c r="DL154" s="82">
        <v>899</v>
      </c>
      <c r="DM154" s="82">
        <v>912</v>
      </c>
      <c r="DN154" s="82">
        <v>919</v>
      </c>
      <c r="DO154" s="82">
        <v>962</v>
      </c>
      <c r="DP154" s="82">
        <v>993</v>
      </c>
      <c r="DQ154" s="82">
        <v>1059</v>
      </c>
    </row>
    <row r="155" spans="1:121" s="25" customFormat="1" ht="12.75" customHeight="1" outlineLevel="1" x14ac:dyDescent="0.2">
      <c r="A155" s="45" t="s">
        <v>621</v>
      </c>
      <c r="B155" s="36">
        <f t="shared" si="40"/>
        <v>6</v>
      </c>
      <c r="C155" s="81"/>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c r="CA155" s="82"/>
      <c r="CB155" s="82"/>
      <c r="CC155" s="82"/>
      <c r="CD155" s="82"/>
      <c r="CE155" s="82"/>
      <c r="CF155" s="82"/>
      <c r="CG155" s="82"/>
      <c r="CH155" s="82"/>
      <c r="CI155" s="82"/>
      <c r="CJ155" s="82"/>
      <c r="CK155" s="82"/>
      <c r="CL155" s="82"/>
      <c r="CM155" s="82"/>
      <c r="CN155" s="82"/>
      <c r="CO155" s="82"/>
      <c r="CP155" s="82"/>
      <c r="CQ155" s="82"/>
      <c r="CR155" s="82"/>
      <c r="CS155" s="82"/>
      <c r="CT155" s="82"/>
      <c r="CU155" s="82"/>
      <c r="CV155" s="82"/>
      <c r="CW155" s="82"/>
      <c r="CX155" s="82"/>
      <c r="CY155" s="82"/>
      <c r="CZ155" s="82"/>
      <c r="DA155" s="82"/>
      <c r="DB155" s="82"/>
      <c r="DC155" s="82"/>
      <c r="DD155" s="82">
        <v>666</v>
      </c>
      <c r="DE155" s="82">
        <v>752</v>
      </c>
      <c r="DF155" s="82">
        <v>864</v>
      </c>
      <c r="DG155" s="82">
        <v>875</v>
      </c>
      <c r="DH155" s="82">
        <v>897</v>
      </c>
      <c r="DI155" s="82">
        <v>909</v>
      </c>
      <c r="DJ155" s="82"/>
      <c r="DK155" s="82"/>
      <c r="DL155" s="82"/>
      <c r="DM155" s="82"/>
      <c r="DN155" s="82"/>
      <c r="DO155" s="82"/>
      <c r="DP155" s="82"/>
      <c r="DQ155" s="82"/>
    </row>
    <row r="156" spans="1:121" s="25" customFormat="1" ht="12.75" customHeight="1" outlineLevel="1" x14ac:dyDescent="0.2">
      <c r="A156" s="45" t="s">
        <v>620</v>
      </c>
      <c r="B156" s="36">
        <f t="shared" si="40"/>
        <v>6</v>
      </c>
      <c r="C156" s="81"/>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v>24437</v>
      </c>
      <c r="BS156" s="82"/>
      <c r="BT156" s="82"/>
      <c r="BU156" s="82"/>
      <c r="BV156" s="82"/>
      <c r="BW156" s="82"/>
      <c r="BX156" s="82"/>
      <c r="BY156" s="82"/>
      <c r="BZ156" s="82"/>
      <c r="CA156" s="82"/>
      <c r="CB156" s="82"/>
      <c r="CC156" s="82"/>
      <c r="CD156" s="82"/>
      <c r="CE156" s="82"/>
      <c r="CF156" s="82"/>
      <c r="CG156" s="82"/>
      <c r="CH156" s="82"/>
      <c r="CI156" s="82"/>
      <c r="CJ156" s="82"/>
      <c r="CK156" s="82">
        <v>146</v>
      </c>
      <c r="CL156" s="82"/>
      <c r="CM156" s="82"/>
      <c r="CN156" s="82"/>
      <c r="CO156" s="82"/>
      <c r="CP156" s="82"/>
      <c r="CQ156" s="82"/>
      <c r="CR156" s="82"/>
      <c r="CS156" s="82"/>
      <c r="CT156" s="82"/>
      <c r="CU156" s="82"/>
      <c r="CV156" s="82"/>
      <c r="CW156" s="82"/>
      <c r="CX156" s="82"/>
      <c r="CY156" s="82"/>
      <c r="CZ156" s="82"/>
      <c r="DA156" s="82">
        <v>659</v>
      </c>
      <c r="DB156" s="82">
        <v>739</v>
      </c>
      <c r="DC156" s="82">
        <v>808</v>
      </c>
      <c r="DD156" s="82">
        <v>209</v>
      </c>
      <c r="DE156" s="82"/>
      <c r="DF156" s="82"/>
      <c r="DG156" s="82"/>
      <c r="DH156" s="82"/>
      <c r="DI156" s="82"/>
      <c r="DJ156" s="82"/>
      <c r="DK156" s="82"/>
      <c r="DL156" s="82"/>
      <c r="DM156" s="82"/>
      <c r="DN156" s="82"/>
      <c r="DO156" s="82"/>
      <c r="DP156" s="82"/>
      <c r="DQ156" s="82"/>
    </row>
    <row r="157" spans="1:121" s="25" customFormat="1" ht="12.75" customHeight="1" outlineLevel="1" x14ac:dyDescent="0.2">
      <c r="A157" s="45" t="s">
        <v>82</v>
      </c>
      <c r="B157" s="36">
        <f t="shared" si="40"/>
        <v>74</v>
      </c>
      <c r="C157" s="81"/>
      <c r="D157" s="82">
        <v>226309</v>
      </c>
      <c r="E157" s="82">
        <v>249907</v>
      </c>
      <c r="F157" s="82">
        <v>262038</v>
      </c>
      <c r="G157" s="82">
        <v>276516</v>
      </c>
      <c r="H157" s="82">
        <v>285302</v>
      </c>
      <c r="I157" s="82">
        <v>351763</v>
      </c>
      <c r="J157" s="82">
        <v>243736</v>
      </c>
      <c r="K157" s="82">
        <v>267878</v>
      </c>
      <c r="L157" s="82">
        <v>331024</v>
      </c>
      <c r="M157" s="82">
        <v>376440</v>
      </c>
      <c r="N157" s="82">
        <v>411192</v>
      </c>
      <c r="O157" s="82">
        <v>421506</v>
      </c>
      <c r="P157" s="82">
        <v>514794</v>
      </c>
      <c r="Q157" s="82">
        <v>627431</v>
      </c>
      <c r="R157" s="82">
        <v>670768</v>
      </c>
      <c r="S157" s="82">
        <v>804476</v>
      </c>
      <c r="T157" s="82">
        <v>1098440</v>
      </c>
      <c r="U157" s="82">
        <v>1609065</v>
      </c>
      <c r="V157" s="82">
        <v>1558766</v>
      </c>
      <c r="W157" s="82">
        <v>1510432</v>
      </c>
      <c r="X157" s="82">
        <v>1617975</v>
      </c>
      <c r="Y157" s="82">
        <v>1757414</v>
      </c>
      <c r="Z157" s="82">
        <v>1766526</v>
      </c>
      <c r="AA157" s="82">
        <v>2026415</v>
      </c>
      <c r="AB157" s="82">
        <v>2061573</v>
      </c>
      <c r="AC157" s="82">
        <v>1881040</v>
      </c>
      <c r="AD157" s="82">
        <v>1756957</v>
      </c>
      <c r="AE157" s="82">
        <v>1856951</v>
      </c>
      <c r="AF157" s="82">
        <v>1249466</v>
      </c>
      <c r="AG157" s="82">
        <v>1339102</v>
      </c>
      <c r="AH157" s="82">
        <v>1300555</v>
      </c>
      <c r="AI157" s="82">
        <v>1354775</v>
      </c>
      <c r="AJ157" s="82">
        <v>1414306</v>
      </c>
      <c r="AK157" s="82">
        <v>1478700</v>
      </c>
      <c r="AL157" s="82">
        <v>1492318</v>
      </c>
      <c r="AM157" s="82">
        <v>1579485</v>
      </c>
      <c r="AN157" s="82">
        <v>1604220</v>
      </c>
      <c r="AO157" s="82">
        <v>1899931</v>
      </c>
      <c r="AP157" s="82">
        <v>2368572</v>
      </c>
      <c r="AQ157" s="82">
        <v>2885834</v>
      </c>
      <c r="AR157" s="82">
        <v>4405763</v>
      </c>
      <c r="AS157" s="82">
        <v>5193647</v>
      </c>
      <c r="AT157" s="82">
        <v>5256415</v>
      </c>
      <c r="AU157" s="82">
        <v>7105129</v>
      </c>
      <c r="AV157" s="82">
        <v>6101353</v>
      </c>
      <c r="AW157" s="82">
        <v>6719900</v>
      </c>
      <c r="AX157" s="82">
        <v>7023179</v>
      </c>
      <c r="AY157" s="82">
        <v>6926107</v>
      </c>
      <c r="AZ157" s="82">
        <v>8129360</v>
      </c>
      <c r="BA157" s="82">
        <v>8918495</v>
      </c>
      <c r="BB157" s="82">
        <v>6679545</v>
      </c>
      <c r="BC157" s="82">
        <v>6355237</v>
      </c>
      <c r="BD157" s="82">
        <v>6496010</v>
      </c>
      <c r="BE157" s="82">
        <v>7324650</v>
      </c>
      <c r="BF157" s="82">
        <v>8137631</v>
      </c>
      <c r="BG157" s="82">
        <v>8047125</v>
      </c>
      <c r="BH157" s="82">
        <v>8692117</v>
      </c>
      <c r="BI157" s="82">
        <v>8683</v>
      </c>
      <c r="BJ157" s="82">
        <v>8586</v>
      </c>
      <c r="BK157" s="82">
        <v>16836</v>
      </c>
      <c r="BL157" s="82">
        <v>17164</v>
      </c>
      <c r="BM157" s="82">
        <v>18306</v>
      </c>
      <c r="BN157" s="82">
        <v>19207</v>
      </c>
      <c r="BO157" s="82">
        <v>22871</v>
      </c>
      <c r="BP157" s="82">
        <v>24872</v>
      </c>
      <c r="BQ157" s="82">
        <v>26783</v>
      </c>
      <c r="BR157" s="82"/>
      <c r="BS157" s="82"/>
      <c r="BT157" s="82"/>
      <c r="BU157" s="82"/>
      <c r="BV157" s="82"/>
      <c r="BW157" s="82"/>
      <c r="BX157" s="82"/>
      <c r="BY157" s="82"/>
      <c r="BZ157" s="82"/>
      <c r="CA157" s="82"/>
      <c r="CB157" s="82"/>
      <c r="CC157" s="82"/>
      <c r="CD157" s="82"/>
      <c r="CE157" s="82"/>
      <c r="CF157" s="82"/>
      <c r="CG157" s="82"/>
      <c r="CH157" s="82"/>
      <c r="CI157" s="82"/>
      <c r="CJ157" s="82"/>
      <c r="CK157" s="82"/>
      <c r="CL157" s="82"/>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v>1931</v>
      </c>
      <c r="DK157" s="82">
        <v>1909</v>
      </c>
      <c r="DL157" s="82">
        <v>1996</v>
      </c>
      <c r="DM157" s="82">
        <v>2068</v>
      </c>
      <c r="DN157" s="82">
        <v>2057</v>
      </c>
      <c r="DO157" s="82">
        <v>2207</v>
      </c>
      <c r="DP157" s="82">
        <v>2392</v>
      </c>
      <c r="DQ157" s="82">
        <v>2648</v>
      </c>
    </row>
    <row r="158" spans="1:121" s="25" customFormat="1" ht="12.75" customHeight="1" outlineLevel="1" x14ac:dyDescent="0.2">
      <c r="A158" s="48"/>
      <c r="B158" s="36" t="str">
        <f t="shared" si="40"/>
        <v/>
      </c>
      <c r="C158" s="110"/>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82"/>
      <c r="BM158" s="82"/>
      <c r="BN158" s="82"/>
      <c r="BO158" s="82"/>
      <c r="BP158" s="82"/>
      <c r="BQ158" s="82"/>
      <c r="BR158" s="82"/>
      <c r="BS158" s="82"/>
      <c r="BT158" s="82"/>
      <c r="BU158" s="82"/>
      <c r="BV158" s="82"/>
      <c r="BW158" s="82"/>
      <c r="BX158" s="82"/>
      <c r="BY158" s="82"/>
      <c r="BZ158" s="82"/>
      <c r="CA158" s="82"/>
      <c r="CB158" s="82"/>
      <c r="CC158" s="82"/>
      <c r="CD158" s="82"/>
      <c r="CE158" s="82"/>
      <c r="CF158" s="82"/>
      <c r="CG158" s="82"/>
      <c r="CH158" s="82"/>
      <c r="CI158" s="82"/>
      <c r="CJ158" s="82"/>
      <c r="CK158" s="82"/>
      <c r="CL158" s="82"/>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111"/>
      <c r="DN158" s="111"/>
      <c r="DO158" s="111"/>
      <c r="DP158" s="111"/>
      <c r="DQ158" s="111"/>
    </row>
    <row r="159" spans="1:121" s="25" customFormat="1" ht="12.75" customHeight="1" outlineLevel="1" x14ac:dyDescent="0.2">
      <c r="A159" s="43" t="s">
        <v>390</v>
      </c>
      <c r="B159" s="36" t="str">
        <f t="shared" si="40"/>
        <v/>
      </c>
      <c r="C159" s="81"/>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2"/>
      <c r="BV159" s="82"/>
      <c r="BW159" s="82"/>
      <c r="BX159" s="82"/>
      <c r="BY159" s="82"/>
      <c r="BZ159" s="82"/>
      <c r="CA159" s="82"/>
      <c r="CB159" s="82"/>
      <c r="CC159" s="82"/>
      <c r="CD159" s="82"/>
      <c r="CE159" s="82"/>
      <c r="CF159" s="82"/>
      <c r="CG159" s="82"/>
      <c r="CH159" s="82"/>
      <c r="CI159" s="82"/>
      <c r="CJ159" s="82"/>
      <c r="CK159" s="82"/>
      <c r="CL159" s="82"/>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row>
    <row r="160" spans="1:121" s="25" customFormat="1" ht="12.75" customHeight="1" outlineLevel="1" x14ac:dyDescent="0.2">
      <c r="A160" s="45" t="s">
        <v>619</v>
      </c>
      <c r="B160" s="36">
        <f t="shared" si="40"/>
        <v>7</v>
      </c>
      <c r="C160" s="81"/>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c r="BT160" s="82"/>
      <c r="BU160" s="82"/>
      <c r="BV160" s="82"/>
      <c r="BW160" s="82"/>
      <c r="BX160" s="82"/>
      <c r="BY160" s="82"/>
      <c r="BZ160" s="82"/>
      <c r="CA160" s="82"/>
      <c r="CB160" s="82"/>
      <c r="CC160" s="82"/>
      <c r="CD160" s="82"/>
      <c r="CE160" s="82"/>
      <c r="CF160" s="82"/>
      <c r="CG160" s="82"/>
      <c r="CH160" s="82"/>
      <c r="CI160" s="82"/>
      <c r="CJ160" s="82"/>
      <c r="CK160" s="82"/>
      <c r="CL160" s="82"/>
      <c r="CM160" s="82"/>
      <c r="CN160" s="82"/>
      <c r="CO160" s="82"/>
      <c r="CP160" s="82"/>
      <c r="CQ160" s="82"/>
      <c r="CR160" s="82"/>
      <c r="CS160" s="82"/>
      <c r="CT160" s="82"/>
      <c r="CU160" s="82"/>
      <c r="CV160" s="82"/>
      <c r="CW160" s="82"/>
      <c r="CX160" s="82">
        <v>526</v>
      </c>
      <c r="CY160" s="82">
        <v>393</v>
      </c>
      <c r="CZ160" s="82">
        <v>417</v>
      </c>
      <c r="DA160" s="82">
        <v>309</v>
      </c>
      <c r="DB160" s="82">
        <v>668</v>
      </c>
      <c r="DC160" s="82">
        <v>337</v>
      </c>
      <c r="DD160" s="82">
        <v>525</v>
      </c>
      <c r="DE160" s="82"/>
      <c r="DF160" s="82"/>
      <c r="DG160" s="82"/>
      <c r="DH160" s="82"/>
      <c r="DI160" s="82"/>
      <c r="DJ160" s="82"/>
      <c r="DK160" s="82"/>
      <c r="DL160" s="82"/>
      <c r="DM160" s="82"/>
      <c r="DN160" s="82"/>
      <c r="DO160" s="82"/>
      <c r="DP160" s="82"/>
      <c r="DQ160" s="82"/>
    </row>
    <row r="161" spans="1:121" s="25" customFormat="1" ht="12.75" customHeight="1" outlineLevel="1" x14ac:dyDescent="0.2">
      <c r="A161" s="45" t="s">
        <v>661</v>
      </c>
      <c r="B161" s="36">
        <f t="shared" si="40"/>
        <v>8</v>
      </c>
      <c r="C161" s="81"/>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c r="CE161" s="82">
        <v>3163</v>
      </c>
      <c r="CF161" s="82">
        <v>3486</v>
      </c>
      <c r="CG161" s="82">
        <v>3651</v>
      </c>
      <c r="CH161" s="82">
        <v>4202</v>
      </c>
      <c r="CI161" s="82">
        <v>4019</v>
      </c>
      <c r="CJ161" s="82">
        <v>2062</v>
      </c>
      <c r="CK161" s="82">
        <v>2056</v>
      </c>
      <c r="CL161" s="82">
        <v>1188</v>
      </c>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row>
    <row r="162" spans="1:121" s="25" customFormat="1" ht="12.75" customHeight="1" outlineLevel="1" x14ac:dyDescent="0.2">
      <c r="A162" s="45" t="s">
        <v>184</v>
      </c>
      <c r="B162" s="36">
        <f t="shared" si="40"/>
        <v>29</v>
      </c>
      <c r="C162" s="81"/>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v>4084401</v>
      </c>
      <c r="BH162" s="82">
        <v>2463528</v>
      </c>
      <c r="BI162" s="82">
        <v>2179</v>
      </c>
      <c r="BJ162" s="82">
        <f>2299-17</f>
        <v>2282</v>
      </c>
      <c r="BK162" s="82">
        <f>4506+8</f>
        <v>4514</v>
      </c>
      <c r="BL162" s="82">
        <f>5152+111</f>
        <v>5263</v>
      </c>
      <c r="BM162" s="82">
        <f>7665+95</f>
        <v>7760</v>
      </c>
      <c r="BN162" s="82">
        <f>9099+80</f>
        <v>9179</v>
      </c>
      <c r="BO162" s="82">
        <f>13597+24-33</f>
        <v>13588</v>
      </c>
      <c r="BP162" s="82">
        <f>15480+64</f>
        <v>15544</v>
      </c>
      <c r="BQ162" s="82">
        <f>18256-52</f>
        <v>18204</v>
      </c>
      <c r="BR162" s="82">
        <f>21518-78</f>
        <v>21440</v>
      </c>
      <c r="BS162" s="82"/>
      <c r="BT162" s="82"/>
      <c r="BU162" s="82"/>
      <c r="BV162" s="82"/>
      <c r="BW162" s="82"/>
      <c r="BX162" s="82"/>
      <c r="BY162" s="82"/>
      <c r="BZ162" s="82"/>
      <c r="CA162" s="82"/>
      <c r="CB162" s="82"/>
      <c r="CC162" s="82"/>
      <c r="CD162" s="82"/>
      <c r="CE162" s="82"/>
      <c r="CF162" s="82"/>
      <c r="CG162" s="82"/>
      <c r="CH162" s="82"/>
      <c r="CI162" s="82"/>
      <c r="CJ162" s="82"/>
      <c r="CK162" s="82"/>
      <c r="CL162" s="82"/>
      <c r="CM162" s="82"/>
      <c r="CN162" s="82"/>
      <c r="CO162" s="82"/>
      <c r="CP162" s="82"/>
      <c r="CQ162" s="82"/>
      <c r="CR162" s="82"/>
      <c r="CS162" s="82"/>
      <c r="CT162" s="82"/>
      <c r="CU162" s="82"/>
      <c r="CV162" s="82"/>
      <c r="CW162" s="82"/>
      <c r="CX162" s="82"/>
      <c r="CY162" s="82"/>
      <c r="CZ162" s="82"/>
      <c r="DA162" s="82">
        <v>5587</v>
      </c>
      <c r="DB162" s="82">
        <v>6131</v>
      </c>
      <c r="DC162" s="82">
        <v>6217</v>
      </c>
      <c r="DD162" s="82">
        <v>6207</v>
      </c>
      <c r="DE162" s="82">
        <v>6750</v>
      </c>
      <c r="DF162" s="82">
        <v>6708</v>
      </c>
      <c r="DG162" s="82">
        <v>6844</v>
      </c>
      <c r="DH162" s="82">
        <v>7435</v>
      </c>
      <c r="DI162" s="82">
        <v>8231</v>
      </c>
      <c r="DJ162" s="82">
        <v>8594</v>
      </c>
      <c r="DK162" s="82">
        <v>8940</v>
      </c>
      <c r="DL162" s="82">
        <v>8908</v>
      </c>
      <c r="DM162" s="82">
        <v>9726</v>
      </c>
      <c r="DN162" s="82">
        <v>10341</v>
      </c>
      <c r="DO162" s="82">
        <v>11127</v>
      </c>
      <c r="DP162" s="82">
        <v>11584</v>
      </c>
      <c r="DQ162" s="82">
        <v>12046</v>
      </c>
    </row>
    <row r="163" spans="1:121" s="25" customFormat="1" ht="12.75" customHeight="1" outlineLevel="1" x14ac:dyDescent="0.2">
      <c r="A163" s="45" t="s">
        <v>353</v>
      </c>
      <c r="B163" s="36">
        <f t="shared" si="40"/>
        <v>2</v>
      </c>
      <c r="C163" s="81"/>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v>1</v>
      </c>
      <c r="BP163" s="82">
        <v>-3</v>
      </c>
      <c r="BQ163" s="82"/>
      <c r="BR163" s="82"/>
      <c r="BS163" s="82"/>
      <c r="BT163" s="82"/>
      <c r="BU163" s="82"/>
      <c r="BV163" s="82"/>
      <c r="BW163" s="82"/>
      <c r="BX163" s="82"/>
      <c r="BY163" s="82"/>
      <c r="BZ163" s="82"/>
      <c r="CA163" s="82"/>
      <c r="CB163" s="82"/>
      <c r="CC163" s="82"/>
      <c r="CD163" s="82"/>
      <c r="CE163" s="82"/>
      <c r="CF163" s="82"/>
      <c r="CG163" s="82"/>
      <c r="CH163" s="82"/>
      <c r="CI163" s="82"/>
      <c r="CJ163" s="82"/>
      <c r="CK163" s="82"/>
      <c r="CL163" s="82"/>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row>
    <row r="164" spans="1:121" s="25" customFormat="1" ht="12.75" customHeight="1" outlineLevel="1" x14ac:dyDescent="0.2">
      <c r="A164" s="45" t="s">
        <v>359</v>
      </c>
      <c r="B164" s="36">
        <f t="shared" si="40"/>
        <v>12</v>
      </c>
      <c r="C164" s="81"/>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c r="CA164" s="82"/>
      <c r="CB164" s="82"/>
      <c r="CC164" s="82"/>
      <c r="CD164" s="82"/>
      <c r="CE164" s="82"/>
      <c r="CF164" s="82"/>
      <c r="CG164" s="82"/>
      <c r="CH164" s="82"/>
      <c r="CI164" s="82"/>
      <c r="CJ164" s="82"/>
      <c r="CK164" s="82"/>
      <c r="CL164" s="82"/>
      <c r="CM164" s="82"/>
      <c r="CN164" s="82"/>
      <c r="CO164" s="82"/>
      <c r="CP164" s="82"/>
      <c r="CQ164" s="82"/>
      <c r="CR164" s="82"/>
      <c r="CS164" s="82"/>
      <c r="CT164" s="82"/>
      <c r="CU164" s="82"/>
      <c r="CV164" s="82"/>
      <c r="CW164" s="82"/>
      <c r="CX164" s="82"/>
      <c r="CY164" s="82"/>
      <c r="CZ164" s="82"/>
      <c r="DA164" s="82">
        <v>210</v>
      </c>
      <c r="DB164" s="82">
        <v>147</v>
      </c>
      <c r="DC164" s="82">
        <v>214</v>
      </c>
      <c r="DD164" s="82">
        <v>792</v>
      </c>
      <c r="DE164" s="82"/>
      <c r="DF164" s="82"/>
      <c r="DG164" s="82"/>
      <c r="DH164" s="82"/>
      <c r="DI164" s="82"/>
      <c r="DJ164" s="82">
        <v>3466</v>
      </c>
      <c r="DK164" s="82">
        <v>3624</v>
      </c>
      <c r="DL164" s="82">
        <v>2885</v>
      </c>
      <c r="DM164" s="82">
        <v>2115</v>
      </c>
      <c r="DN164" s="82">
        <v>1948</v>
      </c>
      <c r="DO164" s="82">
        <v>2109</v>
      </c>
      <c r="DP164" s="82">
        <v>2174</v>
      </c>
      <c r="DQ164" s="82">
        <v>1923</v>
      </c>
    </row>
    <row r="165" spans="1:121" s="25" customFormat="1" ht="12.75" customHeight="1" outlineLevel="1" x14ac:dyDescent="0.2">
      <c r="A165" s="45" t="s">
        <v>352</v>
      </c>
      <c r="B165" s="36">
        <f t="shared" si="40"/>
        <v>2</v>
      </c>
      <c r="C165" s="81"/>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v>135974</v>
      </c>
      <c r="BN165" s="82">
        <v>148194</v>
      </c>
      <c r="BO165" s="82"/>
      <c r="BP165" s="82"/>
      <c r="BQ165" s="82"/>
      <c r="BR165" s="82"/>
      <c r="BS165" s="82"/>
      <c r="BT165" s="82"/>
      <c r="BU165" s="82"/>
      <c r="BV165" s="82"/>
      <c r="BW165" s="82"/>
      <c r="BX165" s="82"/>
      <c r="BY165" s="82"/>
      <c r="BZ165" s="82"/>
      <c r="CA165" s="82"/>
      <c r="CB165" s="82"/>
      <c r="CC165" s="82"/>
      <c r="CD165" s="82"/>
      <c r="CE165" s="82"/>
      <c r="CF165" s="82"/>
      <c r="CG165" s="82"/>
      <c r="CH165" s="82"/>
      <c r="CI165" s="82"/>
      <c r="CJ165" s="82"/>
      <c r="CK165" s="82"/>
      <c r="CL165" s="82"/>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row>
    <row r="166" spans="1:121" s="25" customFormat="1" ht="12.75" customHeight="1" outlineLevel="1" x14ac:dyDescent="0.2">
      <c r="A166" s="45" t="s">
        <v>97</v>
      </c>
      <c r="B166" s="36">
        <f t="shared" si="40"/>
        <v>55</v>
      </c>
      <c r="C166" s="81"/>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v>70065</v>
      </c>
      <c r="AF166" s="82">
        <v>315582</v>
      </c>
      <c r="AG166" s="82">
        <v>328073</v>
      </c>
      <c r="AH166" s="82">
        <v>461310</v>
      </c>
      <c r="AI166" s="82">
        <v>517617</v>
      </c>
      <c r="AJ166" s="82">
        <v>625901</v>
      </c>
      <c r="AK166" s="82">
        <v>630068</v>
      </c>
      <c r="AL166" s="82">
        <v>706884</v>
      </c>
      <c r="AM166" s="82">
        <v>681870</v>
      </c>
      <c r="AN166" s="82">
        <v>581978</v>
      </c>
      <c r="AO166" s="82">
        <v>989869</v>
      </c>
      <c r="AP166" s="82">
        <v>1802516</v>
      </c>
      <c r="AQ166" s="82">
        <v>1275052</v>
      </c>
      <c r="AR166" s="82">
        <v>402493</v>
      </c>
      <c r="AS166" s="82">
        <v>370618</v>
      </c>
      <c r="AT166" s="82">
        <v>324612</v>
      </c>
      <c r="AU166" s="82">
        <v>318253</v>
      </c>
      <c r="AV166" s="82">
        <v>866508</v>
      </c>
      <c r="AW166" s="82">
        <v>1810476</v>
      </c>
      <c r="AX166" s="82">
        <v>2238192</v>
      </c>
      <c r="AY166" s="82">
        <v>2677483</v>
      </c>
      <c r="AZ166" s="82">
        <v>3064517</v>
      </c>
      <c r="BA166" s="82">
        <v>3418543</v>
      </c>
      <c r="BB166" s="82">
        <v>3822632</v>
      </c>
      <c r="BC166" s="82">
        <v>5548700</v>
      </c>
      <c r="BD166" s="82">
        <v>12898348</v>
      </c>
      <c r="BE166" s="82">
        <v>21189631</v>
      </c>
      <c r="BF166" s="82">
        <v>37182837</v>
      </c>
      <c r="BG166" s="82">
        <v>41710684</v>
      </c>
      <c r="BH166" s="82">
        <v>44252959</v>
      </c>
      <c r="BI166" s="82">
        <v>49255</v>
      </c>
      <c r="BJ166" s="82">
        <v>51952</v>
      </c>
      <c r="BK166" s="82">
        <v>115809</v>
      </c>
      <c r="BL166" s="82">
        <v>122029</v>
      </c>
      <c r="BM166" s="82"/>
      <c r="BN166" s="82"/>
      <c r="BO166" s="82">
        <v>190670</v>
      </c>
      <c r="BP166" s="82">
        <v>220617</v>
      </c>
      <c r="BQ166" s="82">
        <v>234142</v>
      </c>
      <c r="BR166" s="82">
        <v>253142</v>
      </c>
      <c r="BS166" s="82"/>
      <c r="BT166" s="82"/>
      <c r="BU166" s="82"/>
      <c r="BV166" s="82"/>
      <c r="BW166" s="82"/>
      <c r="BX166" s="82"/>
      <c r="BY166" s="82"/>
      <c r="BZ166" s="82"/>
      <c r="CA166" s="82"/>
      <c r="CB166" s="82"/>
      <c r="CC166" s="82"/>
      <c r="CD166" s="82"/>
      <c r="CE166" s="82"/>
      <c r="CF166" s="82"/>
      <c r="CG166" s="82"/>
      <c r="CH166" s="82"/>
      <c r="CI166" s="82"/>
      <c r="CJ166" s="82"/>
      <c r="CK166" s="82"/>
      <c r="CL166" s="82"/>
      <c r="CM166" s="82"/>
      <c r="CN166" s="82"/>
      <c r="CO166" s="82"/>
      <c r="CP166" s="82"/>
      <c r="CQ166" s="82"/>
      <c r="CR166" s="82"/>
      <c r="CS166" s="82"/>
      <c r="CT166" s="82"/>
      <c r="CU166" s="82"/>
      <c r="CV166" s="82"/>
      <c r="CW166" s="82"/>
      <c r="CX166" s="82"/>
      <c r="CY166" s="82"/>
      <c r="CZ166" s="82"/>
      <c r="DA166" s="82">
        <v>7434</v>
      </c>
      <c r="DB166" s="82">
        <v>7330</v>
      </c>
      <c r="DC166" s="82">
        <v>7223.54026084</v>
      </c>
      <c r="DD166" s="82">
        <v>7139</v>
      </c>
      <c r="DE166" s="82">
        <v>7038</v>
      </c>
      <c r="DF166" s="82">
        <v>6481</v>
      </c>
      <c r="DG166" s="82">
        <v>6301</v>
      </c>
      <c r="DH166" s="82">
        <v>5892</v>
      </c>
      <c r="DI166" s="82">
        <v>6036</v>
      </c>
      <c r="DJ166" s="82">
        <v>5990</v>
      </c>
      <c r="DK166" s="82">
        <v>6053</v>
      </c>
      <c r="DL166" s="82">
        <v>6035</v>
      </c>
      <c r="DM166" s="82">
        <v>6150</v>
      </c>
      <c r="DN166" s="82">
        <v>6174</v>
      </c>
      <c r="DO166" s="82">
        <v>6098</v>
      </c>
      <c r="DP166" s="82">
        <v>6028</v>
      </c>
      <c r="DQ166" s="82">
        <v>5734</v>
      </c>
    </row>
    <row r="167" spans="1:121" s="25" customFormat="1" ht="12.75" customHeight="1" outlineLevel="1" x14ac:dyDescent="0.2">
      <c r="A167" s="45" t="s">
        <v>344</v>
      </c>
      <c r="B167" s="36">
        <f t="shared" si="40"/>
        <v>9</v>
      </c>
      <c r="C167" s="81"/>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82"/>
      <c r="BS167" s="82"/>
      <c r="BT167" s="82"/>
      <c r="BU167" s="82"/>
      <c r="BV167" s="82"/>
      <c r="BW167" s="82"/>
      <c r="BX167" s="82"/>
      <c r="BY167" s="82"/>
      <c r="BZ167" s="82"/>
      <c r="CA167" s="82">
        <v>476</v>
      </c>
      <c r="CB167" s="82">
        <v>1226.7</v>
      </c>
      <c r="CC167" s="82">
        <v>2270.1999999999998</v>
      </c>
      <c r="CD167" s="82">
        <v>3107.9</v>
      </c>
      <c r="CE167" s="82"/>
      <c r="CF167" s="82"/>
      <c r="CG167" s="82"/>
      <c r="CH167" s="82">
        <v>2207</v>
      </c>
      <c r="CI167" s="82">
        <v>2813</v>
      </c>
      <c r="CJ167" s="82">
        <v>4666</v>
      </c>
      <c r="CK167" s="82">
        <v>4833</v>
      </c>
      <c r="CL167" s="82">
        <v>5163</v>
      </c>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row>
    <row r="168" spans="1:121" s="25" customFormat="1" ht="12.75" customHeight="1" outlineLevel="1" x14ac:dyDescent="0.2">
      <c r="A168" s="45" t="s">
        <v>642</v>
      </c>
      <c r="B168" s="36">
        <f t="shared" si="40"/>
        <v>11</v>
      </c>
      <c r="C168" s="81"/>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c r="BI168" s="82"/>
      <c r="BJ168" s="82"/>
      <c r="BK168" s="82"/>
      <c r="BL168" s="82"/>
      <c r="BM168" s="82"/>
      <c r="BN168" s="82"/>
      <c r="BO168" s="82"/>
      <c r="BP168" s="82"/>
      <c r="BQ168" s="82"/>
      <c r="BR168" s="82"/>
      <c r="BS168" s="82"/>
      <c r="BT168" s="82"/>
      <c r="BU168" s="82"/>
      <c r="BV168" s="82"/>
      <c r="BW168" s="82"/>
      <c r="BX168" s="82"/>
      <c r="BY168" s="82"/>
      <c r="BZ168" s="82"/>
      <c r="CA168" s="82"/>
      <c r="CB168" s="82"/>
      <c r="CC168" s="82"/>
      <c r="CD168" s="82"/>
      <c r="CE168" s="82"/>
      <c r="CF168" s="82"/>
      <c r="CG168" s="82"/>
      <c r="CH168" s="82"/>
      <c r="CI168" s="82"/>
      <c r="CJ168" s="82"/>
      <c r="CK168" s="82"/>
      <c r="CL168" s="82"/>
      <c r="CM168" s="82">
        <v>6367</v>
      </c>
      <c r="CN168" s="82">
        <v>6601</v>
      </c>
      <c r="CO168" s="82">
        <v>7093</v>
      </c>
      <c r="CP168" s="82">
        <v>7200</v>
      </c>
      <c r="CQ168" s="82">
        <v>8561</v>
      </c>
      <c r="CR168" s="82">
        <v>9406</v>
      </c>
      <c r="CS168" s="82">
        <v>10224</v>
      </c>
      <c r="CT168" s="82">
        <v>10543</v>
      </c>
      <c r="CU168" s="82">
        <v>10911.1</v>
      </c>
      <c r="CV168" s="82">
        <v>11005.2</v>
      </c>
      <c r="CW168" s="82">
        <v>11407.944287999999</v>
      </c>
      <c r="CX168" s="82"/>
      <c r="CY168" s="82"/>
      <c r="CZ168" s="82"/>
      <c r="DA168" s="82"/>
      <c r="DB168" s="82"/>
      <c r="DC168" s="82"/>
      <c r="DD168" s="82"/>
      <c r="DE168" s="82"/>
      <c r="DF168" s="82"/>
      <c r="DG168" s="82"/>
      <c r="DH168" s="82"/>
      <c r="DI168" s="82"/>
      <c r="DJ168" s="82"/>
      <c r="DK168" s="82"/>
      <c r="DL168" s="82"/>
      <c r="DM168" s="82"/>
      <c r="DN168" s="82"/>
      <c r="DO168" s="82"/>
      <c r="DP168" s="82"/>
      <c r="DQ168" s="82"/>
    </row>
    <row r="169" spans="1:121" s="25" customFormat="1" ht="12.75" customHeight="1" outlineLevel="1" x14ac:dyDescent="0.2">
      <c r="A169" s="45" t="s">
        <v>637</v>
      </c>
      <c r="B169" s="36">
        <f t="shared" si="40"/>
        <v>3</v>
      </c>
      <c r="C169" s="81"/>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82"/>
      <c r="BS169" s="82"/>
      <c r="BT169" s="82"/>
      <c r="BU169" s="82"/>
      <c r="BV169" s="82"/>
      <c r="BW169" s="82"/>
      <c r="BX169" s="82"/>
      <c r="BY169" s="82"/>
      <c r="BZ169" s="82"/>
      <c r="CA169" s="82"/>
      <c r="CB169" s="82"/>
      <c r="CC169" s="82"/>
      <c r="CD169" s="82"/>
      <c r="CE169" s="82"/>
      <c r="CF169" s="82"/>
      <c r="CG169" s="82"/>
      <c r="CH169" s="82"/>
      <c r="CI169" s="82"/>
      <c r="CJ169" s="82"/>
      <c r="CK169" s="82"/>
      <c r="CL169" s="82"/>
      <c r="CM169" s="82"/>
      <c r="CN169" s="82"/>
      <c r="CO169" s="82"/>
      <c r="CP169" s="82"/>
      <c r="CQ169" s="82"/>
      <c r="CR169" s="82"/>
      <c r="CS169" s="82"/>
      <c r="CT169" s="82"/>
      <c r="CU169" s="82"/>
      <c r="CV169" s="82"/>
      <c r="CW169" s="82"/>
      <c r="CX169" s="82">
        <v>11919</v>
      </c>
      <c r="CY169" s="82">
        <v>12386</v>
      </c>
      <c r="CZ169" s="82">
        <v>12866</v>
      </c>
      <c r="DA169" s="82"/>
      <c r="DB169" s="82"/>
      <c r="DC169" s="82"/>
      <c r="DD169" s="82"/>
      <c r="DE169" s="82"/>
      <c r="DF169" s="82"/>
      <c r="DG169" s="82"/>
      <c r="DH169" s="82"/>
      <c r="DI169" s="82"/>
      <c r="DJ169" s="82"/>
      <c r="DK169" s="82"/>
      <c r="DL169" s="82"/>
      <c r="DM169" s="82"/>
      <c r="DN169" s="82"/>
      <c r="DO169" s="82"/>
      <c r="DP169" s="82"/>
      <c r="DQ169" s="82"/>
    </row>
    <row r="170" spans="1:121" s="25" customFormat="1" ht="12.75" customHeight="1" outlineLevel="1" x14ac:dyDescent="0.2">
      <c r="A170" s="35"/>
      <c r="B170" s="36" t="str">
        <f t="shared" si="40"/>
        <v/>
      </c>
      <c r="C170" s="81"/>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2"/>
      <c r="BY170" s="82"/>
      <c r="BZ170" s="82"/>
      <c r="CA170" s="82"/>
      <c r="CB170" s="82"/>
      <c r="CC170" s="82"/>
      <c r="CD170" s="82"/>
      <c r="CE170" s="82"/>
      <c r="CF170" s="82"/>
      <c r="CG170" s="82"/>
      <c r="CH170" s="82"/>
      <c r="CI170" s="82"/>
      <c r="CJ170" s="82"/>
      <c r="CK170" s="82"/>
      <c r="CL170" s="82"/>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row>
    <row r="171" spans="1:121" s="47" customFormat="1" ht="12.75" customHeight="1" outlineLevel="1" x14ac:dyDescent="0.2">
      <c r="A171" s="43" t="s">
        <v>268</v>
      </c>
      <c r="B171" s="36" t="str">
        <f t="shared" si="40"/>
        <v/>
      </c>
      <c r="C171" s="93"/>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c r="BK171" s="94"/>
      <c r="BL171" s="82"/>
      <c r="BM171" s="82"/>
      <c r="BN171" s="82"/>
      <c r="BO171" s="82"/>
      <c r="BP171" s="82"/>
      <c r="BQ171" s="82"/>
      <c r="BR171" s="82"/>
      <c r="BS171" s="82"/>
      <c r="BT171" s="82"/>
      <c r="BU171" s="82"/>
      <c r="BV171" s="82"/>
      <c r="BW171" s="82"/>
      <c r="BX171" s="82"/>
      <c r="BY171" s="82"/>
      <c r="BZ171" s="82"/>
      <c r="CA171" s="82"/>
      <c r="CB171" s="82"/>
      <c r="CC171" s="82"/>
      <c r="CD171" s="82"/>
      <c r="CE171" s="82"/>
      <c r="CF171" s="82"/>
      <c r="CG171" s="82"/>
      <c r="CH171" s="82"/>
      <c r="CI171" s="82"/>
      <c r="CJ171" s="82"/>
      <c r="CK171" s="94"/>
      <c r="CL171" s="82"/>
      <c r="CM171" s="82"/>
      <c r="CN171" s="82"/>
      <c r="CO171" s="82"/>
      <c r="CP171" s="82"/>
      <c r="CQ171" s="82"/>
      <c r="CR171" s="82"/>
      <c r="CS171" s="82"/>
      <c r="CT171" s="82"/>
      <c r="CU171" s="94"/>
      <c r="CV171" s="94"/>
      <c r="CW171" s="94"/>
      <c r="CX171" s="94"/>
      <c r="CY171" s="94"/>
      <c r="CZ171" s="94"/>
      <c r="DA171" s="94"/>
      <c r="DB171" s="94"/>
      <c r="DC171" s="94"/>
      <c r="DD171" s="94"/>
      <c r="DE171" s="94"/>
      <c r="DF171" s="94"/>
      <c r="DG171" s="94"/>
      <c r="DH171" s="94"/>
      <c r="DI171" s="94"/>
      <c r="DJ171" s="94"/>
      <c r="DK171" s="94"/>
      <c r="DL171" s="94"/>
      <c r="DM171" s="94"/>
      <c r="DN171" s="94"/>
      <c r="DO171" s="94"/>
      <c r="DP171" s="94"/>
      <c r="DQ171" s="94"/>
    </row>
    <row r="172" spans="1:121" s="25" customFormat="1" ht="12.75" customHeight="1" outlineLevel="1" x14ac:dyDescent="0.2">
      <c r="A172" s="45" t="s">
        <v>366</v>
      </c>
      <c r="B172" s="36">
        <f t="shared" si="40"/>
        <v>10</v>
      </c>
      <c r="C172" s="81"/>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c r="BI172" s="82">
        <v>770</v>
      </c>
      <c r="BJ172" s="82">
        <v>716</v>
      </c>
      <c r="BK172" s="82">
        <v>1281</v>
      </c>
      <c r="BL172" s="82">
        <v>1141</v>
      </c>
      <c r="BM172" s="82">
        <v>1013</v>
      </c>
      <c r="BN172" s="82">
        <v>901</v>
      </c>
      <c r="BO172" s="82">
        <v>858</v>
      </c>
      <c r="BP172" s="82">
        <v>824</v>
      </c>
      <c r="BQ172" s="82">
        <v>836</v>
      </c>
      <c r="BR172" s="82">
        <v>833</v>
      </c>
      <c r="BS172" s="82"/>
      <c r="BT172" s="82"/>
      <c r="BU172" s="82"/>
      <c r="BV172" s="82"/>
      <c r="BW172" s="82"/>
      <c r="BX172" s="82"/>
      <c r="BY172" s="82"/>
      <c r="BZ172" s="82"/>
      <c r="CA172" s="82"/>
      <c r="CB172" s="82"/>
      <c r="CC172" s="82"/>
      <c r="CD172" s="82"/>
      <c r="CE172" s="82"/>
      <c r="CF172" s="82"/>
      <c r="CG172" s="82"/>
      <c r="CH172" s="82"/>
      <c r="CI172" s="82"/>
      <c r="CJ172" s="82"/>
      <c r="CK172" s="82"/>
      <c r="CL172" s="82"/>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row>
    <row r="173" spans="1:121" s="25" customFormat="1" ht="12.75" customHeight="1" outlineLevel="1" x14ac:dyDescent="0.2">
      <c r="A173" s="45" t="s">
        <v>367</v>
      </c>
      <c r="B173" s="36">
        <f t="shared" si="40"/>
        <v>37</v>
      </c>
      <c r="C173" s="81"/>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v>1674953</v>
      </c>
      <c r="AI173" s="82">
        <v>1699093</v>
      </c>
      <c r="AJ173" s="82">
        <v>1794672</v>
      </c>
      <c r="AK173" s="82">
        <v>1850474</v>
      </c>
      <c r="AL173" s="82">
        <v>1984378</v>
      </c>
      <c r="AM173" s="82">
        <v>2177784</v>
      </c>
      <c r="AN173" s="82">
        <v>2418723</v>
      </c>
      <c r="AO173" s="82">
        <v>2507292</v>
      </c>
      <c r="AP173" s="82">
        <v>2993641</v>
      </c>
      <c r="AQ173" s="82">
        <v>4638931</v>
      </c>
      <c r="AR173" s="82">
        <v>7908209</v>
      </c>
      <c r="AS173" s="82">
        <v>8113201</v>
      </c>
      <c r="AT173" s="82">
        <v>7759980</v>
      </c>
      <c r="AU173" s="82">
        <v>7914129</v>
      </c>
      <c r="AV173" s="82">
        <v>9462084</v>
      </c>
      <c r="AW173" s="82">
        <v>9785760</v>
      </c>
      <c r="AX173" s="82">
        <v>9557745</v>
      </c>
      <c r="AY173" s="82">
        <v>10192195</v>
      </c>
      <c r="AZ173" s="82">
        <v>10662141</v>
      </c>
      <c r="BA173" s="82">
        <v>13849831</v>
      </c>
      <c r="BB173" s="82">
        <v>17890253</v>
      </c>
      <c r="BC173" s="82">
        <v>23080953</v>
      </c>
      <c r="BD173" s="82">
        <v>29030316</v>
      </c>
      <c r="BE173" s="82">
        <v>36516150</v>
      </c>
      <c r="BF173" s="82">
        <v>47915616</v>
      </c>
      <c r="BG173" s="82">
        <v>51366033</v>
      </c>
      <c r="BH173" s="82">
        <v>55823694</v>
      </c>
      <c r="BI173" s="82">
        <v>61459</v>
      </c>
      <c r="BJ173" s="82">
        <v>64969</v>
      </c>
      <c r="BK173" s="82">
        <v>134976</v>
      </c>
      <c r="BL173" s="82">
        <v>140372</v>
      </c>
      <c r="BM173" s="82">
        <v>146199</v>
      </c>
      <c r="BN173" s="82">
        <v>171073</v>
      </c>
      <c r="BO173" s="82">
        <v>199740</v>
      </c>
      <c r="BP173" s="82">
        <v>200901</v>
      </c>
      <c r="BQ173" s="82">
        <v>214315</v>
      </c>
      <c r="BR173" s="82">
        <v>225217</v>
      </c>
      <c r="BS173" s="82"/>
      <c r="BT173" s="82"/>
      <c r="BU173" s="82"/>
      <c r="BV173" s="82"/>
      <c r="BW173" s="82"/>
      <c r="BX173" s="82"/>
      <c r="BY173" s="82"/>
      <c r="BZ173" s="82"/>
      <c r="CA173" s="82"/>
      <c r="CB173" s="82"/>
      <c r="CC173" s="82"/>
      <c r="CD173" s="82"/>
      <c r="CE173" s="82"/>
      <c r="CF173" s="82"/>
      <c r="CG173" s="82"/>
      <c r="CH173" s="82"/>
      <c r="CI173" s="82"/>
      <c r="CJ173" s="82"/>
      <c r="CK173" s="82"/>
      <c r="CL173" s="82"/>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row>
    <row r="174" spans="1:121" s="25" customFormat="1" ht="12.75" customHeight="1" outlineLevel="1" x14ac:dyDescent="0.2">
      <c r="A174" s="45" t="s">
        <v>268</v>
      </c>
      <c r="B174" s="36">
        <f t="shared" si="40"/>
        <v>26</v>
      </c>
      <c r="C174" s="81"/>
      <c r="D174" s="82">
        <v>454236</v>
      </c>
      <c r="E174" s="82">
        <v>491218</v>
      </c>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v>23795</v>
      </c>
      <c r="BL174" s="82">
        <v>21082</v>
      </c>
      <c r="BM174" s="82">
        <v>18710</v>
      </c>
      <c r="BN174" s="82">
        <v>17795</v>
      </c>
      <c r="BO174" s="82">
        <v>18070</v>
      </c>
      <c r="BP174" s="82">
        <v>17028</v>
      </c>
      <c r="BQ174" s="82">
        <v>16460</v>
      </c>
      <c r="BR174" s="82">
        <v>15711</v>
      </c>
      <c r="BS174" s="82"/>
      <c r="BT174" s="82"/>
      <c r="BU174" s="82"/>
      <c r="BV174" s="82"/>
      <c r="BW174" s="82"/>
      <c r="BX174" s="82"/>
      <c r="BY174" s="82"/>
      <c r="BZ174" s="82"/>
      <c r="CA174" s="82"/>
      <c r="CB174" s="82"/>
      <c r="CC174" s="82"/>
      <c r="CD174" s="82"/>
      <c r="CE174" s="82"/>
      <c r="CF174" s="82"/>
      <c r="CG174" s="82"/>
      <c r="CH174" s="82"/>
      <c r="CI174" s="82"/>
      <c r="CJ174" s="82"/>
      <c r="CK174" s="82"/>
      <c r="CL174" s="82"/>
      <c r="CM174" s="82"/>
      <c r="CN174" s="82"/>
      <c r="CO174" s="82"/>
      <c r="CP174" s="82"/>
      <c r="CQ174" s="82"/>
      <c r="CR174" s="82"/>
      <c r="CS174" s="82"/>
      <c r="CT174" s="82"/>
      <c r="CU174" s="82"/>
      <c r="CV174" s="82"/>
      <c r="CW174" s="82"/>
      <c r="CX174" s="82"/>
      <c r="CY174" s="82"/>
      <c r="CZ174" s="82"/>
      <c r="DA174" s="82">
        <v>5247</v>
      </c>
      <c r="DB174" s="82">
        <v>5220</v>
      </c>
      <c r="DC174" s="82">
        <v>5274</v>
      </c>
      <c r="DD174" s="82">
        <v>5382</v>
      </c>
      <c r="DE174" s="82">
        <v>5632</v>
      </c>
      <c r="DF174" s="82">
        <v>5654</v>
      </c>
      <c r="DG174" s="82">
        <v>5653</v>
      </c>
      <c r="DH174" s="82">
        <v>6387</v>
      </c>
      <c r="DI174" s="82"/>
      <c r="DJ174" s="82">
        <v>7660</v>
      </c>
      <c r="DK174" s="82">
        <v>8498</v>
      </c>
      <c r="DL174" s="82">
        <v>8848</v>
      </c>
      <c r="DM174" s="82">
        <v>9816</v>
      </c>
      <c r="DN174" s="82">
        <v>10453</v>
      </c>
      <c r="DO174" s="82">
        <v>11879</v>
      </c>
      <c r="DP174" s="82">
        <v>12130</v>
      </c>
      <c r="DQ174" s="82">
        <v>16270</v>
      </c>
    </row>
    <row r="175" spans="1:121" s="25" customFormat="1" ht="12.75" customHeight="1" outlineLevel="1" x14ac:dyDescent="0.2">
      <c r="A175" s="45" t="s">
        <v>100</v>
      </c>
      <c r="B175" s="36">
        <f t="shared" si="40"/>
        <v>29</v>
      </c>
      <c r="C175" s="81"/>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v>3076431</v>
      </c>
      <c r="AI175" s="82">
        <v>3123565</v>
      </c>
      <c r="AJ175" s="82">
        <v>3167752</v>
      </c>
      <c r="AK175" s="82">
        <v>3236739</v>
      </c>
      <c r="AL175" s="82">
        <v>3299263</v>
      </c>
      <c r="AM175" s="82">
        <v>3414513</v>
      </c>
      <c r="AN175" s="82">
        <v>3867983</v>
      </c>
      <c r="AO175" s="82">
        <v>4059020</v>
      </c>
      <c r="AP175" s="82">
        <v>4811701</v>
      </c>
      <c r="AQ175" s="82">
        <v>6589683</v>
      </c>
      <c r="AR175" s="82">
        <v>9113787</v>
      </c>
      <c r="AS175" s="82">
        <v>8751326</v>
      </c>
      <c r="AT175" s="82">
        <v>8234055</v>
      </c>
      <c r="AU175" s="82">
        <v>8593368</v>
      </c>
      <c r="AV175" s="82">
        <v>9881397</v>
      </c>
      <c r="AW175" s="82">
        <v>9930607</v>
      </c>
      <c r="AX175" s="82">
        <v>9621979</v>
      </c>
      <c r="AY175" s="82">
        <v>10229291</v>
      </c>
      <c r="AZ175" s="82">
        <v>10759311</v>
      </c>
      <c r="BA175" s="82">
        <v>13840369</v>
      </c>
      <c r="BB175" s="82">
        <v>16036015</v>
      </c>
      <c r="BC175" s="82">
        <v>16211617</v>
      </c>
      <c r="BD175" s="82">
        <v>15141170</v>
      </c>
      <c r="BE175" s="82">
        <v>14849097</v>
      </c>
      <c r="BF175" s="82">
        <v>17270312</v>
      </c>
      <c r="BG175" s="82">
        <v>16633335</v>
      </c>
      <c r="BH175" s="82">
        <v>15207513</v>
      </c>
      <c r="BI175" s="82">
        <v>14366</v>
      </c>
      <c r="BJ175" s="82">
        <v>13389</v>
      </c>
      <c r="BK175" s="82"/>
      <c r="BL175" s="82"/>
      <c r="BM175" s="82"/>
      <c r="BN175" s="82"/>
      <c r="BO175" s="82"/>
      <c r="BP175" s="82"/>
      <c r="BQ175" s="82"/>
      <c r="BR175" s="82"/>
      <c r="BS175" s="82"/>
      <c r="BT175" s="82"/>
      <c r="BU175" s="82"/>
      <c r="BV175" s="82"/>
      <c r="BW175" s="82"/>
      <c r="BX175" s="82"/>
      <c r="BY175" s="82"/>
      <c r="BZ175" s="82"/>
      <c r="CA175" s="82"/>
      <c r="CB175" s="82"/>
      <c r="CC175" s="82"/>
      <c r="CD175" s="82"/>
      <c r="CE175" s="82"/>
      <c r="CF175" s="82"/>
      <c r="CG175" s="82"/>
      <c r="CH175" s="82"/>
      <c r="CI175" s="82"/>
      <c r="CJ175" s="82"/>
      <c r="CK175" s="82"/>
      <c r="CL175" s="82"/>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row>
    <row r="176" spans="1:121" s="25" customFormat="1" ht="12.75" customHeight="1" outlineLevel="1" x14ac:dyDescent="0.2">
      <c r="A176" s="45" t="s">
        <v>343</v>
      </c>
      <c r="B176" s="36">
        <f t="shared" si="40"/>
        <v>1</v>
      </c>
      <c r="C176" s="81"/>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c r="BI176" s="82"/>
      <c r="BJ176" s="82"/>
      <c r="BK176" s="82"/>
      <c r="BL176" s="82"/>
      <c r="BM176" s="82"/>
      <c r="BN176" s="82"/>
      <c r="BO176" s="82"/>
      <c r="BP176" s="82"/>
      <c r="BQ176" s="82"/>
      <c r="BR176" s="82"/>
      <c r="BS176" s="82"/>
      <c r="BT176" s="82"/>
      <c r="BU176" s="82"/>
      <c r="BV176" s="82"/>
      <c r="BW176" s="82"/>
      <c r="BX176" s="82"/>
      <c r="BY176" s="82"/>
      <c r="BZ176" s="82"/>
      <c r="CA176" s="82"/>
      <c r="CB176" s="82"/>
      <c r="CC176" s="82"/>
      <c r="CD176" s="82"/>
      <c r="CE176" s="82"/>
      <c r="CF176" s="82"/>
      <c r="CG176" s="82"/>
      <c r="CH176" s="82"/>
      <c r="CI176" s="82"/>
      <c r="CJ176" s="82"/>
      <c r="CK176" s="82">
        <v>1105</v>
      </c>
      <c r="CL176" s="82"/>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row>
    <row r="177" spans="1:121" s="25" customFormat="1" ht="12.75" customHeight="1" outlineLevel="1" x14ac:dyDescent="0.2">
      <c r="A177" s="45" t="s">
        <v>102</v>
      </c>
      <c r="B177" s="36">
        <f t="shared" si="40"/>
        <v>28</v>
      </c>
      <c r="C177" s="81"/>
      <c r="D177" s="82"/>
      <c r="E177" s="82"/>
      <c r="F177" s="82">
        <v>516761</v>
      </c>
      <c r="G177" s="82">
        <v>560409</v>
      </c>
      <c r="H177" s="82">
        <v>604959</v>
      </c>
      <c r="I177" s="82">
        <v>618599</v>
      </c>
      <c r="J177" s="82">
        <v>638017</v>
      </c>
      <c r="K177" s="82">
        <v>673436</v>
      </c>
      <c r="L177" s="82">
        <v>720305</v>
      </c>
      <c r="M177" s="82">
        <v>810241</v>
      </c>
      <c r="N177" s="82">
        <v>840012</v>
      </c>
      <c r="O177" s="82">
        <v>927293</v>
      </c>
      <c r="P177" s="82">
        <v>1043885</v>
      </c>
      <c r="Q177" s="82">
        <v>1204556</v>
      </c>
      <c r="R177" s="82">
        <v>1172787</v>
      </c>
      <c r="S177" s="82">
        <v>1223791</v>
      </c>
      <c r="T177" s="82">
        <v>1847661</v>
      </c>
      <c r="U177" s="82">
        <v>2545214</v>
      </c>
      <c r="V177" s="82">
        <v>3060356</v>
      </c>
      <c r="W177" s="82">
        <v>3288852</v>
      </c>
      <c r="X177" s="82">
        <v>3124926</v>
      </c>
      <c r="Y177" s="82">
        <v>3284594</v>
      </c>
      <c r="Z177" s="82">
        <v>3349095</v>
      </c>
      <c r="AA177" s="82">
        <v>3457052</v>
      </c>
      <c r="AB177" s="82">
        <v>3533984</v>
      </c>
      <c r="AC177" s="82">
        <v>3544602</v>
      </c>
      <c r="AD177" s="82">
        <v>3597061</v>
      </c>
      <c r="AE177" s="82">
        <v>3573198</v>
      </c>
      <c r="AF177" s="82">
        <v>3283545</v>
      </c>
      <c r="AG177" s="82">
        <v>3396098</v>
      </c>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c r="BI177" s="82"/>
      <c r="BJ177" s="82"/>
      <c r="BK177" s="82"/>
      <c r="BL177" s="82"/>
      <c r="BM177" s="82"/>
      <c r="BN177" s="82"/>
      <c r="BO177" s="82"/>
      <c r="BP177" s="82"/>
      <c r="BQ177" s="82"/>
      <c r="BR177" s="82"/>
      <c r="BS177" s="82"/>
      <c r="BT177" s="82"/>
      <c r="BU177" s="82"/>
      <c r="BV177" s="82"/>
      <c r="BW177" s="82"/>
      <c r="BX177" s="82"/>
      <c r="BY177" s="82"/>
      <c r="BZ177" s="82"/>
      <c r="CA177" s="82"/>
      <c r="CB177" s="82"/>
      <c r="CC177" s="82"/>
      <c r="CD177" s="82"/>
      <c r="CE177" s="82"/>
      <c r="CF177" s="82"/>
      <c r="CG177" s="82"/>
      <c r="CH177" s="82"/>
      <c r="CI177" s="82"/>
      <c r="CJ177" s="82"/>
      <c r="CK177" s="82"/>
      <c r="CL177" s="82"/>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row>
    <row r="178" spans="1:121" s="25" customFormat="1" ht="12.75" customHeight="1" outlineLevel="1" x14ac:dyDescent="0.2">
      <c r="A178" s="35"/>
      <c r="B178" s="36" t="str">
        <f t="shared" si="40"/>
        <v/>
      </c>
      <c r="C178" s="81"/>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c r="BI178" s="82"/>
      <c r="BJ178" s="82"/>
      <c r="BK178" s="82"/>
      <c r="BL178" s="82"/>
      <c r="BM178" s="82"/>
      <c r="BN178" s="82"/>
      <c r="BO178" s="82"/>
      <c r="BP178" s="82"/>
      <c r="BQ178" s="82"/>
      <c r="BR178" s="82"/>
      <c r="BS178" s="82"/>
      <c r="BT178" s="82"/>
      <c r="BU178" s="82"/>
      <c r="BV178" s="82"/>
      <c r="BW178" s="82"/>
      <c r="BX178" s="82"/>
      <c r="BY178" s="82"/>
      <c r="BZ178" s="82"/>
      <c r="CA178" s="82"/>
      <c r="CB178" s="82"/>
      <c r="CC178" s="82"/>
      <c r="CD178" s="82"/>
      <c r="CE178" s="82"/>
      <c r="CF178" s="82"/>
      <c r="CG178" s="82"/>
      <c r="CH178" s="82"/>
      <c r="CI178" s="82"/>
      <c r="CJ178" s="82"/>
      <c r="CK178" s="82"/>
      <c r="CL178" s="82"/>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row>
    <row r="179" spans="1:121" s="47" customFormat="1" ht="12.75" customHeight="1" outlineLevel="1" x14ac:dyDescent="0.2">
      <c r="A179" s="43" t="s">
        <v>192</v>
      </c>
      <c r="B179" s="36" t="str">
        <f t="shared" si="40"/>
        <v/>
      </c>
      <c r="C179" s="93"/>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94"/>
      <c r="BE179" s="94"/>
      <c r="BF179" s="94"/>
      <c r="BG179" s="94"/>
      <c r="BH179" s="94"/>
      <c r="BI179" s="94"/>
      <c r="BJ179" s="94"/>
      <c r="BK179" s="94"/>
      <c r="BL179" s="82"/>
      <c r="BM179" s="82"/>
      <c r="BN179" s="82"/>
      <c r="BO179" s="82"/>
      <c r="BP179" s="82"/>
      <c r="BQ179" s="82"/>
      <c r="BR179" s="82"/>
      <c r="BS179" s="82"/>
      <c r="BT179" s="82"/>
      <c r="BU179" s="82"/>
      <c r="BV179" s="82"/>
      <c r="BW179" s="82"/>
      <c r="BX179" s="82"/>
      <c r="BY179" s="82"/>
      <c r="BZ179" s="82"/>
      <c r="CA179" s="82"/>
      <c r="CB179" s="82"/>
      <c r="CC179" s="82"/>
      <c r="CD179" s="82"/>
      <c r="CE179" s="82"/>
      <c r="CF179" s="82"/>
      <c r="CG179" s="82"/>
      <c r="CH179" s="82"/>
      <c r="CI179" s="82"/>
      <c r="CJ179" s="82"/>
      <c r="CK179" s="94"/>
      <c r="CL179" s="82"/>
      <c r="CM179" s="82"/>
      <c r="CN179" s="82"/>
      <c r="CO179" s="82"/>
      <c r="CP179" s="82"/>
      <c r="CQ179" s="82"/>
      <c r="CR179" s="82"/>
      <c r="CS179" s="82"/>
      <c r="CT179" s="82"/>
      <c r="CU179" s="94"/>
      <c r="CV179" s="94"/>
      <c r="CW179" s="94"/>
      <c r="CX179" s="94"/>
      <c r="CY179" s="94"/>
      <c r="CZ179" s="94"/>
      <c r="DA179" s="94"/>
      <c r="DB179" s="94"/>
      <c r="DC179" s="94"/>
      <c r="DD179" s="94"/>
      <c r="DE179" s="94"/>
      <c r="DF179" s="94"/>
      <c r="DG179" s="94"/>
      <c r="DH179" s="94"/>
      <c r="DI179" s="94"/>
      <c r="DJ179" s="94"/>
      <c r="DK179" s="94"/>
      <c r="DL179" s="94"/>
      <c r="DM179" s="94"/>
      <c r="DN179" s="94"/>
      <c r="DO179" s="94"/>
      <c r="DP179" s="94"/>
      <c r="DQ179" s="94"/>
    </row>
    <row r="180" spans="1:121" s="25" customFormat="1" ht="12.75" customHeight="1" outlineLevel="1" x14ac:dyDescent="0.2">
      <c r="A180" s="45" t="s">
        <v>408</v>
      </c>
      <c r="B180" s="36">
        <f t="shared" si="40"/>
        <v>2</v>
      </c>
      <c r="C180" s="81"/>
      <c r="D180" s="82"/>
      <c r="E180" s="82"/>
      <c r="F180" s="82"/>
      <c r="G180" s="82"/>
      <c r="H180" s="82"/>
      <c r="I180" s="82">
        <v>67</v>
      </c>
      <c r="J180" s="82">
        <v>-67</v>
      </c>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c r="BI180" s="82"/>
      <c r="BJ180" s="82"/>
      <c r="BK180" s="82"/>
      <c r="BL180" s="82"/>
      <c r="BM180" s="82"/>
      <c r="BN180" s="82"/>
      <c r="BO180" s="82"/>
      <c r="BP180" s="82"/>
      <c r="BQ180" s="82"/>
      <c r="BR180" s="82"/>
      <c r="BS180" s="82"/>
      <c r="BT180" s="82"/>
      <c r="BU180" s="82"/>
      <c r="BV180" s="82"/>
      <c r="BW180" s="82"/>
      <c r="BX180" s="82"/>
      <c r="BY180" s="82"/>
      <c r="BZ180" s="82"/>
      <c r="CA180" s="82"/>
      <c r="CB180" s="82"/>
      <c r="CC180" s="82"/>
      <c r="CD180" s="82"/>
      <c r="CE180" s="82"/>
      <c r="CF180" s="82"/>
      <c r="CG180" s="82"/>
      <c r="CH180" s="82"/>
      <c r="CI180" s="82"/>
      <c r="CJ180" s="82"/>
      <c r="CK180" s="82"/>
      <c r="CL180" s="82"/>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row>
    <row r="181" spans="1:121" s="25" customFormat="1" ht="12.75" customHeight="1" outlineLevel="1" x14ac:dyDescent="0.2">
      <c r="A181" s="45" t="s">
        <v>680</v>
      </c>
      <c r="B181" s="36">
        <f t="shared" si="40"/>
        <v>4</v>
      </c>
      <c r="C181" s="81"/>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c r="BI181" s="82"/>
      <c r="BJ181" s="82"/>
      <c r="BK181" s="82"/>
      <c r="BL181" s="82"/>
      <c r="BM181" s="82"/>
      <c r="BN181" s="82"/>
      <c r="BO181" s="82"/>
      <c r="BP181" s="82"/>
      <c r="BQ181" s="82"/>
      <c r="BR181" s="82"/>
      <c r="BS181" s="82"/>
      <c r="BT181" s="82"/>
      <c r="BU181" s="82"/>
      <c r="BV181" s="82"/>
      <c r="BW181" s="82"/>
      <c r="BX181" s="82"/>
      <c r="BY181" s="82"/>
      <c r="BZ181" s="82"/>
      <c r="CA181" s="82">
        <v>2257.8000000000002</v>
      </c>
      <c r="CB181" s="82">
        <v>2618.1</v>
      </c>
      <c r="CC181" s="82">
        <v>2694.8</v>
      </c>
      <c r="CD181" s="82">
        <v>2725.3</v>
      </c>
      <c r="CE181" s="82"/>
      <c r="CF181" s="82"/>
      <c r="CG181" s="82"/>
      <c r="CH181" s="82"/>
      <c r="CI181" s="82"/>
      <c r="CJ181" s="82"/>
      <c r="CK181" s="82"/>
      <c r="CL181" s="82"/>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row>
    <row r="182" spans="1:121" s="25" customFormat="1" ht="12.75" customHeight="1" outlineLevel="1" x14ac:dyDescent="0.2">
      <c r="A182" s="45" t="s">
        <v>274</v>
      </c>
      <c r="B182" s="36">
        <f t="shared" si="40"/>
        <v>6</v>
      </c>
      <c r="C182" s="81"/>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c r="BI182" s="82"/>
      <c r="BJ182" s="82"/>
      <c r="BK182" s="82"/>
      <c r="BL182" s="82"/>
      <c r="BM182" s="82">
        <v>402</v>
      </c>
      <c r="BN182" s="82">
        <v>1092</v>
      </c>
      <c r="BO182" s="82">
        <v>1097</v>
      </c>
      <c r="BP182" s="82">
        <v>1263</v>
      </c>
      <c r="BQ182" s="82">
        <v>1738</v>
      </c>
      <c r="BR182" s="82">
        <v>1698</v>
      </c>
      <c r="BS182" s="82"/>
      <c r="BT182" s="82"/>
      <c r="BU182" s="82"/>
      <c r="BV182" s="82"/>
      <c r="BW182" s="82"/>
      <c r="BX182" s="82"/>
      <c r="BY182" s="82"/>
      <c r="BZ182" s="82"/>
      <c r="CA182" s="82"/>
      <c r="CB182" s="82"/>
      <c r="CC182" s="82"/>
      <c r="CD182" s="82"/>
      <c r="CE182" s="82"/>
      <c r="CF182" s="82"/>
      <c r="CG182" s="82"/>
      <c r="CH182" s="82"/>
      <c r="CI182" s="82"/>
      <c r="CJ182" s="82"/>
      <c r="CK182" s="82"/>
      <c r="CL182" s="82"/>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row>
    <row r="183" spans="1:121" s="25" customFormat="1" ht="12.75" customHeight="1" outlineLevel="1" x14ac:dyDescent="0.2">
      <c r="A183" s="45" t="s">
        <v>409</v>
      </c>
      <c r="B183" s="36">
        <f t="shared" si="40"/>
        <v>6</v>
      </c>
      <c r="C183" s="81"/>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c r="BI183" s="82">
        <v>2850</v>
      </c>
      <c r="BJ183" s="82">
        <v>1961</v>
      </c>
      <c r="BK183" s="82">
        <v>4113</v>
      </c>
      <c r="BL183" s="82">
        <v>4212</v>
      </c>
      <c r="BM183" s="82">
        <v>3911</v>
      </c>
      <c r="BN183" s="82">
        <v>605</v>
      </c>
      <c r="BO183" s="82"/>
      <c r="BP183" s="82"/>
      <c r="BQ183" s="82"/>
      <c r="BR183" s="82"/>
      <c r="BS183" s="82"/>
      <c r="BT183" s="82"/>
      <c r="BU183" s="82"/>
      <c r="BV183" s="82"/>
      <c r="BW183" s="82"/>
      <c r="BX183" s="82"/>
      <c r="BY183" s="82"/>
      <c r="BZ183" s="82"/>
      <c r="CA183" s="82"/>
      <c r="CB183" s="82"/>
      <c r="CC183" s="82"/>
      <c r="CD183" s="82"/>
      <c r="CE183" s="82"/>
      <c r="CF183" s="82"/>
      <c r="CG183" s="82"/>
      <c r="CH183" s="82"/>
      <c r="CI183" s="82"/>
      <c r="CJ183" s="82"/>
      <c r="CK183" s="82"/>
      <c r="CL183" s="82"/>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row>
    <row r="184" spans="1:121" s="25" customFormat="1" ht="12.75" customHeight="1" outlineLevel="1" x14ac:dyDescent="0.2">
      <c r="A184" s="45" t="s">
        <v>137</v>
      </c>
      <c r="B184" s="36">
        <f t="shared" si="40"/>
        <v>20</v>
      </c>
      <c r="C184" s="81"/>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v>206910</v>
      </c>
      <c r="AZ184" s="82">
        <v>374827</v>
      </c>
      <c r="BA184" s="82">
        <v>499081</v>
      </c>
      <c r="BB184" s="82">
        <v>552281</v>
      </c>
      <c r="BC184" s="82">
        <v>578914</v>
      </c>
      <c r="BD184" s="82">
        <v>600369</v>
      </c>
      <c r="BE184" s="82">
        <v>565630</v>
      </c>
      <c r="BF184" s="82">
        <v>599325</v>
      </c>
      <c r="BG184" s="82">
        <v>589721</v>
      </c>
      <c r="BH184" s="82">
        <v>577848</v>
      </c>
      <c r="BI184" s="82">
        <v>418</v>
      </c>
      <c r="BJ184" s="82">
        <v>389</v>
      </c>
      <c r="BK184" s="82">
        <v>581</v>
      </c>
      <c r="BL184" s="82">
        <v>560</v>
      </c>
      <c r="BM184" s="82">
        <v>585</v>
      </c>
      <c r="BN184" s="82">
        <v>599</v>
      </c>
      <c r="BO184" s="82">
        <v>621</v>
      </c>
      <c r="BP184" s="82">
        <v>634</v>
      </c>
      <c r="BQ184" s="82">
        <v>642</v>
      </c>
      <c r="BR184" s="82">
        <v>820</v>
      </c>
      <c r="BS184" s="82"/>
      <c r="BT184" s="82"/>
      <c r="BU184" s="82"/>
      <c r="BV184" s="82"/>
      <c r="BW184" s="82"/>
      <c r="BX184" s="82"/>
      <c r="BY184" s="82"/>
      <c r="BZ184" s="82"/>
      <c r="CA184" s="82"/>
      <c r="CB184" s="82"/>
      <c r="CC184" s="82"/>
      <c r="CD184" s="82"/>
      <c r="CE184" s="82"/>
      <c r="CF184" s="82"/>
      <c r="CG184" s="82"/>
      <c r="CH184" s="82"/>
      <c r="CI184" s="82"/>
      <c r="CJ184" s="82"/>
      <c r="CK184" s="82"/>
      <c r="CL184" s="82"/>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row>
    <row r="185" spans="1:121" s="25" customFormat="1" ht="12.75" customHeight="1" outlineLevel="1" x14ac:dyDescent="0.2">
      <c r="A185" s="45" t="s">
        <v>362</v>
      </c>
      <c r="B185" s="36">
        <f t="shared" si="40"/>
        <v>9</v>
      </c>
      <c r="C185" s="81"/>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c r="CA185" s="82"/>
      <c r="CB185" s="82"/>
      <c r="CC185" s="82"/>
      <c r="CD185" s="82"/>
      <c r="CE185" s="82"/>
      <c r="CF185" s="82"/>
      <c r="CG185" s="82"/>
      <c r="CH185" s="82"/>
      <c r="CI185" s="82"/>
      <c r="CJ185" s="82"/>
      <c r="CK185" s="82"/>
      <c r="CL185" s="82"/>
      <c r="CM185" s="82"/>
      <c r="CN185" s="82"/>
      <c r="CO185" s="82"/>
      <c r="CP185" s="82"/>
      <c r="CQ185" s="82"/>
      <c r="CR185" s="82"/>
      <c r="CS185" s="82"/>
      <c r="CT185" s="82"/>
      <c r="CU185" s="82"/>
      <c r="CV185" s="82"/>
      <c r="CW185" s="82"/>
      <c r="CX185" s="82"/>
      <c r="CY185" s="82"/>
      <c r="CZ185" s="82"/>
      <c r="DA185" s="82">
        <v>1581</v>
      </c>
      <c r="DB185" s="82">
        <v>1697</v>
      </c>
      <c r="DC185" s="82">
        <v>1767.4214778222099</v>
      </c>
      <c r="DD185" s="82">
        <v>2204</v>
      </c>
      <c r="DE185" s="82">
        <v>2451</v>
      </c>
      <c r="DF185" s="82">
        <v>2775</v>
      </c>
      <c r="DG185" s="82">
        <v>2826</v>
      </c>
      <c r="DH185" s="82">
        <v>3364</v>
      </c>
      <c r="DI185" s="82">
        <v>4307</v>
      </c>
      <c r="DJ185" s="82"/>
      <c r="DK185" s="82"/>
      <c r="DL185" s="82"/>
      <c r="DM185" s="82"/>
      <c r="DN185" s="82"/>
      <c r="DO185" s="82"/>
      <c r="DP185" s="82"/>
      <c r="DQ185" s="82"/>
    </row>
    <row r="186" spans="1:121" s="25" customFormat="1" ht="12.75" customHeight="1" outlineLevel="1" x14ac:dyDescent="0.2">
      <c r="A186" s="45" t="s">
        <v>85</v>
      </c>
      <c r="B186" s="36">
        <f t="shared" si="40"/>
        <v>26</v>
      </c>
      <c r="C186" s="81"/>
      <c r="D186" s="82">
        <v>11835</v>
      </c>
      <c r="E186" s="82">
        <v>10199</v>
      </c>
      <c r="F186" s="82">
        <v>10552</v>
      </c>
      <c r="G186" s="82">
        <v>10106</v>
      </c>
      <c r="H186" s="82">
        <v>10044</v>
      </c>
      <c r="I186" s="82">
        <v>10250</v>
      </c>
      <c r="J186" s="82">
        <v>9667</v>
      </c>
      <c r="K186" s="82">
        <v>8880</v>
      </c>
      <c r="L186" s="82">
        <v>9705</v>
      </c>
      <c r="M186" s="82">
        <v>9350</v>
      </c>
      <c r="N186" s="82">
        <v>8528</v>
      </c>
      <c r="O186" s="82">
        <v>5142</v>
      </c>
      <c r="P186" s="82">
        <v>6368</v>
      </c>
      <c r="Q186" s="82">
        <v>6059</v>
      </c>
      <c r="R186" s="82">
        <v>5953</v>
      </c>
      <c r="S186" s="82">
        <v>5602</v>
      </c>
      <c r="T186" s="82">
        <v>12699</v>
      </c>
      <c r="U186" s="82">
        <v>12598</v>
      </c>
      <c r="V186" s="82">
        <v>7521</v>
      </c>
      <c r="W186" s="82">
        <v>12717</v>
      </c>
      <c r="X186" s="82">
        <v>12780</v>
      </c>
      <c r="Y186" s="82">
        <v>12428</v>
      </c>
      <c r="Z186" s="82">
        <v>11985</v>
      </c>
      <c r="AA186" s="82">
        <v>12009</v>
      </c>
      <c r="AB186" s="82">
        <v>11670</v>
      </c>
      <c r="AC186" s="82">
        <v>12311</v>
      </c>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c r="BK186" s="82"/>
      <c r="BL186" s="82"/>
      <c r="BM186" s="82"/>
      <c r="BN186" s="82"/>
      <c r="BO186" s="82"/>
      <c r="BP186" s="82"/>
      <c r="BQ186" s="82"/>
      <c r="BR186" s="82"/>
      <c r="BS186" s="82"/>
      <c r="BT186" s="82"/>
      <c r="BU186" s="82"/>
      <c r="BV186" s="82"/>
      <c r="BW186" s="82"/>
      <c r="BX186" s="82"/>
      <c r="BY186" s="82"/>
      <c r="BZ186" s="82"/>
      <c r="CA186" s="82"/>
      <c r="CB186" s="82"/>
      <c r="CC186" s="82"/>
      <c r="CD186" s="82"/>
      <c r="CE186" s="82"/>
      <c r="CF186" s="82"/>
      <c r="CG186" s="82"/>
      <c r="CH186" s="82"/>
      <c r="CI186" s="82"/>
      <c r="CJ186" s="82"/>
      <c r="CK186" s="82"/>
      <c r="CL186" s="82"/>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row>
    <row r="187" spans="1:121" s="25" customFormat="1" ht="12.75" customHeight="1" outlineLevel="1" x14ac:dyDescent="0.2">
      <c r="A187" s="45" t="s">
        <v>185</v>
      </c>
      <c r="B187" s="36">
        <f t="shared" si="40"/>
        <v>10</v>
      </c>
      <c r="C187" s="81"/>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c r="BI187" s="82">
        <v>1125</v>
      </c>
      <c r="BJ187" s="82">
        <v>1105</v>
      </c>
      <c r="BK187" s="82">
        <v>2189</v>
      </c>
      <c r="BL187" s="82">
        <v>2253</v>
      </c>
      <c r="BM187" s="82">
        <v>2288</v>
      </c>
      <c r="BN187" s="82">
        <v>2276</v>
      </c>
      <c r="BO187" s="82">
        <v>2267</v>
      </c>
      <c r="BP187" s="82">
        <v>2167</v>
      </c>
      <c r="BQ187" s="82">
        <v>2227</v>
      </c>
      <c r="BR187" s="82">
        <v>2384</v>
      </c>
      <c r="BS187" s="82"/>
      <c r="BT187" s="82"/>
      <c r="BU187" s="82"/>
      <c r="BV187" s="82"/>
      <c r="BW187" s="82"/>
      <c r="BX187" s="82"/>
      <c r="BY187" s="82"/>
      <c r="BZ187" s="82"/>
      <c r="CA187" s="82"/>
      <c r="CB187" s="82"/>
      <c r="CC187" s="82"/>
      <c r="CD187" s="82"/>
      <c r="CE187" s="82"/>
      <c r="CF187" s="82"/>
      <c r="CG187" s="82"/>
      <c r="CH187" s="82"/>
      <c r="CI187" s="82"/>
      <c r="CJ187" s="82"/>
      <c r="CK187" s="82"/>
      <c r="CL187" s="82"/>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row>
    <row r="188" spans="1:121" s="25" customFormat="1" ht="12.75" customHeight="1" outlineLevel="1" x14ac:dyDescent="0.2">
      <c r="A188" s="45" t="s">
        <v>79</v>
      </c>
      <c r="B188" s="36">
        <f t="shared" si="40"/>
        <v>41</v>
      </c>
      <c r="C188" s="81"/>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v>11073</v>
      </c>
      <c r="AE188" s="82">
        <v>11694</v>
      </c>
      <c r="AF188" s="82">
        <v>21892</v>
      </c>
      <c r="AG188" s="82">
        <v>37776</v>
      </c>
      <c r="AH188" s="82">
        <v>297558</v>
      </c>
      <c r="AI188" s="82">
        <v>462530</v>
      </c>
      <c r="AJ188" s="82">
        <v>483278</v>
      </c>
      <c r="AK188" s="82">
        <v>551815</v>
      </c>
      <c r="AL188" s="82">
        <v>617879</v>
      </c>
      <c r="AM188" s="82">
        <v>662948</v>
      </c>
      <c r="AN188" s="82">
        <v>710420</v>
      </c>
      <c r="AO188" s="82">
        <v>758018</v>
      </c>
      <c r="AP188" s="82">
        <v>1164774</v>
      </c>
      <c r="AQ188" s="82">
        <v>1879729</v>
      </c>
      <c r="AR188" s="82">
        <v>2629593</v>
      </c>
      <c r="AS188" s="82">
        <v>2667808</v>
      </c>
      <c r="AT188" s="82">
        <v>2602323</v>
      </c>
      <c r="AU188" s="82">
        <v>2616473</v>
      </c>
      <c r="AV188" s="82">
        <v>2817435</v>
      </c>
      <c r="AW188" s="82">
        <v>2717043</v>
      </c>
      <c r="AX188" s="82">
        <v>2487175</v>
      </c>
      <c r="AY188" s="82">
        <v>2522972</v>
      </c>
      <c r="AZ188" s="82">
        <v>2850194</v>
      </c>
      <c r="BA188" s="82">
        <v>2539753</v>
      </c>
      <c r="BB188" s="82">
        <v>2297122</v>
      </c>
      <c r="BC188" s="82">
        <v>2624241</v>
      </c>
      <c r="BD188" s="82">
        <v>2620511</v>
      </c>
      <c r="BE188" s="82">
        <v>2503594</v>
      </c>
      <c r="BF188" s="82">
        <v>2817513</v>
      </c>
      <c r="BG188" s="82">
        <v>4219749</v>
      </c>
      <c r="BH188" s="82">
        <v>4939819</v>
      </c>
      <c r="BI188" s="82">
        <v>1230</v>
      </c>
      <c r="BJ188" s="82">
        <v>270</v>
      </c>
      <c r="BK188" s="82">
        <v>85</v>
      </c>
      <c r="BL188" s="82">
        <v>103</v>
      </c>
      <c r="BM188" s="82">
        <v>42</v>
      </c>
      <c r="BN188" s="82">
        <v>1</v>
      </c>
      <c r="BO188" s="82">
        <v>-73</v>
      </c>
      <c r="BP188" s="82">
        <v>1692</v>
      </c>
      <c r="BQ188" s="82">
        <v>1121</v>
      </c>
      <c r="BR188" s="82">
        <v>1678</v>
      </c>
      <c r="BS188" s="82"/>
      <c r="BT188" s="82"/>
      <c r="BU188" s="82"/>
      <c r="BV188" s="82"/>
      <c r="BW188" s="82"/>
      <c r="BX188" s="82"/>
      <c r="BY188" s="82"/>
      <c r="BZ188" s="82"/>
      <c r="CA188" s="82"/>
      <c r="CB188" s="82"/>
      <c r="CC188" s="82"/>
      <c r="CD188" s="82"/>
      <c r="CE188" s="82"/>
      <c r="CF188" s="82"/>
      <c r="CG188" s="82"/>
      <c r="CH188" s="82"/>
      <c r="CI188" s="82"/>
      <c r="CJ188" s="82"/>
      <c r="CK188" s="82"/>
      <c r="CL188" s="82"/>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row>
    <row r="189" spans="1:121" s="25" customFormat="1" ht="12.75" customHeight="1" outlineLevel="1" x14ac:dyDescent="0.2">
      <c r="A189" s="45" t="s">
        <v>616</v>
      </c>
      <c r="B189" s="36">
        <f t="shared" si="40"/>
        <v>22</v>
      </c>
      <c r="C189" s="81"/>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c r="BI189" s="82"/>
      <c r="BJ189" s="82"/>
      <c r="BK189" s="82"/>
      <c r="BL189" s="82"/>
      <c r="BM189" s="82"/>
      <c r="BN189" s="82"/>
      <c r="BO189" s="82"/>
      <c r="BP189" s="82"/>
      <c r="BQ189" s="82"/>
      <c r="BR189" s="82"/>
      <c r="BS189" s="82"/>
      <c r="BT189" s="82"/>
      <c r="BU189" s="82"/>
      <c r="BV189" s="82"/>
      <c r="BW189" s="82"/>
      <c r="BX189" s="82"/>
      <c r="BY189" s="82"/>
      <c r="BZ189" s="82"/>
      <c r="CA189" s="82"/>
      <c r="CB189" s="82"/>
      <c r="CC189" s="82"/>
      <c r="CD189" s="82"/>
      <c r="CE189" s="82">
        <v>2830</v>
      </c>
      <c r="CF189" s="82">
        <v>3320</v>
      </c>
      <c r="CG189" s="82">
        <v>4083</v>
      </c>
      <c r="CH189" s="82">
        <v>2145</v>
      </c>
      <c r="CI189" s="82">
        <v>2373</v>
      </c>
      <c r="CJ189" s="82">
        <v>2557</v>
      </c>
      <c r="CK189" s="82">
        <v>40</v>
      </c>
      <c r="CL189" s="82">
        <v>2252</v>
      </c>
      <c r="CM189" s="82">
        <f>2239+1232</f>
        <v>3471</v>
      </c>
      <c r="CN189" s="82">
        <f>2364+1354</f>
        <v>3718</v>
      </c>
      <c r="CO189" s="82">
        <f>2324+64</f>
        <v>2388</v>
      </c>
      <c r="CP189" s="82">
        <f>2361+116</f>
        <v>2477</v>
      </c>
      <c r="CQ189" s="82">
        <v>2253</v>
      </c>
      <c r="CR189" s="82">
        <f>2567+27</f>
        <v>2594</v>
      </c>
      <c r="CS189" s="82">
        <f>2612+13</f>
        <v>2625</v>
      </c>
      <c r="CT189" s="82">
        <f>2739+9</f>
        <v>2748</v>
      </c>
      <c r="CU189" s="82">
        <v>2662.8</v>
      </c>
      <c r="CV189" s="82">
        <v>2613.6999999999998</v>
      </c>
      <c r="CW189" s="82">
        <v>2669.7170570000003</v>
      </c>
      <c r="CX189" s="82">
        <v>6572</v>
      </c>
      <c r="CY189" s="82">
        <v>6837</v>
      </c>
      <c r="CZ189" s="82">
        <v>7450</v>
      </c>
      <c r="DA189" s="82"/>
      <c r="DB189" s="82"/>
      <c r="DC189" s="82"/>
      <c r="DD189" s="82"/>
      <c r="DE189" s="82"/>
      <c r="DF189" s="82"/>
      <c r="DG189" s="82"/>
      <c r="DH189" s="82"/>
      <c r="DI189" s="82"/>
      <c r="DJ189" s="82"/>
      <c r="DK189" s="82"/>
      <c r="DL189" s="82"/>
      <c r="DM189" s="82"/>
      <c r="DN189" s="82"/>
      <c r="DO189" s="82"/>
      <c r="DP189" s="82"/>
      <c r="DQ189" s="82"/>
    </row>
    <row r="190" spans="1:121" s="25" customFormat="1" ht="12.75" customHeight="1" outlineLevel="1" x14ac:dyDescent="0.2">
      <c r="A190" s="45" t="s">
        <v>697</v>
      </c>
      <c r="B190" s="36">
        <f t="shared" si="40"/>
        <v>5</v>
      </c>
      <c r="C190" s="81"/>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c r="BM190" s="82"/>
      <c r="BN190" s="82"/>
      <c r="BO190" s="82"/>
      <c r="BP190" s="82"/>
      <c r="BQ190" s="82"/>
      <c r="BR190" s="82"/>
      <c r="BS190" s="82"/>
      <c r="BT190" s="82"/>
      <c r="BU190" s="82"/>
      <c r="BV190" s="82"/>
      <c r="BW190" s="82"/>
      <c r="BX190" s="82"/>
      <c r="BY190" s="82"/>
      <c r="BZ190" s="82"/>
      <c r="CA190" s="82"/>
      <c r="CB190" s="82"/>
      <c r="CC190" s="82"/>
      <c r="CD190" s="82"/>
      <c r="CE190" s="82"/>
      <c r="CF190" s="82"/>
      <c r="CG190" s="82"/>
      <c r="CH190" s="82"/>
      <c r="CI190" s="82"/>
      <c r="CJ190" s="82"/>
      <c r="CK190" s="82"/>
      <c r="CL190" s="82"/>
      <c r="CM190" s="82"/>
      <c r="CN190" s="82"/>
      <c r="CO190" s="82"/>
      <c r="CP190" s="82"/>
      <c r="CQ190" s="82"/>
      <c r="CR190" s="82"/>
      <c r="CS190" s="82"/>
      <c r="CT190" s="82"/>
      <c r="CU190" s="82"/>
      <c r="CV190" s="82"/>
      <c r="CW190" s="82"/>
      <c r="CX190" s="82"/>
      <c r="CY190" s="82"/>
      <c r="CZ190" s="82"/>
      <c r="DA190" s="82"/>
      <c r="DB190" s="82"/>
      <c r="DC190" s="82"/>
      <c r="DD190" s="82"/>
      <c r="DE190" s="82">
        <f>2423-752</f>
        <v>1671</v>
      </c>
      <c r="DF190" s="82">
        <f>3551-864</f>
        <v>2687</v>
      </c>
      <c r="DG190" s="82">
        <f>3647-875</f>
        <v>2772</v>
      </c>
      <c r="DH190" s="82">
        <f>4089-897</f>
        <v>3192</v>
      </c>
      <c r="DI190" s="82">
        <f>9340-909</f>
        <v>8431</v>
      </c>
      <c r="DJ190" s="82"/>
      <c r="DK190" s="82"/>
      <c r="DL190" s="82"/>
      <c r="DM190" s="82"/>
      <c r="DN190" s="82"/>
      <c r="DO190" s="82"/>
      <c r="DP190" s="82"/>
      <c r="DQ190" s="82"/>
    </row>
    <row r="191" spans="1:121" s="25" customFormat="1" ht="12.75" customHeight="1" outlineLevel="1" x14ac:dyDescent="0.2">
      <c r="A191" s="45" t="s">
        <v>611</v>
      </c>
      <c r="B191" s="36">
        <f t="shared" si="40"/>
        <v>2</v>
      </c>
      <c r="C191" s="81"/>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v>-39</v>
      </c>
      <c r="BQ191" s="82">
        <v>-34</v>
      </c>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row>
    <row r="192" spans="1:121" s="25" customFormat="1" ht="12.75" customHeight="1" outlineLevel="1" x14ac:dyDescent="0.2">
      <c r="A192" s="45" t="s">
        <v>392</v>
      </c>
      <c r="B192" s="36">
        <f t="shared" si="40"/>
        <v>10</v>
      </c>
      <c r="C192" s="81"/>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v>52</v>
      </c>
      <c r="BJ192" s="82">
        <v>50</v>
      </c>
      <c r="BK192" s="82">
        <v>105</v>
      </c>
      <c r="BL192" s="82">
        <v>98</v>
      </c>
      <c r="BM192" s="82">
        <v>104</v>
      </c>
      <c r="BN192" s="82">
        <v>106</v>
      </c>
      <c r="BO192" s="82">
        <v>114</v>
      </c>
      <c r="BP192" s="82">
        <v>112</v>
      </c>
      <c r="BQ192" s="82">
        <v>121</v>
      </c>
      <c r="BR192" s="82">
        <v>127</v>
      </c>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row>
    <row r="193" spans="1:121" s="25" customFormat="1" ht="12.75" customHeight="1" outlineLevel="1" x14ac:dyDescent="0.2">
      <c r="A193" s="45" t="s">
        <v>84</v>
      </c>
      <c r="B193" s="36">
        <f t="shared" si="40"/>
        <v>18</v>
      </c>
      <c r="C193" s="81"/>
      <c r="D193" s="82">
        <v>18936</v>
      </c>
      <c r="E193" s="82">
        <v>21207</v>
      </c>
      <c r="F193" s="82">
        <v>22471</v>
      </c>
      <c r="G193" s="82">
        <v>24597</v>
      </c>
      <c r="H193" s="82">
        <v>27320</v>
      </c>
      <c r="I193" s="82">
        <v>25917</v>
      </c>
      <c r="J193" s="82">
        <v>23558</v>
      </c>
      <c r="K193" s="82">
        <v>3896</v>
      </c>
      <c r="L193" s="82">
        <v>507</v>
      </c>
      <c r="M193" s="82"/>
      <c r="N193" s="82"/>
      <c r="O193" s="82"/>
      <c r="P193" s="82"/>
      <c r="Q193" s="82"/>
      <c r="R193" s="82"/>
      <c r="S193" s="82"/>
      <c r="T193" s="82"/>
      <c r="U193" s="82">
        <v>20</v>
      </c>
      <c r="V193" s="82">
        <v>12714</v>
      </c>
      <c r="W193" s="82">
        <v>16828</v>
      </c>
      <c r="X193" s="82">
        <v>20342</v>
      </c>
      <c r="Y193" s="82">
        <v>16818</v>
      </c>
      <c r="Z193" s="82">
        <v>17368</v>
      </c>
      <c r="AA193" s="82">
        <v>15539</v>
      </c>
      <c r="AB193" s="82">
        <v>9647</v>
      </c>
      <c r="AC193" s="82">
        <v>4737</v>
      </c>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row>
    <row r="194" spans="1:121" s="25" customFormat="1" ht="12.75" customHeight="1" outlineLevel="1" x14ac:dyDescent="0.2">
      <c r="A194" s="45" t="s">
        <v>83</v>
      </c>
      <c r="B194" s="36">
        <f t="shared" si="40"/>
        <v>14</v>
      </c>
      <c r="C194" s="81"/>
      <c r="D194" s="82">
        <v>263078</v>
      </c>
      <c r="E194" s="82">
        <v>272130</v>
      </c>
      <c r="F194" s="82">
        <v>503627</v>
      </c>
      <c r="G194" s="82">
        <v>536079</v>
      </c>
      <c r="H194" s="82">
        <v>546653</v>
      </c>
      <c r="I194" s="82">
        <v>741928</v>
      </c>
      <c r="J194" s="82">
        <v>750776</v>
      </c>
      <c r="K194" s="82">
        <v>548716</v>
      </c>
      <c r="L194" s="82">
        <v>794645</v>
      </c>
      <c r="M194" s="82">
        <v>748670</v>
      </c>
      <c r="N194" s="82">
        <v>518508</v>
      </c>
      <c r="O194" s="82">
        <v>179149</v>
      </c>
      <c r="P194" s="82">
        <v>1508</v>
      </c>
      <c r="Q194" s="82">
        <v>-170</v>
      </c>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row>
    <row r="195" spans="1:121" s="25" customFormat="1" ht="12.75" customHeight="1" outlineLevel="1" x14ac:dyDescent="0.2">
      <c r="A195" s="45" t="s">
        <v>685</v>
      </c>
      <c r="B195" s="36">
        <f t="shared" si="40"/>
        <v>8</v>
      </c>
      <c r="C195" s="81"/>
      <c r="D195" s="82"/>
      <c r="E195" s="82"/>
      <c r="F195" s="82"/>
      <c r="G195" s="82"/>
      <c r="H195" s="82"/>
      <c r="I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v>939712</v>
      </c>
      <c r="BT195" s="82">
        <v>1053304</v>
      </c>
      <c r="BU195" s="82">
        <v>1212006</v>
      </c>
      <c r="BV195" s="82">
        <v>1268.4000000000001</v>
      </c>
      <c r="BW195" s="82">
        <v>1554.6</v>
      </c>
      <c r="BX195" s="82">
        <v>1729</v>
      </c>
      <c r="BY195" s="82">
        <v>2331.9</v>
      </c>
      <c r="BZ195" s="82">
        <v>2485.8000000000002</v>
      </c>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row>
    <row r="196" spans="1:121" s="25" customFormat="1" ht="12.75" customHeight="1" outlineLevel="1" x14ac:dyDescent="0.2">
      <c r="A196" s="45" t="s">
        <v>571</v>
      </c>
      <c r="B196" s="36">
        <f t="shared" si="40"/>
        <v>4</v>
      </c>
      <c r="C196" s="81"/>
      <c r="D196" s="82">
        <f>9685153-9686617</f>
        <v>-1464</v>
      </c>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v>-1</v>
      </c>
      <c r="BL196" s="82">
        <v>1</v>
      </c>
      <c r="BM196" s="82">
        <v>1</v>
      </c>
      <c r="BN196" s="82"/>
      <c r="BO196" s="82"/>
      <c r="BP196" s="82"/>
      <c r="BQ196" s="82"/>
      <c r="BR196" s="82"/>
      <c r="BS196" s="85"/>
      <c r="BT196" s="85"/>
      <c r="BU196" s="85"/>
      <c r="BV196" s="85"/>
      <c r="BW196" s="85"/>
      <c r="BX196" s="85"/>
      <c r="BY196" s="85"/>
      <c r="BZ196" s="85"/>
      <c r="CA196" s="85"/>
      <c r="CB196" s="85"/>
      <c r="CC196" s="85"/>
      <c r="CD196" s="85"/>
      <c r="CE196" s="85"/>
      <c r="CF196" s="85"/>
      <c r="CG196" s="85"/>
      <c r="CH196" s="85"/>
      <c r="CI196" s="85"/>
      <c r="CJ196" s="85"/>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row>
    <row r="197" spans="1:121" s="25" customFormat="1" ht="12.75" customHeight="1" outlineLevel="1" x14ac:dyDescent="0.2">
      <c r="A197" s="50"/>
      <c r="B197" s="36" t="str">
        <f t="shared" si="40"/>
        <v/>
      </c>
      <c r="C197" s="81"/>
      <c r="D197" s="82"/>
      <c r="E197" s="82"/>
      <c r="F197" s="82"/>
      <c r="G197" s="82"/>
      <c r="H197" s="82"/>
      <c r="I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row>
    <row r="198" spans="1:121" s="25" customFormat="1" ht="12.75" customHeight="1" outlineLevel="2" x14ac:dyDescent="0.2">
      <c r="A198" s="39"/>
      <c r="B198" s="40" t="str">
        <f t="shared" si="40"/>
        <v/>
      </c>
      <c r="C198" s="81"/>
      <c r="D198" s="82"/>
      <c r="E198" s="82"/>
      <c r="F198" s="82"/>
      <c r="G198" s="82"/>
      <c r="H198" s="82"/>
      <c r="I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row>
    <row r="199" spans="1:121" s="25" customFormat="1" ht="12.75" customHeight="1" x14ac:dyDescent="0.2">
      <c r="A199" s="50"/>
      <c r="B199" s="36" t="str">
        <f t="shared" ref="B199:B262" si="41">IF(COUNTA(C199:DP199)=0,"",COUNTA(D199:DQ199))</f>
        <v/>
      </c>
      <c r="C199" s="81"/>
      <c r="D199" s="82"/>
      <c r="E199" s="82"/>
      <c r="F199" s="82"/>
      <c r="G199" s="82"/>
      <c r="H199" s="82"/>
      <c r="I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row>
    <row r="200" spans="1:121" s="25" customFormat="1" ht="12.75" customHeight="1" x14ac:dyDescent="0.2">
      <c r="A200" s="33" t="s">
        <v>372</v>
      </c>
      <c r="B200" s="34">
        <f t="shared" si="41"/>
        <v>20</v>
      </c>
      <c r="C200" s="79"/>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80"/>
      <c r="CD200" s="80"/>
      <c r="CE200" s="80"/>
      <c r="CF200" s="80"/>
      <c r="CG200" s="80"/>
      <c r="CH200" s="80"/>
      <c r="CI200" s="80"/>
      <c r="CJ200" s="80"/>
      <c r="CK200" s="80"/>
      <c r="CL200" s="80"/>
      <c r="CM200" s="80"/>
      <c r="CN200" s="80"/>
      <c r="CO200" s="80"/>
      <c r="CP200" s="80"/>
      <c r="CQ200" s="80"/>
      <c r="CR200" s="80"/>
      <c r="CS200" s="80"/>
      <c r="CT200" s="80"/>
      <c r="CU200" s="80"/>
      <c r="CV200" s="80"/>
      <c r="CW200" s="80"/>
      <c r="CX200" s="80">
        <v>23776.832112</v>
      </c>
      <c r="CY200" s="80">
        <v>26897.788</v>
      </c>
      <c r="CZ200" s="80">
        <v>30698.866000000002</v>
      </c>
      <c r="DA200" s="80">
        <v>33194.9774858725</v>
      </c>
      <c r="DB200" s="80">
        <v>35062.574000000022</v>
      </c>
      <c r="DC200" s="80">
        <v>37441.701693347481</v>
      </c>
      <c r="DD200" s="80">
        <v>39614</v>
      </c>
      <c r="DE200" s="80">
        <v>42424</v>
      </c>
      <c r="DF200" s="80">
        <v>41335</v>
      </c>
      <c r="DG200" s="80">
        <v>43967</v>
      </c>
      <c r="DH200" s="80">
        <v>46083</v>
      </c>
      <c r="DI200" s="80">
        <v>45861</v>
      </c>
      <c r="DJ200" s="80">
        <v>48596</v>
      </c>
      <c r="DK200" s="80">
        <v>51394</v>
      </c>
      <c r="DL200" s="80">
        <v>54542</v>
      </c>
      <c r="DM200" s="80">
        <v>57457</v>
      </c>
      <c r="DN200" s="80">
        <v>60023</v>
      </c>
      <c r="DO200" s="80">
        <v>63235</v>
      </c>
      <c r="DP200" s="80">
        <v>65204</v>
      </c>
      <c r="DQ200" s="80">
        <v>60263</v>
      </c>
    </row>
    <row r="201" spans="1:121" s="25" customFormat="1" ht="12.75" customHeight="1" x14ac:dyDescent="0.2">
      <c r="A201" s="38"/>
      <c r="B201" s="36" t="str">
        <f t="shared" si="41"/>
        <v/>
      </c>
      <c r="C201" s="86"/>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c r="BM201" s="87"/>
      <c r="BN201" s="87"/>
      <c r="BO201" s="87"/>
      <c r="BP201" s="87"/>
      <c r="BQ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7"/>
      <c r="CT201" s="87"/>
      <c r="CU201" s="87"/>
      <c r="CV201" s="87"/>
      <c r="CW201" s="87"/>
      <c r="CX201" s="87"/>
      <c r="CY201" s="87"/>
      <c r="CZ201" s="87"/>
      <c r="DA201" s="87"/>
      <c r="DB201" s="87"/>
      <c r="DC201" s="87"/>
      <c r="DD201" s="87"/>
      <c r="DE201" s="87"/>
      <c r="DF201" s="87"/>
      <c r="DG201" s="87"/>
      <c r="DH201" s="87"/>
      <c r="DI201" s="87"/>
      <c r="DJ201" s="87"/>
      <c r="DK201" s="87"/>
      <c r="DL201" s="87"/>
      <c r="DM201" s="87"/>
      <c r="DN201" s="87"/>
      <c r="DO201" s="87"/>
      <c r="DP201" s="87"/>
      <c r="DQ201" s="87"/>
    </row>
    <row r="202" spans="1:121" s="25" customFormat="1" ht="12.75" customHeight="1" x14ac:dyDescent="0.2">
      <c r="A202" s="33" t="s">
        <v>374</v>
      </c>
      <c r="B202" s="34">
        <f t="shared" si="41"/>
        <v>17</v>
      </c>
      <c r="C202" s="79"/>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0"/>
      <c r="CB202" s="80"/>
      <c r="CC202" s="80"/>
      <c r="CD202" s="80"/>
      <c r="CE202" s="80"/>
      <c r="CF202" s="80"/>
      <c r="CG202" s="80"/>
      <c r="CH202" s="80"/>
      <c r="CI202" s="80"/>
      <c r="CJ202" s="80"/>
      <c r="CK202" s="80"/>
      <c r="CL202" s="80"/>
      <c r="CM202" s="80"/>
      <c r="CN202" s="80"/>
      <c r="CO202" s="80"/>
      <c r="CP202" s="80"/>
      <c r="CQ202" s="80"/>
      <c r="CR202" s="80"/>
      <c r="CS202" s="80"/>
      <c r="CT202" s="80"/>
      <c r="CU202" s="80"/>
      <c r="CV202" s="80"/>
      <c r="CW202" s="80"/>
      <c r="CX202" s="80"/>
      <c r="CY202" s="80"/>
      <c r="CZ202" s="80"/>
      <c r="DA202" s="80">
        <v>335</v>
      </c>
      <c r="DB202" s="80">
        <v>298</v>
      </c>
      <c r="DC202" s="80">
        <v>322.42817632999999</v>
      </c>
      <c r="DD202" s="80">
        <v>364</v>
      </c>
      <c r="DE202" s="80">
        <v>452</v>
      </c>
      <c r="DF202" s="80">
        <v>393</v>
      </c>
      <c r="DG202" s="80">
        <v>472</v>
      </c>
      <c r="DH202" s="80">
        <v>483</v>
      </c>
      <c r="DI202" s="80">
        <v>435</v>
      </c>
      <c r="DJ202" s="80">
        <v>434</v>
      </c>
      <c r="DK202" s="80">
        <v>464</v>
      </c>
      <c r="DL202" s="80">
        <v>520</v>
      </c>
      <c r="DM202" s="80">
        <v>602</v>
      </c>
      <c r="DN202" s="80">
        <v>664</v>
      </c>
      <c r="DO202" s="80">
        <v>695</v>
      </c>
      <c r="DP202" s="80">
        <v>675</v>
      </c>
      <c r="DQ202" s="80">
        <v>570</v>
      </c>
    </row>
    <row r="203" spans="1:121" s="25" customFormat="1" ht="12.75" customHeight="1" x14ac:dyDescent="0.2">
      <c r="A203" s="26"/>
      <c r="B203" s="27" t="str">
        <f t="shared" si="41"/>
        <v/>
      </c>
      <c r="C203" s="81"/>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row>
    <row r="204" spans="1:121" s="25" customFormat="1" ht="12.75" customHeight="1" x14ac:dyDescent="0.2">
      <c r="A204" s="33" t="s">
        <v>331</v>
      </c>
      <c r="B204" s="34">
        <f t="shared" si="41"/>
        <v>118</v>
      </c>
      <c r="C204" s="79">
        <f t="shared" ref="C204:AH204" si="42">SUM(C205:C230)</f>
        <v>0</v>
      </c>
      <c r="D204" s="80">
        <f t="shared" si="42"/>
        <v>0</v>
      </c>
      <c r="E204" s="80">
        <f t="shared" si="42"/>
        <v>0</v>
      </c>
      <c r="F204" s="80">
        <f t="shared" si="42"/>
        <v>0</v>
      </c>
      <c r="G204" s="80">
        <f t="shared" si="42"/>
        <v>0</v>
      </c>
      <c r="H204" s="80">
        <f t="shared" si="42"/>
        <v>0</v>
      </c>
      <c r="I204" s="80">
        <f t="shared" si="42"/>
        <v>0</v>
      </c>
      <c r="J204" s="80">
        <f t="shared" si="42"/>
        <v>0</v>
      </c>
      <c r="K204" s="80">
        <f t="shared" si="42"/>
        <v>0</v>
      </c>
      <c r="L204" s="80">
        <f t="shared" si="42"/>
        <v>1370345</v>
      </c>
      <c r="M204" s="80">
        <f t="shared" si="42"/>
        <v>1366457</v>
      </c>
      <c r="N204" s="80">
        <f t="shared" si="42"/>
        <v>1564794</v>
      </c>
      <c r="O204" s="80">
        <f t="shared" si="42"/>
        <v>1609836</v>
      </c>
      <c r="P204" s="80">
        <f t="shared" si="42"/>
        <v>1993342</v>
      </c>
      <c r="Q204" s="80">
        <f t="shared" si="42"/>
        <v>2666651</v>
      </c>
      <c r="R204" s="80">
        <f t="shared" si="42"/>
        <v>3294803</v>
      </c>
      <c r="S204" s="80">
        <f t="shared" si="42"/>
        <v>3316910</v>
      </c>
      <c r="T204" s="80">
        <f t="shared" si="42"/>
        <v>3391205</v>
      </c>
      <c r="U204" s="80">
        <f t="shared" si="42"/>
        <v>4110036</v>
      </c>
      <c r="V204" s="80">
        <f t="shared" si="42"/>
        <v>3985040</v>
      </c>
      <c r="W204" s="80">
        <f t="shared" si="42"/>
        <v>3951093</v>
      </c>
      <c r="X204" s="80">
        <f t="shared" si="42"/>
        <v>3821613</v>
      </c>
      <c r="Y204" s="80">
        <f t="shared" si="42"/>
        <v>3973498</v>
      </c>
      <c r="Z204" s="80">
        <f t="shared" si="42"/>
        <v>4581348</v>
      </c>
      <c r="AA204" s="80">
        <f t="shared" si="42"/>
        <v>4393572</v>
      </c>
      <c r="AB204" s="80">
        <f t="shared" si="42"/>
        <v>4344410</v>
      </c>
      <c r="AC204" s="80">
        <f t="shared" si="42"/>
        <v>5138189</v>
      </c>
      <c r="AD204" s="80">
        <f t="shared" si="42"/>
        <v>5427731</v>
      </c>
      <c r="AE204" s="80">
        <f t="shared" si="42"/>
        <v>5278677</v>
      </c>
      <c r="AF204" s="80">
        <f t="shared" si="42"/>
        <v>5014124</v>
      </c>
      <c r="AG204" s="80">
        <f t="shared" si="42"/>
        <v>3675648</v>
      </c>
      <c r="AH204" s="80">
        <f t="shared" si="42"/>
        <v>2911349</v>
      </c>
      <c r="AI204" s="80">
        <f t="shared" ref="AI204:BN204" si="43">SUM(AI205:AI230)</f>
        <v>2887905</v>
      </c>
      <c r="AJ204" s="80">
        <f t="shared" si="43"/>
        <v>2788652</v>
      </c>
      <c r="AK204" s="80">
        <f t="shared" si="43"/>
        <v>2799864</v>
      </c>
      <c r="AL204" s="80">
        <f t="shared" si="43"/>
        <v>3228172</v>
      </c>
      <c r="AM204" s="80">
        <f t="shared" si="43"/>
        <v>3241099</v>
      </c>
      <c r="AN204" s="80">
        <f t="shared" si="43"/>
        <v>3404788</v>
      </c>
      <c r="AO204" s="80">
        <f t="shared" si="43"/>
        <v>5073199</v>
      </c>
      <c r="AP204" s="80">
        <f t="shared" si="43"/>
        <v>7007225</v>
      </c>
      <c r="AQ204" s="80">
        <f t="shared" si="43"/>
        <v>7646345</v>
      </c>
      <c r="AR204" s="80">
        <f t="shared" si="43"/>
        <v>10232664</v>
      </c>
      <c r="AS204" s="80">
        <f t="shared" si="43"/>
        <v>11824601</v>
      </c>
      <c r="AT204" s="80">
        <f t="shared" si="43"/>
        <v>12453194</v>
      </c>
      <c r="AU204" s="80">
        <f t="shared" si="43"/>
        <v>13508573</v>
      </c>
      <c r="AV204" s="80">
        <f t="shared" si="43"/>
        <v>13937014</v>
      </c>
      <c r="AW204" s="80">
        <f t="shared" si="43"/>
        <v>14185355</v>
      </c>
      <c r="AX204" s="80">
        <f t="shared" si="43"/>
        <v>13648213</v>
      </c>
      <c r="AY204" s="80">
        <f t="shared" si="43"/>
        <v>15698367</v>
      </c>
      <c r="AZ204" s="80">
        <f t="shared" si="43"/>
        <v>16183397</v>
      </c>
      <c r="BA204" s="80">
        <f t="shared" si="43"/>
        <v>21339404</v>
      </c>
      <c r="BB204" s="80">
        <f t="shared" si="43"/>
        <v>17512177</v>
      </c>
      <c r="BC204" s="80">
        <f t="shared" si="43"/>
        <v>13408737</v>
      </c>
      <c r="BD204" s="80">
        <f t="shared" si="43"/>
        <v>11242936</v>
      </c>
      <c r="BE204" s="80">
        <f t="shared" si="43"/>
        <v>11939241</v>
      </c>
      <c r="BF204" s="80">
        <f t="shared" si="43"/>
        <v>14653706</v>
      </c>
      <c r="BG204" s="80">
        <f t="shared" si="43"/>
        <v>15990680</v>
      </c>
      <c r="BH204" s="80">
        <f t="shared" si="43"/>
        <v>15308941</v>
      </c>
      <c r="BI204" s="80">
        <f t="shared" si="43"/>
        <v>16188</v>
      </c>
      <c r="BJ204" s="80">
        <f t="shared" si="43"/>
        <v>18315</v>
      </c>
      <c r="BK204" s="80">
        <f t="shared" si="43"/>
        <v>42708</v>
      </c>
      <c r="BL204" s="80">
        <f t="shared" si="43"/>
        <v>44104</v>
      </c>
      <c r="BM204" s="80">
        <f t="shared" si="43"/>
        <v>48497</v>
      </c>
      <c r="BN204" s="80">
        <f t="shared" si="43"/>
        <v>51182</v>
      </c>
      <c r="BO204" s="80">
        <f t="shared" ref="BO204:BR204" si="44">SUM(BO205:BO230)</f>
        <v>44662</v>
      </c>
      <c r="BP204" s="80">
        <f t="shared" si="44"/>
        <v>53455</v>
      </c>
      <c r="BQ204" s="80">
        <f t="shared" si="44"/>
        <v>67770</v>
      </c>
      <c r="BR204" s="80">
        <f t="shared" si="44"/>
        <v>74253</v>
      </c>
      <c r="BS204" s="80">
        <f t="shared" ref="BS204:CV204" si="45">SUM(BS205:BS231)</f>
        <v>647244</v>
      </c>
      <c r="BT204" s="80">
        <f t="shared" si="45"/>
        <v>713678</v>
      </c>
      <c r="BU204" s="80">
        <f t="shared" si="45"/>
        <v>761256</v>
      </c>
      <c r="BV204" s="80">
        <f t="shared" si="45"/>
        <v>980.90000000000009</v>
      </c>
      <c r="BW204" s="80">
        <f t="shared" si="45"/>
        <v>1182.9000000000001</v>
      </c>
      <c r="BX204" s="80">
        <f t="shared" si="45"/>
        <v>1338.1</v>
      </c>
      <c r="BY204" s="80">
        <f t="shared" si="45"/>
        <v>1610.8</v>
      </c>
      <c r="BZ204" s="80">
        <f t="shared" si="45"/>
        <v>1886.6</v>
      </c>
      <c r="CA204" s="80">
        <f t="shared" si="45"/>
        <v>2015.3999999999999</v>
      </c>
      <c r="CB204" s="80">
        <f t="shared" si="45"/>
        <v>2016</v>
      </c>
      <c r="CC204" s="80">
        <f t="shared" si="45"/>
        <v>2107.9</v>
      </c>
      <c r="CD204" s="80">
        <f t="shared" si="45"/>
        <v>2333</v>
      </c>
      <c r="CE204" s="80">
        <f t="shared" si="45"/>
        <v>3155</v>
      </c>
      <c r="CF204" s="80">
        <f t="shared" si="45"/>
        <v>3852</v>
      </c>
      <c r="CG204" s="80">
        <f t="shared" si="45"/>
        <v>4719</v>
      </c>
      <c r="CH204" s="80">
        <f t="shared" si="45"/>
        <v>5546</v>
      </c>
      <c r="CI204" s="80">
        <f t="shared" si="45"/>
        <v>6446</v>
      </c>
      <c r="CJ204" s="80">
        <f t="shared" si="45"/>
        <v>7820</v>
      </c>
      <c r="CK204" s="80">
        <f t="shared" si="45"/>
        <v>9313</v>
      </c>
      <c r="CL204" s="80">
        <f t="shared" si="45"/>
        <v>11276</v>
      </c>
      <c r="CM204" s="80">
        <f t="shared" si="45"/>
        <v>11948</v>
      </c>
      <c r="CN204" s="80">
        <f t="shared" si="45"/>
        <v>11557</v>
      </c>
      <c r="CO204" s="80">
        <f t="shared" si="45"/>
        <v>10801</v>
      </c>
      <c r="CP204" s="80">
        <f t="shared" si="45"/>
        <v>10822</v>
      </c>
      <c r="CQ204" s="80">
        <f t="shared" si="45"/>
        <v>12149</v>
      </c>
      <c r="CR204" s="80">
        <f t="shared" si="45"/>
        <v>13557</v>
      </c>
      <c r="CS204" s="80">
        <f t="shared" si="45"/>
        <v>14943</v>
      </c>
      <c r="CT204" s="80">
        <f t="shared" si="45"/>
        <v>15462</v>
      </c>
      <c r="CU204" s="80">
        <f t="shared" si="45"/>
        <v>16472.099999999999</v>
      </c>
      <c r="CV204" s="80">
        <f t="shared" si="45"/>
        <v>17545.2</v>
      </c>
      <c r="CW204" s="80">
        <f t="shared" ref="CW204:DQ204" si="46">SUM(CW205:CW230)</f>
        <v>16536.886105280013</v>
      </c>
      <c r="CX204" s="80">
        <f t="shared" si="46"/>
        <v>2791</v>
      </c>
      <c r="CY204" s="80">
        <f t="shared" si="46"/>
        <v>1880</v>
      </c>
      <c r="CZ204" s="80">
        <f t="shared" si="46"/>
        <v>2034</v>
      </c>
      <c r="DA204" s="80">
        <f t="shared" si="46"/>
        <v>1191</v>
      </c>
      <c r="DB204" s="80">
        <f t="shared" si="46"/>
        <v>1775</v>
      </c>
      <c r="DC204" s="80">
        <f t="shared" si="46"/>
        <v>1964.1572805310955</v>
      </c>
      <c r="DD204" s="80">
        <f t="shared" si="46"/>
        <v>1993</v>
      </c>
      <c r="DE204" s="80">
        <f t="shared" si="46"/>
        <v>2675</v>
      </c>
      <c r="DF204" s="80">
        <f t="shared" si="46"/>
        <v>2894</v>
      </c>
      <c r="DG204" s="80">
        <f t="shared" si="46"/>
        <v>3688</v>
      </c>
      <c r="DH204" s="80">
        <f t="shared" si="46"/>
        <v>3559</v>
      </c>
      <c r="DI204" s="80">
        <f t="shared" si="46"/>
        <v>3589</v>
      </c>
      <c r="DJ204" s="80">
        <f t="shared" si="46"/>
        <v>7452</v>
      </c>
      <c r="DK204" s="80">
        <f t="shared" si="46"/>
        <v>9291</v>
      </c>
      <c r="DL204" s="80">
        <f t="shared" si="46"/>
        <v>6821</v>
      </c>
      <c r="DM204" s="80">
        <f t="shared" si="46"/>
        <v>5593</v>
      </c>
      <c r="DN204" s="80">
        <f t="shared" si="46"/>
        <v>5860</v>
      </c>
      <c r="DO204" s="80">
        <f t="shared" si="46"/>
        <v>6903</v>
      </c>
      <c r="DP204" s="80">
        <f t="shared" si="46"/>
        <v>8486</v>
      </c>
      <c r="DQ204" s="80">
        <f t="shared" si="46"/>
        <v>8497</v>
      </c>
    </row>
    <row r="205" spans="1:121" s="25" customFormat="1" ht="12.75" customHeight="1" outlineLevel="1" x14ac:dyDescent="0.2">
      <c r="A205" s="35" t="s">
        <v>383</v>
      </c>
      <c r="B205" s="36">
        <f t="shared" si="41"/>
        <v>2</v>
      </c>
      <c r="C205" s="81"/>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v>460326</v>
      </c>
      <c r="AB205" s="82">
        <v>366159</v>
      </c>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row>
    <row r="206" spans="1:121" s="25" customFormat="1" ht="12.75" customHeight="1" outlineLevel="1" x14ac:dyDescent="0.2">
      <c r="A206" s="35" t="s">
        <v>575</v>
      </c>
      <c r="B206" s="36">
        <f t="shared" si="41"/>
        <v>1</v>
      </c>
      <c r="C206" s="81"/>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v>2089</v>
      </c>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row>
    <row r="207" spans="1:121" s="25" customFormat="1" ht="12.75" customHeight="1" outlineLevel="1" x14ac:dyDescent="0.2">
      <c r="A207" s="35" t="s">
        <v>571</v>
      </c>
      <c r="B207" s="36">
        <f t="shared" si="41"/>
        <v>4</v>
      </c>
      <c r="C207" s="81"/>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c r="BI207" s="82"/>
      <c r="BJ207" s="82"/>
      <c r="BK207" s="82"/>
      <c r="BL207" s="82">
        <v>2</v>
      </c>
      <c r="BM207" s="82"/>
      <c r="BN207" s="82"/>
      <c r="BO207" s="82">
        <v>3</v>
      </c>
      <c r="BP207" s="82">
        <v>-3</v>
      </c>
      <c r="BQ207" s="82">
        <v>-1</v>
      </c>
      <c r="BR207" s="82"/>
      <c r="BS207" s="82"/>
      <c r="BT207" s="82"/>
      <c r="BU207" s="82"/>
      <c r="BV207" s="82"/>
      <c r="BW207" s="82"/>
      <c r="BX207" s="82"/>
      <c r="BY207" s="82"/>
      <c r="BZ207" s="82"/>
      <c r="CA207" s="82"/>
      <c r="CB207" s="82"/>
      <c r="CC207" s="82"/>
      <c r="CD207" s="82"/>
      <c r="CE207" s="82"/>
      <c r="CF207" s="82"/>
      <c r="CG207" s="82"/>
      <c r="CH207" s="82"/>
      <c r="CI207" s="82"/>
      <c r="CJ207" s="82"/>
      <c r="CK207" s="82"/>
      <c r="CL207" s="82"/>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row>
    <row r="208" spans="1:121" s="25" customFormat="1" ht="12.75" customHeight="1" outlineLevel="1" x14ac:dyDescent="0.2">
      <c r="A208" s="35" t="s">
        <v>375</v>
      </c>
      <c r="B208" s="36">
        <f t="shared" si="41"/>
        <v>5</v>
      </c>
      <c r="C208" s="110"/>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82"/>
      <c r="BM208" s="82"/>
      <c r="BN208" s="82"/>
      <c r="BO208" s="82"/>
      <c r="BP208" s="82"/>
      <c r="BQ208" s="82"/>
      <c r="BR208" s="82"/>
      <c r="BS208" s="82"/>
      <c r="BT208" s="82"/>
      <c r="BU208" s="82"/>
      <c r="BV208" s="82"/>
      <c r="BW208" s="82"/>
      <c r="BX208" s="82"/>
      <c r="BY208" s="82"/>
      <c r="BZ208" s="82"/>
      <c r="CA208" s="82"/>
      <c r="CB208" s="82"/>
      <c r="CC208" s="82"/>
      <c r="CD208" s="82"/>
      <c r="CE208" s="82"/>
      <c r="CF208" s="82"/>
      <c r="CG208" s="82"/>
      <c r="CH208" s="82"/>
      <c r="CI208" s="82"/>
      <c r="CJ208" s="82"/>
      <c r="CK208" s="82"/>
      <c r="CL208" s="82"/>
      <c r="CM208" s="82"/>
      <c r="CN208" s="82"/>
      <c r="CO208" s="82"/>
      <c r="CP208" s="82"/>
      <c r="CQ208" s="82"/>
      <c r="CR208" s="82"/>
      <c r="CS208" s="82"/>
      <c r="CT208" s="82"/>
      <c r="CU208" s="82"/>
      <c r="CV208" s="82"/>
      <c r="CW208" s="82"/>
      <c r="CX208" s="82"/>
      <c r="CY208" s="82"/>
      <c r="CZ208" s="82"/>
      <c r="DA208" s="82"/>
      <c r="DB208" s="82"/>
      <c r="DC208" s="82"/>
      <c r="DD208" s="82"/>
      <c r="DE208" s="82"/>
      <c r="DF208" s="82"/>
      <c r="DG208" s="82"/>
      <c r="DH208" s="82"/>
      <c r="DI208" s="82"/>
      <c r="DJ208" s="82">
        <v>3631</v>
      </c>
      <c r="DK208" s="82">
        <v>4363</v>
      </c>
      <c r="DL208" s="82">
        <v>1627</v>
      </c>
      <c r="DM208" s="82">
        <v>0</v>
      </c>
      <c r="DN208" s="82">
        <v>0</v>
      </c>
      <c r="DO208" s="82"/>
      <c r="DP208" s="82"/>
      <c r="DQ208" s="82"/>
    </row>
    <row r="209" spans="1:121" s="25" customFormat="1" ht="12.75" customHeight="1" outlineLevel="1" x14ac:dyDescent="0.2">
      <c r="A209" s="35" t="s">
        <v>658</v>
      </c>
      <c r="B209" s="36">
        <f t="shared" si="41"/>
        <v>9</v>
      </c>
      <c r="C209" s="110"/>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82"/>
      <c r="BM209" s="82"/>
      <c r="BN209" s="82"/>
      <c r="BO209" s="82"/>
      <c r="BP209" s="82"/>
      <c r="BQ209" s="82"/>
      <c r="BR209" s="82"/>
      <c r="BS209" s="82"/>
      <c r="BT209" s="82"/>
      <c r="BU209" s="82"/>
      <c r="BV209" s="82"/>
      <c r="BW209" s="82"/>
      <c r="BX209" s="82"/>
      <c r="BY209" s="82"/>
      <c r="BZ209" s="82"/>
      <c r="CA209" s="82"/>
      <c r="CB209" s="82"/>
      <c r="CC209" s="82"/>
      <c r="CD209" s="82"/>
      <c r="CE209" s="82"/>
      <c r="CF209" s="82">
        <v>30</v>
      </c>
      <c r="CG209" s="82">
        <v>183</v>
      </c>
      <c r="CH209" s="82">
        <v>189</v>
      </c>
      <c r="CI209" s="82">
        <v>202</v>
      </c>
      <c r="CJ209" s="82">
        <v>261</v>
      </c>
      <c r="CK209" s="82">
        <v>330</v>
      </c>
      <c r="CL209" s="82">
        <v>358</v>
      </c>
      <c r="CM209" s="82">
        <v>378</v>
      </c>
      <c r="CN209" s="82">
        <v>229</v>
      </c>
      <c r="CO209" s="82"/>
      <c r="CP209" s="82"/>
      <c r="CQ209" s="82"/>
      <c r="CR209" s="82"/>
      <c r="CS209" s="82"/>
      <c r="CT209" s="82"/>
      <c r="CU209" s="82"/>
      <c r="CV209" s="82"/>
      <c r="CW209" s="82"/>
      <c r="CX209" s="82"/>
      <c r="CY209" s="82"/>
      <c r="CZ209" s="82"/>
      <c r="DA209" s="82"/>
      <c r="DB209" s="82"/>
      <c r="DC209" s="82"/>
      <c r="DD209" s="82"/>
      <c r="DE209" s="82"/>
      <c r="DF209" s="82"/>
      <c r="DG209" s="82"/>
      <c r="DH209" s="82"/>
      <c r="DI209" s="82"/>
      <c r="DJ209" s="82"/>
      <c r="DK209" s="82"/>
      <c r="DL209" s="82"/>
      <c r="DM209" s="82"/>
      <c r="DN209" s="82"/>
      <c r="DO209" s="82"/>
      <c r="DP209" s="82"/>
      <c r="DQ209" s="82"/>
    </row>
    <row r="210" spans="1:121" s="25" customFormat="1" ht="12.75" customHeight="1" outlineLevel="1" x14ac:dyDescent="0.2">
      <c r="A210" s="35" t="s">
        <v>677</v>
      </c>
      <c r="B210" s="36">
        <f t="shared" si="41"/>
        <v>5</v>
      </c>
      <c r="C210" s="110"/>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82"/>
      <c r="BM210" s="82"/>
      <c r="BN210" s="82"/>
      <c r="BO210" s="82"/>
      <c r="BP210" s="82"/>
      <c r="BQ210" s="82"/>
      <c r="BR210" s="82"/>
      <c r="BS210" s="82"/>
      <c r="BT210" s="82"/>
      <c r="BU210" s="82"/>
      <c r="BV210" s="82"/>
      <c r="BW210" s="82"/>
      <c r="BX210" s="82"/>
      <c r="BY210" s="82"/>
      <c r="BZ210" s="82">
        <v>0</v>
      </c>
      <c r="CA210" s="82">
        <v>0</v>
      </c>
      <c r="CB210" s="82">
        <v>12</v>
      </c>
      <c r="CC210" s="82">
        <v>18.399999999999999</v>
      </c>
      <c r="CD210" s="82">
        <v>18.7</v>
      </c>
      <c r="CE210" s="82"/>
      <c r="CF210" s="82"/>
      <c r="CG210" s="82"/>
      <c r="CH210" s="82"/>
      <c r="CI210" s="82"/>
      <c r="CJ210" s="82"/>
      <c r="CK210" s="82"/>
      <c r="CL210" s="82"/>
      <c r="CM210" s="82"/>
      <c r="CN210" s="82"/>
      <c r="CO210" s="82"/>
      <c r="CP210" s="82"/>
      <c r="CQ210" s="82"/>
      <c r="CR210" s="82"/>
      <c r="CS210" s="82"/>
      <c r="CT210" s="82"/>
      <c r="CU210" s="82"/>
      <c r="CV210" s="82"/>
      <c r="CW210" s="82"/>
      <c r="CX210" s="82"/>
      <c r="CY210" s="82"/>
      <c r="CZ210" s="82"/>
      <c r="DA210" s="82"/>
      <c r="DB210" s="82"/>
      <c r="DC210" s="82"/>
      <c r="DD210" s="82"/>
      <c r="DE210" s="82"/>
      <c r="DF210" s="82"/>
      <c r="DG210" s="82"/>
      <c r="DH210" s="82"/>
      <c r="DI210" s="82"/>
      <c r="DJ210" s="82"/>
      <c r="DK210" s="82"/>
      <c r="DL210" s="82"/>
      <c r="DM210" s="82"/>
      <c r="DN210" s="82"/>
      <c r="DO210" s="82"/>
      <c r="DP210" s="82"/>
      <c r="DQ210" s="82"/>
    </row>
    <row r="211" spans="1:121" s="25" customFormat="1" ht="12.75" customHeight="1" outlineLevel="1" x14ac:dyDescent="0.2">
      <c r="A211" s="35" t="s">
        <v>384</v>
      </c>
      <c r="B211" s="36">
        <f t="shared" si="41"/>
        <v>39</v>
      </c>
      <c r="C211" s="112"/>
      <c r="D211" s="103"/>
      <c r="E211" s="103"/>
      <c r="F211" s="103"/>
      <c r="G211" s="103"/>
      <c r="H211" s="103"/>
      <c r="I211" s="103"/>
      <c r="J211" s="103"/>
      <c r="K211" s="103"/>
      <c r="L211" s="103"/>
      <c r="M211" s="103"/>
      <c r="N211" s="103"/>
      <c r="O211" s="103"/>
      <c r="P211" s="103"/>
      <c r="Q211" s="103"/>
      <c r="R211" s="103">
        <v>110683</v>
      </c>
      <c r="S211" s="103">
        <v>245899</v>
      </c>
      <c r="T211" s="103">
        <v>358126</v>
      </c>
      <c r="U211" s="103">
        <v>557911</v>
      </c>
      <c r="V211" s="103">
        <v>649828</v>
      </c>
      <c r="W211" s="103">
        <v>675675</v>
      </c>
      <c r="X211" s="103">
        <v>629802</v>
      </c>
      <c r="Y211" s="103">
        <v>622460</v>
      </c>
      <c r="Z211" s="103">
        <v>680586</v>
      </c>
      <c r="AA211" s="103"/>
      <c r="AB211" s="103"/>
      <c r="AC211" s="103">
        <v>358865</v>
      </c>
      <c r="AD211" s="103">
        <v>358697</v>
      </c>
      <c r="AE211" s="103">
        <v>316121</v>
      </c>
      <c r="AF211" s="103">
        <v>186661</v>
      </c>
      <c r="AG211" s="103">
        <v>133072</v>
      </c>
      <c r="AH211" s="103">
        <v>134042</v>
      </c>
      <c r="AI211" s="103">
        <v>51216</v>
      </c>
      <c r="AJ211" s="103">
        <v>-599</v>
      </c>
      <c r="AK211" s="103">
        <v>13</v>
      </c>
      <c r="AL211" s="103">
        <v>107</v>
      </c>
      <c r="AM211" s="103">
        <v>1</v>
      </c>
      <c r="AN211" s="103"/>
      <c r="AO211" s="103">
        <v>59</v>
      </c>
      <c r="AP211" s="103">
        <v>10</v>
      </c>
      <c r="AQ211" s="103"/>
      <c r="AR211" s="103">
        <v>2994426</v>
      </c>
      <c r="AS211" s="103">
        <v>4704242</v>
      </c>
      <c r="AT211" s="103">
        <v>5026821</v>
      </c>
      <c r="AU211" s="103">
        <v>5069672</v>
      </c>
      <c r="AV211" s="103">
        <v>5137805</v>
      </c>
      <c r="AW211" s="103">
        <v>5198337</v>
      </c>
      <c r="AX211" s="103">
        <v>5298677</v>
      </c>
      <c r="AY211" s="103">
        <v>4697966</v>
      </c>
      <c r="AZ211" s="103">
        <v>5147835</v>
      </c>
      <c r="BA211" s="103">
        <v>6160546</v>
      </c>
      <c r="BB211" s="103">
        <v>6707580</v>
      </c>
      <c r="BC211" s="103">
        <v>1977263</v>
      </c>
      <c r="BD211" s="103">
        <v>-1476</v>
      </c>
      <c r="BE211" s="103">
        <v>-752</v>
      </c>
      <c r="BF211" s="103">
        <v>156</v>
      </c>
      <c r="BG211" s="103">
        <v>124</v>
      </c>
      <c r="BH211" s="103">
        <v>1</v>
      </c>
      <c r="BI211" s="103"/>
      <c r="BJ211" s="103"/>
      <c r="BK211" s="103"/>
      <c r="BL211" s="82"/>
      <c r="BM211" s="82"/>
      <c r="BN211" s="82"/>
      <c r="BO211" s="82"/>
      <c r="BP211" s="82"/>
      <c r="BQ211" s="82"/>
      <c r="BR211" s="82"/>
      <c r="BS211" s="82"/>
      <c r="BT211" s="82"/>
      <c r="BU211" s="82"/>
      <c r="BV211" s="82"/>
      <c r="BW211" s="82"/>
      <c r="BX211" s="82"/>
      <c r="BY211" s="82"/>
      <c r="BZ211" s="82"/>
      <c r="CA211" s="82"/>
      <c r="CB211" s="82"/>
      <c r="CC211" s="82"/>
      <c r="CD211" s="82"/>
      <c r="CE211" s="82"/>
      <c r="CF211" s="82"/>
      <c r="CG211" s="82"/>
      <c r="CH211" s="82"/>
      <c r="CI211" s="82"/>
      <c r="CJ211" s="82"/>
      <c r="CK211" s="82"/>
      <c r="CL211" s="82"/>
      <c r="CM211" s="82"/>
      <c r="CN211" s="82"/>
      <c r="CO211" s="82"/>
      <c r="CP211" s="82"/>
      <c r="CQ211" s="82"/>
      <c r="CR211" s="82"/>
      <c r="CS211" s="82"/>
      <c r="CT211" s="82"/>
      <c r="CU211" s="82"/>
      <c r="CV211" s="82"/>
      <c r="CW211" s="82"/>
      <c r="CX211" s="82"/>
      <c r="CY211" s="82"/>
      <c r="CZ211" s="82"/>
      <c r="DA211" s="82"/>
      <c r="DB211" s="82"/>
      <c r="DC211" s="82"/>
      <c r="DD211" s="82"/>
      <c r="DE211" s="82"/>
      <c r="DF211" s="82"/>
      <c r="DG211" s="82"/>
      <c r="DH211" s="82"/>
      <c r="DI211" s="82"/>
      <c r="DJ211" s="82"/>
      <c r="DK211" s="82"/>
      <c r="DL211" s="82"/>
      <c r="DM211" s="82"/>
      <c r="DN211" s="82"/>
      <c r="DO211" s="82"/>
      <c r="DP211" s="82"/>
      <c r="DQ211" s="82"/>
    </row>
    <row r="212" spans="1:121" s="25" customFormat="1" ht="12.75" customHeight="1" outlineLevel="1" x14ac:dyDescent="0.2">
      <c r="A212" s="35" t="s">
        <v>461</v>
      </c>
      <c r="B212" s="36">
        <f t="shared" si="41"/>
        <v>49</v>
      </c>
      <c r="C212" s="112"/>
      <c r="D212" s="103"/>
      <c r="E212" s="103"/>
      <c r="F212" s="103"/>
      <c r="G212" s="103"/>
      <c r="H212" s="103"/>
      <c r="I212" s="103"/>
      <c r="J212" s="103"/>
      <c r="K212" s="103"/>
      <c r="L212" s="103"/>
      <c r="M212" s="103"/>
      <c r="N212" s="103"/>
      <c r="O212" s="103"/>
      <c r="P212" s="103"/>
      <c r="Q212" s="103"/>
      <c r="R212" s="103"/>
      <c r="S212" s="103"/>
      <c r="T212" s="103"/>
      <c r="U212" s="103">
        <v>1441819</v>
      </c>
      <c r="V212" s="103">
        <v>1179513</v>
      </c>
      <c r="W212" s="103">
        <v>991378</v>
      </c>
      <c r="X212" s="103">
        <v>1172935</v>
      </c>
      <c r="Y212" s="103">
        <v>1320911</v>
      </c>
      <c r="Z212" s="103">
        <v>1381051</v>
      </c>
      <c r="AA212" s="103">
        <v>1411336</v>
      </c>
      <c r="AB212" s="103">
        <v>1362351</v>
      </c>
      <c r="AC212" s="103">
        <v>1752118</v>
      </c>
      <c r="AD212" s="103">
        <v>2080149</v>
      </c>
      <c r="AE212" s="103">
        <v>2122478</v>
      </c>
      <c r="AF212" s="103">
        <v>2068865</v>
      </c>
      <c r="AG212" s="103">
        <v>1385811</v>
      </c>
      <c r="AH212" s="103">
        <v>1126996</v>
      </c>
      <c r="AI212" s="103">
        <v>1511296</v>
      </c>
      <c r="AJ212" s="103">
        <v>1507827</v>
      </c>
      <c r="AK212" s="103">
        <v>1472860</v>
      </c>
      <c r="AL212" s="103">
        <v>1792600</v>
      </c>
      <c r="AM212" s="103">
        <v>1872654</v>
      </c>
      <c r="AN212" s="103">
        <v>1915352</v>
      </c>
      <c r="AO212" s="103">
        <v>2212690</v>
      </c>
      <c r="AP212" s="103">
        <v>2364133</v>
      </c>
      <c r="AQ212" s="103">
        <v>2845005</v>
      </c>
      <c r="AR212" s="103">
        <v>2696000</v>
      </c>
      <c r="AS212" s="103">
        <v>2761562</v>
      </c>
      <c r="AT212" s="103">
        <v>3090200</v>
      </c>
      <c r="AU212" s="103">
        <v>3880041</v>
      </c>
      <c r="AV212" s="103">
        <v>4018620</v>
      </c>
      <c r="AW212" s="103">
        <v>4555004</v>
      </c>
      <c r="AX212" s="103">
        <v>4740362</v>
      </c>
      <c r="AY212" s="103">
        <v>6054250</v>
      </c>
      <c r="AZ212" s="103">
        <v>6400756</v>
      </c>
      <c r="BA212" s="103">
        <v>7777682</v>
      </c>
      <c r="BB212" s="103">
        <v>8392727</v>
      </c>
      <c r="BC212" s="103">
        <v>9824605</v>
      </c>
      <c r="BD212" s="103">
        <v>9613947</v>
      </c>
      <c r="BE212" s="103">
        <v>10119760</v>
      </c>
      <c r="BF212" s="103">
        <v>12712152</v>
      </c>
      <c r="BG212" s="103">
        <v>13773826</v>
      </c>
      <c r="BH212" s="103">
        <v>13308744</v>
      </c>
      <c r="BI212" s="103">
        <v>13753</v>
      </c>
      <c r="BJ212" s="103">
        <v>14807</v>
      </c>
      <c r="BK212" s="103">
        <v>34058</v>
      </c>
      <c r="BL212" s="82">
        <v>35699</v>
      </c>
      <c r="BM212" s="82">
        <v>39871</v>
      </c>
      <c r="BN212" s="82">
        <v>41531</v>
      </c>
      <c r="BO212" s="82">
        <v>36124</v>
      </c>
      <c r="BP212" s="82">
        <v>41534</v>
      </c>
      <c r="BQ212" s="82">
        <v>54717</v>
      </c>
      <c r="BR212" s="82"/>
      <c r="BS212" s="82"/>
      <c r="BT212" s="82"/>
      <c r="BU212" s="82"/>
      <c r="BV212" s="82"/>
      <c r="BW212" s="82"/>
      <c r="BX212" s="82"/>
      <c r="BY212" s="82"/>
      <c r="BZ212" s="82"/>
      <c r="CA212" s="82"/>
      <c r="CB212" s="82"/>
      <c r="CC212" s="82"/>
      <c r="CD212" s="82"/>
      <c r="CE212" s="82"/>
      <c r="CF212" s="82"/>
      <c r="CG212" s="82"/>
      <c r="CH212" s="82"/>
      <c r="CI212" s="82"/>
      <c r="CJ212" s="82"/>
      <c r="CK212" s="82"/>
      <c r="CL212" s="82"/>
      <c r="CM212" s="82"/>
      <c r="CN212" s="82"/>
      <c r="CO212" s="82"/>
      <c r="CP212" s="82"/>
      <c r="CQ212" s="82"/>
      <c r="CR212" s="82"/>
      <c r="CS212" s="82"/>
      <c r="CT212" s="82"/>
      <c r="CU212" s="82"/>
      <c r="CV212" s="82"/>
      <c r="CW212" s="82"/>
      <c r="CX212" s="82"/>
      <c r="CY212" s="82"/>
      <c r="CZ212" s="82"/>
      <c r="DA212" s="82"/>
      <c r="DB212" s="82"/>
      <c r="DC212" s="82"/>
      <c r="DD212" s="82"/>
      <c r="DE212" s="82"/>
      <c r="DF212" s="82"/>
      <c r="DG212" s="82"/>
      <c r="DH212" s="82"/>
      <c r="DI212" s="82"/>
      <c r="DJ212" s="82"/>
      <c r="DK212" s="82"/>
      <c r="DL212" s="82"/>
      <c r="DM212" s="82"/>
      <c r="DN212" s="82"/>
      <c r="DO212" s="82"/>
      <c r="DP212" s="82"/>
      <c r="DQ212" s="82"/>
    </row>
    <row r="213" spans="1:121" s="25" customFormat="1" ht="12.75" customHeight="1" outlineLevel="1" x14ac:dyDescent="0.2">
      <c r="A213" s="35" t="s">
        <v>673</v>
      </c>
      <c r="B213" s="36">
        <f t="shared" si="41"/>
        <v>14</v>
      </c>
      <c r="C213" s="112"/>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03"/>
      <c r="AK213" s="103"/>
      <c r="AL213" s="103"/>
      <c r="AM213" s="103"/>
      <c r="AN213" s="103"/>
      <c r="AO213" s="103"/>
      <c r="AP213" s="103"/>
      <c r="AQ213" s="103"/>
      <c r="AR213" s="103"/>
      <c r="AS213" s="103"/>
      <c r="AT213" s="103"/>
      <c r="AU213" s="103"/>
      <c r="AV213" s="103"/>
      <c r="AW213" s="103"/>
      <c r="AX213" s="103"/>
      <c r="AY213" s="103"/>
      <c r="AZ213" s="103"/>
      <c r="BA213" s="103"/>
      <c r="BB213" s="103"/>
      <c r="BC213" s="103"/>
      <c r="BD213" s="103"/>
      <c r="BE213" s="103"/>
      <c r="BF213" s="103"/>
      <c r="BG213" s="103"/>
      <c r="BH213" s="103"/>
      <c r="BI213" s="103"/>
      <c r="BJ213" s="103"/>
      <c r="BK213" s="103"/>
      <c r="BL213" s="82"/>
      <c r="BM213" s="82"/>
      <c r="BN213" s="82"/>
      <c r="BO213" s="82"/>
      <c r="BP213" s="82"/>
      <c r="BQ213" s="82"/>
      <c r="BR213" s="82">
        <v>60726</v>
      </c>
      <c r="BS213" s="82">
        <v>71332</v>
      </c>
      <c r="BT213" s="82">
        <v>70073</v>
      </c>
      <c r="BU213" s="82">
        <v>67206</v>
      </c>
      <c r="BV213" s="82">
        <v>66.400000000000006</v>
      </c>
      <c r="BW213" s="82">
        <v>66</v>
      </c>
      <c r="BX213" s="82">
        <v>63.8</v>
      </c>
      <c r="BY213" s="82">
        <v>76.400000000000006</v>
      </c>
      <c r="BZ213" s="82">
        <v>76.2</v>
      </c>
      <c r="CA213" s="82">
        <v>95.6</v>
      </c>
      <c r="CB213" s="82">
        <v>82.1</v>
      </c>
      <c r="CC213" s="82">
        <v>48.4</v>
      </c>
      <c r="CD213" s="82">
        <v>17.100000000000001</v>
      </c>
      <c r="CE213" s="82">
        <v>4</v>
      </c>
      <c r="CF213" s="82"/>
      <c r="CG213" s="82"/>
      <c r="CH213" s="82"/>
      <c r="CI213" s="82"/>
      <c r="CJ213" s="82"/>
      <c r="CK213" s="82"/>
      <c r="CL213" s="82"/>
      <c r="CM213" s="82"/>
      <c r="CN213" s="82"/>
      <c r="CO213" s="82"/>
      <c r="CP213" s="82"/>
      <c r="CQ213" s="82"/>
      <c r="CR213" s="82"/>
      <c r="CS213" s="82"/>
      <c r="CT213" s="82"/>
      <c r="CU213" s="82"/>
      <c r="CV213" s="82"/>
      <c r="CW213" s="82"/>
      <c r="CX213" s="82"/>
      <c r="CY213" s="82"/>
      <c r="CZ213" s="82"/>
      <c r="DA213" s="82"/>
      <c r="DB213" s="82"/>
      <c r="DC213" s="82"/>
      <c r="DD213" s="82"/>
      <c r="DE213" s="82"/>
      <c r="DF213" s="82"/>
      <c r="DG213" s="82"/>
      <c r="DH213" s="82"/>
      <c r="DI213" s="82"/>
      <c r="DJ213" s="82"/>
      <c r="DK213" s="82"/>
      <c r="DL213" s="82"/>
      <c r="DM213" s="82"/>
      <c r="DN213" s="82"/>
      <c r="DO213" s="82"/>
      <c r="DP213" s="82"/>
      <c r="DQ213" s="82"/>
    </row>
    <row r="214" spans="1:121" s="25" customFormat="1" ht="12.75" customHeight="1" outlineLevel="1" x14ac:dyDescent="0.2">
      <c r="A214" s="35" t="s">
        <v>385</v>
      </c>
      <c r="B214" s="36">
        <f t="shared" si="41"/>
        <v>40</v>
      </c>
      <c r="C214" s="112"/>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c r="AQ214" s="103">
        <v>79731</v>
      </c>
      <c r="AR214" s="103">
        <v>144429</v>
      </c>
      <c r="AS214" s="103">
        <v>221878</v>
      </c>
      <c r="AT214" s="103">
        <v>329296</v>
      </c>
      <c r="AU214" s="103">
        <v>392949</v>
      </c>
      <c r="AV214" s="103">
        <v>544673</v>
      </c>
      <c r="AW214" s="103">
        <v>780401</v>
      </c>
      <c r="AX214" s="103">
        <v>581463</v>
      </c>
      <c r="AY214" s="103">
        <v>744792</v>
      </c>
      <c r="AZ214" s="103">
        <v>1043849</v>
      </c>
      <c r="BA214" s="103">
        <v>1202408</v>
      </c>
      <c r="BB214" s="103">
        <v>1161912</v>
      </c>
      <c r="BC214" s="103">
        <v>1385624</v>
      </c>
      <c r="BD214" s="103">
        <v>1617629</v>
      </c>
      <c r="BE214" s="103">
        <v>1819877</v>
      </c>
      <c r="BF214" s="103">
        <v>1940324</v>
      </c>
      <c r="BG214" s="103">
        <v>2205487</v>
      </c>
      <c r="BH214" s="103">
        <v>1999827</v>
      </c>
      <c r="BI214" s="103">
        <v>2435</v>
      </c>
      <c r="BJ214" s="103">
        <v>2783</v>
      </c>
      <c r="BK214" s="103">
        <v>5594</v>
      </c>
      <c r="BL214" s="82">
        <v>6328</v>
      </c>
      <c r="BM214" s="82">
        <v>6488</v>
      </c>
      <c r="BN214" s="82">
        <v>7308</v>
      </c>
      <c r="BO214" s="82">
        <v>6195</v>
      </c>
      <c r="BP214" s="82">
        <v>7658</v>
      </c>
      <c r="BQ214" s="82">
        <v>8543</v>
      </c>
      <c r="BR214" s="82">
        <v>9376</v>
      </c>
      <c r="BS214" s="82">
        <v>8553</v>
      </c>
      <c r="BT214" s="82">
        <v>7795</v>
      </c>
      <c r="BU214" s="82">
        <v>8530</v>
      </c>
      <c r="BV214" s="82">
        <v>6.9</v>
      </c>
      <c r="BW214" s="82">
        <v>9.6999999999999993</v>
      </c>
      <c r="BX214" s="82">
        <v>16.2</v>
      </c>
      <c r="BY214" s="82">
        <v>10.5</v>
      </c>
      <c r="BZ214" s="82">
        <v>11.5</v>
      </c>
      <c r="CA214" s="82">
        <v>6.6</v>
      </c>
      <c r="CB214" s="82">
        <v>1.4</v>
      </c>
      <c r="CC214" s="82">
        <v>0.5</v>
      </c>
      <c r="CD214" s="82">
        <v>-0.1</v>
      </c>
      <c r="CE214" s="82"/>
      <c r="CF214" s="82"/>
      <c r="CG214" s="82"/>
      <c r="CH214" s="82"/>
      <c r="CI214" s="82"/>
      <c r="CJ214" s="82"/>
      <c r="CK214" s="82"/>
      <c r="CL214" s="82"/>
      <c r="CM214" s="82"/>
      <c r="CN214" s="82"/>
      <c r="CO214" s="82"/>
      <c r="CP214" s="82"/>
      <c r="CQ214" s="82"/>
      <c r="CR214" s="82"/>
      <c r="CS214" s="82"/>
      <c r="CT214" s="82"/>
      <c r="CU214" s="82"/>
      <c r="CV214" s="82"/>
      <c r="CW214" s="82"/>
      <c r="CX214" s="82"/>
      <c r="CY214" s="82"/>
      <c r="CZ214" s="82"/>
      <c r="DA214" s="82"/>
      <c r="DB214" s="82"/>
      <c r="DC214" s="82"/>
      <c r="DD214" s="82"/>
      <c r="DE214" s="82"/>
      <c r="DF214" s="82"/>
      <c r="DG214" s="82"/>
      <c r="DH214" s="82"/>
      <c r="DI214" s="82"/>
      <c r="DJ214" s="82"/>
      <c r="DK214" s="82"/>
      <c r="DL214" s="82"/>
      <c r="DM214" s="82"/>
      <c r="DN214" s="82"/>
      <c r="DO214" s="82"/>
      <c r="DP214" s="82"/>
      <c r="DQ214" s="82"/>
    </row>
    <row r="215" spans="1:121" s="25" customFormat="1" ht="12.75" customHeight="1" outlineLevel="1" x14ac:dyDescent="0.2">
      <c r="A215" s="35" t="s">
        <v>386</v>
      </c>
      <c r="B215" s="36">
        <f t="shared" si="41"/>
        <v>12</v>
      </c>
      <c r="C215" s="112"/>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v>1214621</v>
      </c>
      <c r="AP215" s="103">
        <v>1452260</v>
      </c>
      <c r="AQ215" s="103">
        <v>1030425</v>
      </c>
      <c r="AR215" s="103">
        <v>524694</v>
      </c>
      <c r="AS215" s="103">
        <v>317720</v>
      </c>
      <c r="AT215" s="103">
        <v>342457</v>
      </c>
      <c r="AU215" s="103">
        <v>383552</v>
      </c>
      <c r="AV215" s="103">
        <v>556435</v>
      </c>
      <c r="AW215" s="103">
        <v>10713</v>
      </c>
      <c r="AX215" s="103">
        <v>-4605</v>
      </c>
      <c r="AY215" s="103">
        <v>-9217</v>
      </c>
      <c r="AZ215" s="103">
        <v>-182</v>
      </c>
      <c r="BA215" s="103"/>
      <c r="BB215" s="103"/>
      <c r="BC215" s="103"/>
      <c r="BD215" s="103"/>
      <c r="BE215" s="103"/>
      <c r="BF215" s="103"/>
      <c r="BG215" s="103"/>
      <c r="BH215" s="103"/>
      <c r="BI215" s="103"/>
      <c r="BJ215" s="103"/>
      <c r="BK215" s="103"/>
      <c r="BL215" s="82"/>
      <c r="BM215" s="82"/>
      <c r="BN215" s="82"/>
      <c r="BO215" s="82"/>
      <c r="BP215" s="82"/>
      <c r="BQ215" s="82"/>
      <c r="BR215" s="82"/>
      <c r="BS215" s="82"/>
      <c r="BT215" s="82"/>
      <c r="BU215" s="82"/>
      <c r="BV215" s="82"/>
      <c r="BW215" s="82"/>
      <c r="BX215" s="82"/>
      <c r="BY215" s="82"/>
      <c r="BZ215" s="82"/>
      <c r="CA215" s="82"/>
      <c r="CB215" s="82"/>
      <c r="CC215" s="82"/>
      <c r="CD215" s="82"/>
      <c r="CE215" s="82"/>
      <c r="CF215" s="82"/>
      <c r="CG215" s="82"/>
      <c r="CH215" s="82"/>
      <c r="CI215" s="82"/>
      <c r="CJ215" s="82"/>
      <c r="CK215" s="82"/>
      <c r="CL215" s="82"/>
      <c r="CM215" s="82"/>
      <c r="CN215" s="82"/>
      <c r="CO215" s="82"/>
      <c r="CP215" s="82"/>
      <c r="CQ215" s="82"/>
      <c r="CR215" s="82"/>
      <c r="CS215" s="82"/>
      <c r="CT215" s="82"/>
      <c r="CU215" s="82"/>
      <c r="CV215" s="82"/>
      <c r="CW215" s="82"/>
      <c r="CX215" s="82"/>
      <c r="CY215" s="82"/>
      <c r="CZ215" s="82"/>
      <c r="DA215" s="82"/>
      <c r="DB215" s="82"/>
      <c r="DC215" s="82"/>
      <c r="DD215" s="82"/>
      <c r="DE215" s="82"/>
      <c r="DF215" s="82"/>
      <c r="DG215" s="82"/>
      <c r="DH215" s="82"/>
      <c r="DI215" s="82"/>
      <c r="DJ215" s="82"/>
      <c r="DK215" s="82"/>
      <c r="DL215" s="82"/>
      <c r="DM215" s="82"/>
      <c r="DN215" s="82"/>
      <c r="DO215" s="82"/>
      <c r="DP215" s="82"/>
      <c r="DQ215" s="82"/>
    </row>
    <row r="216" spans="1:121" s="25" customFormat="1" ht="12.75" customHeight="1" outlineLevel="1" x14ac:dyDescent="0.2">
      <c r="A216" s="35" t="s">
        <v>389</v>
      </c>
      <c r="B216" s="36">
        <f t="shared" si="41"/>
        <v>49</v>
      </c>
      <c r="C216" s="112"/>
      <c r="D216" s="103"/>
      <c r="E216" s="103"/>
      <c r="F216" s="103"/>
      <c r="G216" s="103"/>
      <c r="H216" s="103"/>
      <c r="I216" s="103"/>
      <c r="J216" s="103"/>
      <c r="K216" s="103"/>
      <c r="L216" s="103">
        <v>1370345</v>
      </c>
      <c r="M216" s="103">
        <v>1366457</v>
      </c>
      <c r="N216" s="103">
        <v>1564794</v>
      </c>
      <c r="O216" s="103">
        <v>1609836</v>
      </c>
      <c r="P216" s="103">
        <v>1953696</v>
      </c>
      <c r="Q216" s="103">
        <v>2040436</v>
      </c>
      <c r="R216" s="103">
        <v>2121952</v>
      </c>
      <c r="S216" s="103">
        <v>2123779</v>
      </c>
      <c r="T216" s="103">
        <v>2109171</v>
      </c>
      <c r="U216" s="103">
        <v>2110306</v>
      </c>
      <c r="V216" s="103">
        <v>2155699</v>
      </c>
      <c r="W216" s="103">
        <v>2284040</v>
      </c>
      <c r="X216" s="103">
        <v>2018876</v>
      </c>
      <c r="Y216" s="103">
        <v>2030127</v>
      </c>
      <c r="Z216" s="103">
        <v>2519711</v>
      </c>
      <c r="AA216" s="103">
        <v>2521910</v>
      </c>
      <c r="AB216" s="103">
        <v>2615900</v>
      </c>
      <c r="AC216" s="103">
        <v>3027206</v>
      </c>
      <c r="AD216" s="103">
        <v>2988885</v>
      </c>
      <c r="AE216" s="103">
        <v>2840078</v>
      </c>
      <c r="AF216" s="103">
        <v>2758598</v>
      </c>
      <c r="AG216" s="103">
        <v>2156765</v>
      </c>
      <c r="AH216" s="103">
        <v>1650311</v>
      </c>
      <c r="AI216" s="103">
        <v>1325393</v>
      </c>
      <c r="AJ216" s="103">
        <v>1281424</v>
      </c>
      <c r="AK216" s="103">
        <v>1326991</v>
      </c>
      <c r="AL216" s="103">
        <v>1435465</v>
      </c>
      <c r="AM216" s="103">
        <v>1368444</v>
      </c>
      <c r="AN216" s="103">
        <v>1489436</v>
      </c>
      <c r="AO216" s="103">
        <v>1645829</v>
      </c>
      <c r="AP216" s="103">
        <v>3190822</v>
      </c>
      <c r="AQ216" s="103">
        <v>3691184</v>
      </c>
      <c r="AR216" s="103">
        <v>3873115</v>
      </c>
      <c r="AS216" s="103">
        <v>3819199</v>
      </c>
      <c r="AT216" s="103">
        <v>3664420</v>
      </c>
      <c r="AU216" s="103">
        <v>3782359</v>
      </c>
      <c r="AV216" s="103">
        <v>3679481</v>
      </c>
      <c r="AW216" s="103">
        <v>3640900</v>
      </c>
      <c r="AX216" s="103">
        <v>3032316</v>
      </c>
      <c r="AY216" s="103">
        <v>4210576</v>
      </c>
      <c r="AZ216" s="103">
        <v>3591139</v>
      </c>
      <c r="BA216" s="103">
        <v>6198768</v>
      </c>
      <c r="BB216" s="103">
        <v>1249958</v>
      </c>
      <c r="BC216" s="103">
        <v>221245</v>
      </c>
      <c r="BD216" s="103">
        <v>12836</v>
      </c>
      <c r="BE216" s="103">
        <v>356</v>
      </c>
      <c r="BF216" s="103">
        <v>1074</v>
      </c>
      <c r="BG216" s="103">
        <v>11243</v>
      </c>
      <c r="BH216" s="103">
        <v>369</v>
      </c>
      <c r="BI216" s="103"/>
      <c r="BJ216" s="103"/>
      <c r="BK216" s="103"/>
      <c r="BL216" s="82"/>
      <c r="BM216" s="82"/>
      <c r="BN216" s="82"/>
      <c r="BO216" s="82"/>
      <c r="BP216" s="82"/>
      <c r="BQ216" s="82"/>
      <c r="BR216" s="82"/>
      <c r="BS216" s="82"/>
      <c r="BT216" s="82"/>
      <c r="BU216" s="82"/>
      <c r="BV216" s="82"/>
      <c r="BW216" s="82"/>
      <c r="BX216" s="82"/>
      <c r="BY216" s="82"/>
      <c r="BZ216" s="82"/>
      <c r="CA216" s="82"/>
      <c r="CB216" s="82"/>
      <c r="CC216" s="82"/>
      <c r="CD216" s="82"/>
      <c r="CE216" s="82"/>
      <c r="CF216" s="82"/>
      <c r="CG216" s="82"/>
      <c r="CH216" s="82"/>
      <c r="CI216" s="82"/>
      <c r="CJ216" s="82"/>
      <c r="CK216" s="82"/>
      <c r="CL216" s="82"/>
      <c r="CM216" s="82"/>
      <c r="CN216" s="82"/>
      <c r="CO216" s="82"/>
      <c r="CP216" s="82"/>
      <c r="CQ216" s="82"/>
      <c r="CR216" s="82"/>
      <c r="CS216" s="82"/>
      <c r="CT216" s="82"/>
      <c r="CU216" s="82"/>
      <c r="CV216" s="82"/>
      <c r="CW216" s="82"/>
      <c r="CX216" s="82"/>
      <c r="CY216" s="82"/>
      <c r="CZ216" s="82"/>
      <c r="DA216" s="82"/>
      <c r="DB216" s="82"/>
      <c r="DC216" s="82"/>
      <c r="DD216" s="82"/>
      <c r="DE216" s="82"/>
      <c r="DF216" s="82"/>
      <c r="DG216" s="82"/>
      <c r="DH216" s="82"/>
      <c r="DI216" s="82"/>
      <c r="DJ216" s="82"/>
      <c r="DK216" s="82"/>
      <c r="DL216" s="82"/>
      <c r="DM216" s="82"/>
      <c r="DN216" s="82"/>
      <c r="DO216" s="82"/>
      <c r="DP216" s="82"/>
      <c r="DQ216" s="82"/>
    </row>
    <row r="217" spans="1:121" s="25" customFormat="1" ht="12.75" customHeight="1" outlineLevel="1" x14ac:dyDescent="0.2">
      <c r="A217" s="35" t="s">
        <v>582</v>
      </c>
      <c r="B217" s="36">
        <f t="shared" si="41"/>
        <v>1</v>
      </c>
      <c r="C217" s="112"/>
      <c r="D217" s="103"/>
      <c r="E217" s="103"/>
      <c r="F217" s="103"/>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03"/>
      <c r="AK217" s="103"/>
      <c r="AL217" s="103"/>
      <c r="AM217" s="103"/>
      <c r="AN217" s="103"/>
      <c r="AO217" s="103"/>
      <c r="AP217" s="103"/>
      <c r="AQ217" s="103"/>
      <c r="AR217" s="103"/>
      <c r="AS217" s="103"/>
      <c r="AT217" s="103"/>
      <c r="AU217" s="103"/>
      <c r="AV217" s="103"/>
      <c r="AW217" s="103"/>
      <c r="AX217" s="103"/>
      <c r="AY217" s="103"/>
      <c r="AZ217" s="103"/>
      <c r="BA217" s="103"/>
      <c r="BB217" s="103"/>
      <c r="BC217" s="103"/>
      <c r="BD217" s="103"/>
      <c r="BE217" s="103"/>
      <c r="BF217" s="103"/>
      <c r="BG217" s="103"/>
      <c r="BH217" s="103"/>
      <c r="BI217" s="103"/>
      <c r="BJ217" s="103"/>
      <c r="BK217" s="103"/>
      <c r="BL217" s="82"/>
      <c r="BM217" s="82"/>
      <c r="BN217" s="82"/>
      <c r="BO217" s="82"/>
      <c r="BP217" s="82"/>
      <c r="BQ217" s="82">
        <v>1697</v>
      </c>
      <c r="BR217" s="82"/>
      <c r="BS217" s="82"/>
      <c r="BT217" s="82"/>
      <c r="BU217" s="82"/>
      <c r="BV217" s="82"/>
      <c r="BW217" s="82"/>
      <c r="BX217" s="82"/>
      <c r="BY217" s="82"/>
      <c r="BZ217" s="82"/>
      <c r="CA217" s="82"/>
      <c r="CB217" s="82"/>
      <c r="CC217" s="82"/>
      <c r="CD217" s="82"/>
      <c r="CE217" s="82"/>
      <c r="CF217" s="82"/>
      <c r="CG217" s="82"/>
      <c r="CH217" s="82"/>
      <c r="CI217" s="82"/>
      <c r="CJ217" s="82"/>
      <c r="CK217" s="82"/>
      <c r="CL217" s="82"/>
      <c r="CM217" s="82"/>
      <c r="CN217" s="82"/>
      <c r="CO217" s="82"/>
      <c r="CP217" s="82"/>
      <c r="CQ217" s="82"/>
      <c r="CR217" s="82"/>
      <c r="CS217" s="82"/>
      <c r="CT217" s="82"/>
      <c r="CU217" s="82"/>
      <c r="CV217" s="82"/>
      <c r="CW217" s="82"/>
      <c r="CX217" s="82"/>
      <c r="CY217" s="82"/>
      <c r="CZ217" s="82"/>
      <c r="DA217" s="82"/>
      <c r="DB217" s="82"/>
      <c r="DC217" s="82"/>
      <c r="DD217" s="82"/>
      <c r="DE217" s="82"/>
      <c r="DF217" s="82"/>
      <c r="DG217" s="82"/>
      <c r="DH217" s="82"/>
      <c r="DI217" s="82"/>
      <c r="DJ217" s="82"/>
      <c r="DK217" s="82"/>
      <c r="DL217" s="82"/>
      <c r="DM217" s="82"/>
      <c r="DN217" s="82"/>
      <c r="DO217" s="82"/>
      <c r="DP217" s="82"/>
      <c r="DQ217" s="82"/>
    </row>
    <row r="218" spans="1:121" s="25" customFormat="1" ht="12.75" customHeight="1" outlineLevel="1" x14ac:dyDescent="0.2">
      <c r="A218" s="35" t="s">
        <v>718</v>
      </c>
      <c r="B218" s="36">
        <f t="shared" si="41"/>
        <v>3</v>
      </c>
      <c r="C218" s="112"/>
      <c r="D218" s="103"/>
      <c r="E218" s="103"/>
      <c r="F218" s="103"/>
      <c r="G218" s="103"/>
      <c r="H218" s="103"/>
      <c r="I218" s="103"/>
      <c r="J218" s="103"/>
      <c r="K218" s="103"/>
      <c r="L218" s="103"/>
      <c r="M218" s="103"/>
      <c r="N218" s="103"/>
      <c r="O218" s="103"/>
      <c r="P218" s="103"/>
      <c r="Q218" s="103"/>
      <c r="R218" s="103"/>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c r="AQ218" s="103"/>
      <c r="AR218" s="103"/>
      <c r="AS218" s="103"/>
      <c r="AT218" s="103"/>
      <c r="AU218" s="103"/>
      <c r="AV218" s="103"/>
      <c r="AW218" s="103"/>
      <c r="AX218" s="103"/>
      <c r="AY218" s="103"/>
      <c r="AZ218" s="103"/>
      <c r="BA218" s="103"/>
      <c r="BB218" s="103"/>
      <c r="BC218" s="103"/>
      <c r="BD218" s="103"/>
      <c r="BE218" s="103"/>
      <c r="BF218" s="103"/>
      <c r="BG218" s="103"/>
      <c r="BH218" s="103"/>
      <c r="BI218" s="103"/>
      <c r="BJ218" s="103"/>
      <c r="BK218" s="103"/>
      <c r="BL218" s="82"/>
      <c r="BM218" s="82"/>
      <c r="BN218" s="82"/>
      <c r="BO218" s="82"/>
      <c r="BP218" s="82"/>
      <c r="BQ218" s="82"/>
      <c r="BR218" s="82"/>
      <c r="BS218" s="82"/>
      <c r="BT218" s="82"/>
      <c r="BU218" s="82"/>
      <c r="BV218" s="82"/>
      <c r="BW218" s="82"/>
      <c r="BX218" s="82"/>
      <c r="BY218" s="82"/>
      <c r="BZ218" s="82"/>
      <c r="CA218" s="82"/>
      <c r="CB218" s="82"/>
      <c r="CC218" s="82"/>
      <c r="CD218" s="82"/>
      <c r="CE218" s="82"/>
      <c r="CF218" s="82"/>
      <c r="CG218" s="82"/>
      <c r="CH218" s="82"/>
      <c r="CI218" s="82"/>
      <c r="CJ218" s="82"/>
      <c r="CK218" s="82"/>
      <c r="CL218" s="82"/>
      <c r="CM218" s="82"/>
      <c r="CN218" s="82"/>
      <c r="CO218" s="82"/>
      <c r="CP218" s="82"/>
      <c r="CQ218" s="82"/>
      <c r="CR218" s="82"/>
      <c r="CS218" s="82"/>
      <c r="CT218" s="82"/>
      <c r="CU218" s="82"/>
      <c r="CV218" s="82"/>
      <c r="CW218" s="82"/>
      <c r="CX218" s="82"/>
      <c r="CY218" s="82"/>
      <c r="CZ218" s="82"/>
      <c r="DA218" s="82"/>
      <c r="DB218" s="82"/>
      <c r="DC218" s="82"/>
      <c r="DD218" s="82"/>
      <c r="DE218" s="82"/>
      <c r="DF218" s="82"/>
      <c r="DG218" s="82"/>
      <c r="DH218" s="82"/>
      <c r="DI218" s="82"/>
      <c r="DJ218" s="82"/>
      <c r="DK218" s="82"/>
      <c r="DL218" s="82"/>
      <c r="DM218" s="82"/>
      <c r="DN218" s="82"/>
      <c r="DO218" s="82">
        <v>1139</v>
      </c>
      <c r="DP218" s="82">
        <v>1560</v>
      </c>
      <c r="DQ218" s="82">
        <v>1612</v>
      </c>
    </row>
    <row r="219" spans="1:121" s="25" customFormat="1" ht="12.75" customHeight="1" outlineLevel="1" x14ac:dyDescent="0.2">
      <c r="A219" s="35" t="s">
        <v>574</v>
      </c>
      <c r="B219" s="36">
        <f t="shared" si="41"/>
        <v>1</v>
      </c>
      <c r="C219" s="81"/>
      <c r="D219" s="82"/>
      <c r="E219" s="82"/>
      <c r="F219" s="82"/>
      <c r="G219" s="82"/>
      <c r="H219" s="82"/>
      <c r="I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c r="BI219" s="82"/>
      <c r="BJ219" s="82"/>
      <c r="BK219" s="82"/>
      <c r="BL219" s="82"/>
      <c r="BM219" s="82"/>
      <c r="BN219" s="82"/>
      <c r="BO219" s="82"/>
      <c r="BP219" s="82">
        <v>843</v>
      </c>
      <c r="BQ219" s="82"/>
      <c r="BR219" s="82"/>
      <c r="BS219" s="82"/>
      <c r="BT219" s="82"/>
      <c r="BU219" s="82"/>
      <c r="BV219" s="82"/>
      <c r="BW219" s="82"/>
      <c r="BX219" s="82"/>
      <c r="BY219" s="82"/>
      <c r="BZ219" s="82"/>
      <c r="CA219" s="82"/>
      <c r="CB219" s="82"/>
      <c r="CC219" s="82"/>
      <c r="CD219" s="82"/>
      <c r="CE219" s="82"/>
      <c r="CF219" s="82"/>
      <c r="CG219" s="82"/>
      <c r="CH219" s="82"/>
      <c r="CI219" s="82"/>
      <c r="CJ219" s="82"/>
      <c r="CK219" s="82"/>
      <c r="CL219" s="82"/>
      <c r="CM219" s="82"/>
      <c r="CN219" s="82"/>
      <c r="CO219" s="82"/>
      <c r="CP219" s="82"/>
      <c r="CQ219" s="82"/>
      <c r="CR219" s="82"/>
      <c r="CS219" s="82"/>
      <c r="CT219" s="82"/>
      <c r="CU219" s="82"/>
      <c r="CV219" s="82"/>
      <c r="CW219" s="82"/>
      <c r="CX219" s="82"/>
      <c r="CY219" s="82"/>
      <c r="CZ219" s="82"/>
      <c r="DA219" s="82"/>
      <c r="DB219" s="82"/>
      <c r="DC219" s="82"/>
      <c r="DD219" s="82"/>
      <c r="DE219" s="82"/>
      <c r="DF219" s="82"/>
      <c r="DG219" s="82"/>
      <c r="DH219" s="82"/>
      <c r="DI219" s="82"/>
      <c r="DJ219" s="82"/>
      <c r="DK219" s="82"/>
      <c r="DL219" s="82"/>
      <c r="DM219" s="82"/>
      <c r="DN219" s="82"/>
      <c r="DO219" s="82"/>
      <c r="DP219" s="82"/>
      <c r="DQ219" s="82"/>
    </row>
    <row r="220" spans="1:121" s="25" customFormat="1" ht="12.75" customHeight="1" outlineLevel="1" x14ac:dyDescent="0.2">
      <c r="A220" s="35" t="s">
        <v>638</v>
      </c>
      <c r="B220" s="36">
        <f t="shared" si="41"/>
        <v>4</v>
      </c>
      <c r="C220" s="112"/>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3"/>
      <c r="AY220" s="103"/>
      <c r="AZ220" s="103"/>
      <c r="BA220" s="103"/>
      <c r="BB220" s="103"/>
      <c r="BC220" s="103"/>
      <c r="BD220" s="103"/>
      <c r="BE220" s="103"/>
      <c r="BF220" s="103"/>
      <c r="BG220" s="103"/>
      <c r="BH220" s="103"/>
      <c r="BI220" s="103"/>
      <c r="BJ220" s="103"/>
      <c r="BK220" s="103"/>
      <c r="BL220" s="82"/>
      <c r="BM220" s="82"/>
      <c r="BN220" s="82"/>
      <c r="BO220" s="82"/>
      <c r="BP220" s="82"/>
      <c r="BQ220" s="82"/>
      <c r="BR220" s="82"/>
      <c r="BS220" s="82"/>
      <c r="BT220" s="82"/>
      <c r="BU220" s="82"/>
      <c r="BV220" s="82"/>
      <c r="BW220" s="82"/>
      <c r="BX220" s="82"/>
      <c r="BY220" s="82"/>
      <c r="BZ220" s="82"/>
      <c r="CA220" s="82"/>
      <c r="CB220" s="82"/>
      <c r="CC220" s="82"/>
      <c r="CD220" s="82"/>
      <c r="CE220" s="82"/>
      <c r="CF220" s="82"/>
      <c r="CG220" s="82"/>
      <c r="CH220" s="82"/>
      <c r="CI220" s="82"/>
      <c r="CJ220" s="82"/>
      <c r="CK220" s="82"/>
      <c r="CL220" s="82"/>
      <c r="CM220" s="82"/>
      <c r="CN220" s="82"/>
      <c r="CO220" s="82"/>
      <c r="CP220" s="82"/>
      <c r="CQ220" s="82"/>
      <c r="CR220" s="82"/>
      <c r="CS220" s="82"/>
      <c r="CT220" s="82"/>
      <c r="CU220" s="82"/>
      <c r="CV220" s="82"/>
      <c r="CW220" s="82">
        <v>15531.851900999998</v>
      </c>
      <c r="CX220" s="82">
        <v>1929</v>
      </c>
      <c r="CY220" s="82">
        <v>785</v>
      </c>
      <c r="CZ220" s="82">
        <v>858</v>
      </c>
      <c r="DA220" s="82"/>
      <c r="DB220" s="82"/>
      <c r="DC220" s="82"/>
      <c r="DD220" s="82"/>
      <c r="DE220" s="82"/>
      <c r="DF220" s="82"/>
      <c r="DG220" s="82"/>
      <c r="DH220" s="82"/>
      <c r="DI220" s="82"/>
      <c r="DJ220" s="82"/>
      <c r="DK220" s="82"/>
      <c r="DL220" s="82"/>
      <c r="DM220" s="82"/>
      <c r="DN220" s="82"/>
      <c r="DO220" s="82"/>
      <c r="DP220" s="82"/>
      <c r="DQ220" s="82"/>
    </row>
    <row r="221" spans="1:121" s="25" customFormat="1" ht="12.75" customHeight="1" outlineLevel="1" x14ac:dyDescent="0.2">
      <c r="A221" s="35" t="s">
        <v>595</v>
      </c>
      <c r="B221" s="36">
        <f t="shared" si="41"/>
        <v>12</v>
      </c>
      <c r="C221" s="112"/>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103"/>
      <c r="BH221" s="103"/>
      <c r="BI221" s="103"/>
      <c r="BJ221" s="103"/>
      <c r="BK221" s="103"/>
      <c r="BL221" s="82"/>
      <c r="BM221" s="82"/>
      <c r="BN221" s="82"/>
      <c r="BO221" s="82"/>
      <c r="BP221" s="82"/>
      <c r="BQ221" s="82"/>
      <c r="BR221" s="82"/>
      <c r="BS221" s="82"/>
      <c r="BT221" s="82"/>
      <c r="BU221" s="82"/>
      <c r="BV221" s="82"/>
      <c r="BW221" s="82"/>
      <c r="BX221" s="82"/>
      <c r="BY221" s="82"/>
      <c r="BZ221" s="82"/>
      <c r="CA221" s="82"/>
      <c r="CB221" s="82"/>
      <c r="CC221" s="82"/>
      <c r="CD221" s="82"/>
      <c r="CE221" s="82"/>
      <c r="CF221" s="82"/>
      <c r="CG221" s="82"/>
      <c r="CH221" s="82"/>
      <c r="CI221" s="82"/>
      <c r="CJ221" s="82"/>
      <c r="CK221" s="82"/>
      <c r="CL221" s="82"/>
      <c r="CM221" s="82"/>
      <c r="CN221" s="82"/>
      <c r="CO221" s="82"/>
      <c r="CP221" s="82"/>
      <c r="CQ221" s="82"/>
      <c r="CR221" s="82"/>
      <c r="CS221" s="82"/>
      <c r="CT221" s="82"/>
      <c r="CU221" s="82"/>
      <c r="CV221" s="82"/>
      <c r="CW221" s="82"/>
      <c r="CX221" s="82"/>
      <c r="CY221" s="82"/>
      <c r="CZ221" s="82"/>
      <c r="DA221" s="82">
        <v>-48</v>
      </c>
      <c r="DB221" s="82"/>
      <c r="DC221" s="82"/>
      <c r="DD221" s="82">
        <v>-6</v>
      </c>
      <c r="DE221" s="82">
        <v>0</v>
      </c>
      <c r="DF221" s="82">
        <v>-1</v>
      </c>
      <c r="DG221" s="82">
        <v>0</v>
      </c>
      <c r="DH221" s="82">
        <v>0</v>
      </c>
      <c r="DI221" s="82">
        <v>0</v>
      </c>
      <c r="DJ221" s="82">
        <v>0</v>
      </c>
      <c r="DK221" s="82">
        <v>0</v>
      </c>
      <c r="DL221" s="82">
        <v>0</v>
      </c>
      <c r="DM221" s="82">
        <v>0</v>
      </c>
      <c r="DN221" s="82">
        <v>0</v>
      </c>
      <c r="DO221" s="82"/>
      <c r="DP221" s="82"/>
      <c r="DQ221" s="82"/>
    </row>
    <row r="222" spans="1:121" s="25" customFormat="1" ht="12.75" customHeight="1" outlineLevel="1" x14ac:dyDescent="0.2">
      <c r="A222" s="35" t="s">
        <v>331</v>
      </c>
      <c r="B222" s="36">
        <f t="shared" si="41"/>
        <v>45</v>
      </c>
      <c r="C222" s="112"/>
      <c r="D222" s="103"/>
      <c r="E222" s="103"/>
      <c r="F222" s="103"/>
      <c r="G222" s="103"/>
      <c r="H222" s="103"/>
      <c r="I222" s="103"/>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c r="BJ222" s="103">
        <v>725</v>
      </c>
      <c r="BK222" s="103">
        <v>2150</v>
      </c>
      <c r="BL222" s="82">
        <v>924</v>
      </c>
      <c r="BM222" s="82">
        <v>800</v>
      </c>
      <c r="BN222" s="82">
        <v>2315</v>
      </c>
      <c r="BO222" s="82">
        <v>2340</v>
      </c>
      <c r="BP222" s="82"/>
      <c r="BQ222" s="82"/>
      <c r="BR222" s="82">
        <v>4151</v>
      </c>
      <c r="BS222" s="82"/>
      <c r="BT222" s="82"/>
      <c r="BU222" s="82"/>
      <c r="BV222" s="82"/>
      <c r="BW222" s="82"/>
      <c r="BX222" s="82"/>
      <c r="BY222" s="82"/>
      <c r="BZ222" s="82"/>
      <c r="CA222" s="82"/>
      <c r="CB222" s="82"/>
      <c r="CC222" s="82"/>
      <c r="CD222" s="82"/>
      <c r="CE222" s="82">
        <v>297</v>
      </c>
      <c r="CF222" s="82">
        <v>332</v>
      </c>
      <c r="CG222" s="82">
        <v>371</v>
      </c>
      <c r="CH222" s="82">
        <v>391</v>
      </c>
      <c r="CI222" s="82">
        <v>516</v>
      </c>
      <c r="CJ222" s="82">
        <v>1211</v>
      </c>
      <c r="CK222" s="82">
        <v>1436</v>
      </c>
      <c r="CL222" s="82">
        <v>1516</v>
      </c>
      <c r="CM222" s="82">
        <v>1438</v>
      </c>
      <c r="CN222" s="82">
        <v>1963</v>
      </c>
      <c r="CO222" s="82">
        <v>1688</v>
      </c>
      <c r="CP222" s="82">
        <v>1570</v>
      </c>
      <c r="CQ222" s="82">
        <v>1735</v>
      </c>
      <c r="CR222" s="82">
        <v>1933</v>
      </c>
      <c r="CS222" s="82">
        <v>1988</v>
      </c>
      <c r="CT222" s="82">
        <v>2154</v>
      </c>
      <c r="CU222" s="82">
        <v>2387.3000000000002</v>
      </c>
      <c r="CV222" s="82"/>
      <c r="CW222" s="82">
        <v>1005.034204280015</v>
      </c>
      <c r="CX222" s="82">
        <v>862</v>
      </c>
      <c r="CY222" s="82">
        <v>1095</v>
      </c>
      <c r="CZ222" s="82">
        <v>1176</v>
      </c>
      <c r="DA222" s="83">
        <v>1239</v>
      </c>
      <c r="DB222" s="82">
        <v>1775</v>
      </c>
      <c r="DC222" s="82">
        <v>1964.1572805310955</v>
      </c>
      <c r="DD222" s="82">
        <v>1999</v>
      </c>
      <c r="DE222" s="82">
        <v>2675</v>
      </c>
      <c r="DF222" s="82">
        <v>2895</v>
      </c>
      <c r="DG222" s="82">
        <v>3688</v>
      </c>
      <c r="DH222" s="82">
        <v>3559</v>
      </c>
      <c r="DI222" s="82">
        <v>3589</v>
      </c>
      <c r="DJ222" s="82">
        <v>3821</v>
      </c>
      <c r="DK222" s="82">
        <v>4928</v>
      </c>
      <c r="DL222" s="82">
        <v>5194</v>
      </c>
      <c r="DM222" s="82">
        <v>5593</v>
      </c>
      <c r="DN222" s="82">
        <v>5860</v>
      </c>
      <c r="DO222" s="82">
        <v>5764</v>
      </c>
      <c r="DP222" s="82">
        <v>6926</v>
      </c>
      <c r="DQ222" s="82">
        <v>6885</v>
      </c>
    </row>
    <row r="223" spans="1:121" s="25" customFormat="1" ht="12.75" customHeight="1" outlineLevel="1" x14ac:dyDescent="0.2">
      <c r="A223" s="35" t="s">
        <v>346</v>
      </c>
      <c r="B223" s="36">
        <f t="shared" si="41"/>
        <v>12</v>
      </c>
      <c r="C223" s="81"/>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c r="BM223" s="82"/>
      <c r="BN223" s="82"/>
      <c r="BO223" s="82"/>
      <c r="BP223" s="82">
        <v>1334</v>
      </c>
      <c r="BQ223" s="82">
        <v>1769</v>
      </c>
      <c r="BR223" s="82"/>
      <c r="BS223" s="82"/>
      <c r="BT223" s="82"/>
      <c r="BU223" s="82"/>
      <c r="BV223" s="82">
        <v>138.80000000000001</v>
      </c>
      <c r="BW223" s="82">
        <v>140.1</v>
      </c>
      <c r="BX223" s="82">
        <v>107.1</v>
      </c>
      <c r="BY223" s="82">
        <v>119.1</v>
      </c>
      <c r="BZ223" s="82">
        <v>152.19999999999999</v>
      </c>
      <c r="CA223" s="82">
        <v>158.30000000000001</v>
      </c>
      <c r="CB223" s="82">
        <v>153.30000000000001</v>
      </c>
      <c r="CC223" s="82">
        <v>170.4</v>
      </c>
      <c r="CD223" s="82">
        <v>188</v>
      </c>
      <c r="CE223" s="82"/>
      <c r="CF223" s="82"/>
      <c r="CG223" s="82"/>
      <c r="CH223" s="82"/>
      <c r="CI223" s="82"/>
      <c r="CJ223" s="82"/>
      <c r="CK223" s="82"/>
      <c r="CL223" s="82"/>
      <c r="CM223" s="82"/>
      <c r="CN223" s="82"/>
      <c r="CO223" s="82"/>
      <c r="CP223" s="82"/>
      <c r="CQ223" s="82"/>
      <c r="CR223" s="82"/>
      <c r="CS223" s="82"/>
      <c r="CT223" s="82"/>
      <c r="CU223" s="82"/>
      <c r="CV223" s="82">
        <v>2383.1999999999998</v>
      </c>
      <c r="CW223" s="82"/>
      <c r="CX223" s="82"/>
      <c r="CY223" s="82"/>
      <c r="CZ223" s="82"/>
      <c r="DA223" s="82"/>
      <c r="DB223" s="82"/>
      <c r="DC223" s="82"/>
      <c r="DD223" s="82"/>
      <c r="DE223" s="82"/>
      <c r="DF223" s="82"/>
      <c r="DG223" s="82"/>
      <c r="DH223" s="82"/>
      <c r="DI223" s="82"/>
      <c r="DJ223" s="82"/>
      <c r="DK223" s="82"/>
      <c r="DL223" s="82"/>
      <c r="DM223" s="82"/>
      <c r="DN223" s="82"/>
      <c r="DO223" s="82"/>
      <c r="DP223" s="82"/>
      <c r="DQ223" s="82"/>
    </row>
    <row r="224" spans="1:121" s="25" customFormat="1" ht="12.75" customHeight="1" outlineLevel="1" x14ac:dyDescent="0.2">
      <c r="A224" s="35" t="s">
        <v>328</v>
      </c>
      <c r="B224" s="36">
        <f t="shared" si="41"/>
        <v>1</v>
      </c>
      <c r="C224" s="81"/>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c r="BM224" s="82"/>
      <c r="BN224" s="82"/>
      <c r="BO224" s="82"/>
      <c r="BP224" s="82"/>
      <c r="BQ224" s="82">
        <v>1045</v>
      </c>
      <c r="BR224" s="82"/>
      <c r="BS224" s="82"/>
      <c r="BT224" s="82"/>
      <c r="BU224" s="82"/>
      <c r="BV224" s="82"/>
      <c r="BW224" s="82"/>
      <c r="BX224" s="82"/>
      <c r="BY224" s="82"/>
      <c r="BZ224" s="82"/>
      <c r="CA224" s="82"/>
      <c r="CB224" s="82"/>
      <c r="CC224" s="82"/>
      <c r="CD224" s="82"/>
      <c r="CE224" s="82"/>
      <c r="CF224" s="82"/>
      <c r="CG224" s="82"/>
      <c r="CH224" s="82"/>
      <c r="CI224" s="82"/>
      <c r="CJ224" s="82"/>
      <c r="CK224" s="82"/>
      <c r="CL224" s="82"/>
      <c r="CM224" s="82"/>
      <c r="CN224" s="82"/>
      <c r="CO224" s="82"/>
      <c r="CP224" s="82"/>
      <c r="CQ224" s="82"/>
      <c r="CR224" s="82"/>
      <c r="CS224" s="82"/>
      <c r="CT224" s="82"/>
      <c r="CU224" s="82"/>
      <c r="CV224" s="82"/>
      <c r="CW224" s="82"/>
      <c r="CX224" s="82"/>
      <c r="CY224" s="82"/>
      <c r="CZ224" s="82"/>
      <c r="DA224" s="82"/>
      <c r="DB224" s="82"/>
      <c r="DC224" s="82"/>
      <c r="DD224" s="82"/>
      <c r="DE224" s="82"/>
      <c r="DF224" s="82"/>
      <c r="DG224" s="82"/>
      <c r="DH224" s="82"/>
      <c r="DI224" s="82"/>
      <c r="DJ224" s="82"/>
      <c r="DK224" s="82"/>
      <c r="DL224" s="82"/>
      <c r="DM224" s="82"/>
      <c r="DN224" s="82"/>
      <c r="DO224" s="82"/>
      <c r="DP224" s="82"/>
      <c r="DQ224" s="82"/>
    </row>
    <row r="225" spans="1:121" s="25" customFormat="1" ht="12.75" customHeight="1" outlineLevel="1" x14ac:dyDescent="0.2">
      <c r="A225" s="35" t="s">
        <v>675</v>
      </c>
      <c r="B225" s="36">
        <f t="shared" si="41"/>
        <v>8</v>
      </c>
      <c r="C225" s="81"/>
      <c r="D225" s="82"/>
      <c r="E225" s="82"/>
      <c r="F225" s="82"/>
      <c r="G225" s="82"/>
      <c r="H225" s="82"/>
      <c r="I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c r="BM225" s="82"/>
      <c r="BN225" s="82"/>
      <c r="BO225" s="82"/>
      <c r="BP225" s="82"/>
      <c r="BQ225" s="82"/>
      <c r="BR225" s="82"/>
      <c r="BS225" s="82"/>
      <c r="BT225" s="82"/>
      <c r="BU225" s="82"/>
      <c r="BV225" s="82"/>
      <c r="BW225" s="82">
        <v>-6</v>
      </c>
      <c r="BX225" s="82">
        <v>-7</v>
      </c>
      <c r="BY225" s="82">
        <v>-8</v>
      </c>
      <c r="BZ225" s="82">
        <v>-8.5</v>
      </c>
      <c r="CA225" s="82">
        <v>-8.3000000000000007</v>
      </c>
      <c r="CB225" s="82">
        <v>-8.3000000000000007</v>
      </c>
      <c r="CC225" s="82">
        <v>-1.5</v>
      </c>
      <c r="CD225" s="82">
        <v>-1.4</v>
      </c>
      <c r="CE225" s="82"/>
      <c r="CF225" s="82"/>
      <c r="CG225" s="82"/>
      <c r="CH225" s="82"/>
      <c r="CI225" s="82"/>
      <c r="CJ225" s="82"/>
      <c r="CK225" s="82"/>
      <c r="CL225" s="82"/>
      <c r="CM225" s="82"/>
      <c r="CN225" s="82"/>
      <c r="CO225" s="82"/>
      <c r="CP225" s="82"/>
      <c r="CQ225" s="82"/>
      <c r="CR225" s="82"/>
      <c r="CS225" s="82"/>
      <c r="CT225" s="82"/>
      <c r="CU225" s="82"/>
      <c r="CV225" s="82"/>
      <c r="CW225" s="82"/>
      <c r="CX225" s="82"/>
      <c r="CY225" s="82"/>
      <c r="CZ225" s="82"/>
      <c r="DA225" s="82"/>
      <c r="DB225" s="82"/>
      <c r="DC225" s="82"/>
      <c r="DD225" s="82"/>
      <c r="DE225" s="82"/>
      <c r="DF225" s="82"/>
      <c r="DG225" s="82"/>
      <c r="DH225" s="82"/>
      <c r="DI225" s="82"/>
      <c r="DJ225" s="82"/>
      <c r="DK225" s="82"/>
      <c r="DL225" s="82"/>
      <c r="DM225" s="82"/>
      <c r="DN225" s="82"/>
      <c r="DO225" s="82"/>
      <c r="DP225" s="82"/>
      <c r="DQ225" s="82"/>
    </row>
    <row r="226" spans="1:121" s="25" customFormat="1" ht="12.75" customHeight="1" outlineLevel="1" x14ac:dyDescent="0.2">
      <c r="A226" s="35" t="s">
        <v>676</v>
      </c>
      <c r="B226" s="36">
        <f t="shared" si="41"/>
        <v>11</v>
      </c>
      <c r="C226" s="81"/>
      <c r="D226" s="82"/>
      <c r="E226" s="82"/>
      <c r="F226" s="82"/>
      <c r="G226" s="82"/>
      <c r="H226" s="82"/>
      <c r="I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c r="BM226" s="82"/>
      <c r="BN226" s="82"/>
      <c r="BO226" s="82"/>
      <c r="BP226" s="82"/>
      <c r="BQ226" s="82"/>
      <c r="BR226" s="82"/>
      <c r="BS226" s="82"/>
      <c r="BT226" s="82">
        <v>2651</v>
      </c>
      <c r="BU226" s="82">
        <v>2719</v>
      </c>
      <c r="BV226" s="82">
        <v>3.8</v>
      </c>
      <c r="BW226" s="82">
        <v>4.3</v>
      </c>
      <c r="BX226" s="82">
        <v>3.7</v>
      </c>
      <c r="BY226" s="82">
        <v>4.5</v>
      </c>
      <c r="BZ226" s="82">
        <v>4.9000000000000004</v>
      </c>
      <c r="CA226" s="82">
        <v>5.4</v>
      </c>
      <c r="CB226" s="82">
        <v>5.6</v>
      </c>
      <c r="CC226" s="82">
        <v>6.9</v>
      </c>
      <c r="CD226" s="82">
        <v>8.4</v>
      </c>
      <c r="CE226" s="82"/>
      <c r="CF226" s="82"/>
      <c r="CG226" s="82"/>
      <c r="CH226" s="82"/>
      <c r="CI226" s="82"/>
      <c r="CJ226" s="82"/>
      <c r="CK226" s="82"/>
      <c r="CL226" s="82"/>
      <c r="CM226" s="82"/>
      <c r="CN226" s="82"/>
      <c r="CO226" s="82"/>
      <c r="CP226" s="82"/>
      <c r="CQ226" s="82"/>
      <c r="CR226" s="82"/>
      <c r="CS226" s="82"/>
      <c r="CT226" s="82"/>
      <c r="CU226" s="82"/>
      <c r="CV226" s="82"/>
      <c r="CW226" s="82"/>
      <c r="CX226" s="82"/>
      <c r="CY226" s="82"/>
      <c r="CZ226" s="82"/>
      <c r="DA226" s="82"/>
      <c r="DB226" s="82"/>
      <c r="DC226" s="82"/>
      <c r="DD226" s="82"/>
      <c r="DE226" s="82"/>
      <c r="DF226" s="82"/>
      <c r="DG226" s="82"/>
      <c r="DH226" s="82"/>
      <c r="DI226" s="82"/>
      <c r="DJ226" s="82"/>
      <c r="DK226" s="82"/>
      <c r="DL226" s="82"/>
      <c r="DM226" s="82"/>
      <c r="DN226" s="82"/>
      <c r="DO226" s="82"/>
      <c r="DP226" s="82"/>
      <c r="DQ226" s="82"/>
    </row>
    <row r="227" spans="1:121" s="25" customFormat="1" ht="12.75" customHeight="1" outlineLevel="1" x14ac:dyDescent="0.2">
      <c r="A227" s="35" t="s">
        <v>460</v>
      </c>
      <c r="B227" s="36">
        <f t="shared" si="41"/>
        <v>5</v>
      </c>
      <c r="C227" s="81"/>
      <c r="D227" s="82"/>
      <c r="E227" s="82"/>
      <c r="F227" s="82"/>
      <c r="G227" s="82"/>
      <c r="H227" s="82"/>
      <c r="I227" s="82"/>
      <c r="J227" s="82"/>
      <c r="K227" s="82"/>
      <c r="L227" s="82"/>
      <c r="M227" s="82"/>
      <c r="N227" s="82"/>
      <c r="O227" s="82"/>
      <c r="P227" s="82">
        <v>39646</v>
      </c>
      <c r="Q227" s="82">
        <v>626215</v>
      </c>
      <c r="R227" s="82">
        <v>1062168</v>
      </c>
      <c r="S227" s="82">
        <v>947232</v>
      </c>
      <c r="T227" s="82">
        <v>923908</v>
      </c>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c r="BI227" s="82"/>
      <c r="BJ227" s="82"/>
      <c r="BK227" s="82"/>
      <c r="BL227" s="82"/>
      <c r="BM227" s="82"/>
      <c r="BN227" s="82"/>
      <c r="BO227" s="82"/>
      <c r="BP227" s="82"/>
      <c r="BQ227" s="82"/>
      <c r="BR227" s="82"/>
      <c r="BS227" s="82"/>
      <c r="BT227" s="82"/>
      <c r="BU227" s="82"/>
      <c r="BV227" s="82"/>
      <c r="BW227" s="82"/>
      <c r="BX227" s="82"/>
      <c r="BY227" s="82"/>
      <c r="BZ227" s="82"/>
      <c r="CA227" s="82"/>
      <c r="CB227" s="82"/>
      <c r="CC227" s="82"/>
      <c r="CD227" s="82"/>
      <c r="CE227" s="82"/>
      <c r="CF227" s="82"/>
      <c r="CG227" s="82"/>
      <c r="CH227" s="82"/>
      <c r="CI227" s="82"/>
      <c r="CJ227" s="82"/>
      <c r="CK227" s="82"/>
      <c r="CL227" s="82"/>
      <c r="CM227" s="82"/>
      <c r="CN227" s="82"/>
      <c r="CO227" s="82"/>
      <c r="CP227" s="82"/>
      <c r="CQ227" s="82"/>
      <c r="CR227" s="82"/>
      <c r="CS227" s="82"/>
      <c r="CT227" s="82"/>
      <c r="CU227" s="82"/>
      <c r="CV227" s="82"/>
      <c r="CW227" s="82"/>
      <c r="CX227" s="82"/>
      <c r="CY227" s="82"/>
      <c r="CZ227" s="82"/>
      <c r="DA227" s="82"/>
      <c r="DB227" s="82"/>
      <c r="DC227" s="82"/>
      <c r="DD227" s="82"/>
      <c r="DE227" s="82"/>
      <c r="DF227" s="82"/>
      <c r="DG227" s="82"/>
      <c r="DH227" s="82"/>
      <c r="DI227" s="82"/>
      <c r="DJ227" s="82"/>
      <c r="DK227" s="82"/>
      <c r="DL227" s="82"/>
      <c r="DM227" s="82"/>
      <c r="DN227" s="82"/>
      <c r="DO227" s="82"/>
      <c r="DP227" s="82"/>
      <c r="DQ227" s="82"/>
    </row>
    <row r="228" spans="1:121" s="25" customFormat="1" ht="12.75" customHeight="1" outlineLevel="1" x14ac:dyDescent="0.2">
      <c r="A228" s="35" t="s">
        <v>187</v>
      </c>
      <c r="B228" s="36">
        <f t="shared" si="41"/>
        <v>2</v>
      </c>
      <c r="C228" s="81"/>
      <c r="D228" s="82"/>
      <c r="E228" s="82"/>
      <c r="F228" s="82"/>
      <c r="G228" s="82"/>
      <c r="H228" s="82"/>
      <c r="I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v>181</v>
      </c>
      <c r="BM228" s="82"/>
      <c r="BN228" s="82">
        <v>28</v>
      </c>
      <c r="BO228" s="82"/>
      <c r="BP228" s="82"/>
      <c r="BQ228" s="82"/>
      <c r="BR228" s="82"/>
      <c r="BS228" s="82"/>
      <c r="BT228" s="82"/>
      <c r="BU228" s="82"/>
      <c r="BV228" s="82"/>
      <c r="BW228" s="82"/>
      <c r="BX228" s="82"/>
      <c r="BY228" s="82"/>
      <c r="BZ228" s="82"/>
      <c r="CA228" s="82"/>
      <c r="CB228" s="82"/>
      <c r="CC228" s="82"/>
      <c r="CD228" s="82"/>
      <c r="CE228" s="82"/>
      <c r="CF228" s="82"/>
      <c r="CG228" s="82"/>
      <c r="CH228" s="82"/>
      <c r="CI228" s="82"/>
      <c r="CJ228" s="82"/>
      <c r="CK228" s="82"/>
      <c r="CL228" s="82"/>
      <c r="CM228" s="82"/>
      <c r="CN228" s="82"/>
      <c r="CO228" s="82"/>
      <c r="CP228" s="82"/>
      <c r="CQ228" s="82"/>
      <c r="CR228" s="82"/>
      <c r="CS228" s="82"/>
      <c r="CT228" s="82"/>
      <c r="CU228" s="82"/>
      <c r="CV228" s="82"/>
      <c r="CW228" s="82"/>
      <c r="CX228" s="82"/>
      <c r="CY228" s="82"/>
      <c r="CZ228" s="82"/>
      <c r="DA228" s="82"/>
      <c r="DB228" s="82"/>
      <c r="DC228" s="82"/>
      <c r="DD228" s="82"/>
      <c r="DE228" s="82"/>
      <c r="DF228" s="82"/>
      <c r="DG228" s="82"/>
      <c r="DH228" s="82"/>
      <c r="DI228" s="82"/>
      <c r="DJ228" s="82"/>
      <c r="DK228" s="82"/>
      <c r="DL228" s="82"/>
      <c r="DM228" s="82"/>
      <c r="DN228" s="82"/>
      <c r="DO228" s="82"/>
      <c r="DP228" s="82"/>
      <c r="DQ228" s="82"/>
    </row>
    <row r="229" spans="1:121" s="25" customFormat="1" ht="12.75" customHeight="1" outlineLevel="1" x14ac:dyDescent="0.2">
      <c r="A229" s="35" t="s">
        <v>561</v>
      </c>
      <c r="B229" s="36">
        <f t="shared" si="41"/>
        <v>3</v>
      </c>
      <c r="C229" s="81"/>
      <c r="D229" s="82"/>
      <c r="E229" s="82"/>
      <c r="F229" s="82"/>
      <c r="G229" s="82"/>
      <c r="H229" s="82"/>
      <c r="I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c r="BI229" s="82"/>
      <c r="BJ229" s="82"/>
      <c r="BK229" s="82">
        <v>692</v>
      </c>
      <c r="BL229" s="82">
        <v>758</v>
      </c>
      <c r="BM229" s="82">
        <v>898</v>
      </c>
      <c r="BN229" s="82"/>
      <c r="BO229" s="82"/>
      <c r="BP229" s="82"/>
      <c r="BQ229" s="82"/>
      <c r="BR229" s="82"/>
      <c r="BS229" s="82"/>
      <c r="BT229" s="82"/>
      <c r="BU229" s="82"/>
      <c r="BV229" s="82"/>
      <c r="BW229" s="82"/>
      <c r="BX229" s="82"/>
      <c r="BY229" s="82"/>
      <c r="BZ229" s="82"/>
      <c r="CA229" s="82"/>
      <c r="CB229" s="82"/>
      <c r="CC229" s="82"/>
      <c r="CD229" s="82"/>
      <c r="CE229" s="82"/>
      <c r="CF229" s="82"/>
      <c r="CG229" s="82"/>
      <c r="CH229" s="82"/>
      <c r="CI229" s="82"/>
      <c r="CJ229" s="82"/>
      <c r="CK229" s="82"/>
      <c r="CL229" s="82"/>
      <c r="CM229" s="82"/>
      <c r="CN229" s="82"/>
      <c r="CO229" s="82"/>
      <c r="CP229" s="82"/>
      <c r="CQ229" s="82"/>
      <c r="CR229" s="82"/>
      <c r="CS229" s="82"/>
      <c r="CT229" s="82"/>
      <c r="CU229" s="82"/>
      <c r="CV229" s="82"/>
      <c r="CW229" s="82"/>
      <c r="CX229" s="82"/>
      <c r="CY229" s="82"/>
      <c r="CZ229" s="82"/>
      <c r="DA229" s="82"/>
      <c r="DB229" s="82"/>
      <c r="DC229" s="82"/>
      <c r="DD229" s="82"/>
      <c r="DE229" s="82"/>
      <c r="DF229" s="82"/>
      <c r="DG229" s="82"/>
      <c r="DH229" s="82"/>
      <c r="DI229" s="82"/>
      <c r="DJ229" s="82"/>
      <c r="DK229" s="82"/>
      <c r="DL229" s="82"/>
      <c r="DM229" s="82"/>
      <c r="DN229" s="82"/>
      <c r="DO229" s="82"/>
      <c r="DP229" s="82"/>
      <c r="DQ229" s="82"/>
    </row>
    <row r="230" spans="1:121" s="25" customFormat="1" ht="12.75" customHeight="1" outlineLevel="1" x14ac:dyDescent="0.2">
      <c r="A230" s="35" t="s">
        <v>562</v>
      </c>
      <c r="B230" s="36">
        <f t="shared" si="41"/>
        <v>3</v>
      </c>
      <c r="C230" s="81"/>
      <c r="D230" s="82"/>
      <c r="E230" s="82"/>
      <c r="F230" s="82"/>
      <c r="G230" s="82"/>
      <c r="H230" s="82"/>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v>214</v>
      </c>
      <c r="BL230" s="82">
        <v>212</v>
      </c>
      <c r="BM230" s="82">
        <v>440</v>
      </c>
      <c r="BN230" s="82"/>
      <c r="BO230" s="82"/>
      <c r="BP230" s="82"/>
      <c r="BQ230" s="82"/>
      <c r="BR230" s="82"/>
      <c r="BS230" s="82"/>
      <c r="BT230" s="82"/>
      <c r="BU230" s="82"/>
      <c r="BV230" s="82"/>
      <c r="BW230" s="82"/>
      <c r="BX230" s="82"/>
      <c r="BY230" s="82"/>
      <c r="BZ230" s="82"/>
      <c r="CA230" s="82"/>
      <c r="CB230" s="82"/>
      <c r="CC230" s="82"/>
      <c r="CD230" s="82"/>
      <c r="CE230" s="82"/>
      <c r="CF230" s="82"/>
      <c r="CG230" s="82"/>
      <c r="CH230" s="82"/>
      <c r="CI230" s="82"/>
      <c r="CJ230" s="82"/>
      <c r="CK230" s="82"/>
      <c r="CL230" s="82"/>
      <c r="CM230" s="82"/>
      <c r="CN230" s="82"/>
      <c r="CO230" s="82"/>
      <c r="CP230" s="82"/>
      <c r="CQ230" s="82"/>
      <c r="CR230" s="82"/>
      <c r="CS230" s="82"/>
      <c r="CT230" s="82"/>
      <c r="CU230" s="82"/>
      <c r="CV230" s="82"/>
      <c r="CW230" s="82"/>
      <c r="CX230" s="82"/>
      <c r="CY230" s="82"/>
      <c r="CZ230" s="82"/>
      <c r="DA230" s="82"/>
      <c r="DB230" s="82"/>
      <c r="DC230" s="82"/>
      <c r="DD230" s="82"/>
      <c r="DE230" s="82"/>
      <c r="DF230" s="82"/>
      <c r="DG230" s="82"/>
      <c r="DH230" s="82"/>
      <c r="DI230" s="82"/>
      <c r="DJ230" s="82"/>
      <c r="DK230" s="82"/>
      <c r="DL230" s="82"/>
      <c r="DM230" s="82"/>
      <c r="DN230" s="82"/>
      <c r="DO230" s="82"/>
      <c r="DP230" s="82"/>
      <c r="DQ230" s="82"/>
    </row>
    <row r="231" spans="1:121" s="25" customFormat="1" ht="12.75" customHeight="1" outlineLevel="1" x14ac:dyDescent="0.2">
      <c r="A231" s="35" t="s">
        <v>648</v>
      </c>
      <c r="B231" s="36">
        <f t="shared" si="41"/>
        <v>30</v>
      </c>
      <c r="C231" s="81"/>
      <c r="D231" s="82"/>
      <c r="E231" s="82"/>
      <c r="F231" s="82"/>
      <c r="G231" s="82"/>
      <c r="H231" s="82"/>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c r="BI231" s="82"/>
      <c r="BJ231" s="82"/>
      <c r="BK231" s="82"/>
      <c r="BL231" s="82"/>
      <c r="BM231" s="82"/>
      <c r="BN231" s="82"/>
      <c r="BO231" s="82"/>
      <c r="BP231" s="82"/>
      <c r="BQ231" s="82"/>
      <c r="BR231" s="82"/>
      <c r="BS231" s="82">
        <v>567359</v>
      </c>
      <c r="BT231" s="82">
        <v>633159</v>
      </c>
      <c r="BU231" s="82">
        <v>682801</v>
      </c>
      <c r="BV231" s="82">
        <v>765</v>
      </c>
      <c r="BW231" s="82">
        <v>968.8</v>
      </c>
      <c r="BX231" s="82">
        <v>1154.3</v>
      </c>
      <c r="BY231" s="82">
        <v>1408.3</v>
      </c>
      <c r="BZ231" s="82">
        <v>1650.3</v>
      </c>
      <c r="CA231" s="82">
        <v>1757.8</v>
      </c>
      <c r="CB231" s="82">
        <v>1769.9</v>
      </c>
      <c r="CC231" s="82">
        <v>1864.8</v>
      </c>
      <c r="CD231" s="82">
        <v>2102.3000000000002</v>
      </c>
      <c r="CE231" s="82">
        <v>2854</v>
      </c>
      <c r="CF231" s="82">
        <v>3490</v>
      </c>
      <c r="CG231" s="82">
        <v>4165</v>
      </c>
      <c r="CH231" s="82">
        <v>4966</v>
      </c>
      <c r="CI231" s="82">
        <v>5728</v>
      </c>
      <c r="CJ231" s="82">
        <v>6348</v>
      </c>
      <c r="CK231" s="82">
        <v>7547</v>
      </c>
      <c r="CL231" s="82">
        <v>9402</v>
      </c>
      <c r="CM231" s="82">
        <v>10132</v>
      </c>
      <c r="CN231" s="82">
        <v>9365</v>
      </c>
      <c r="CO231" s="82">
        <v>9113</v>
      </c>
      <c r="CP231" s="82">
        <v>9252</v>
      </c>
      <c r="CQ231" s="82">
        <v>10414</v>
      </c>
      <c r="CR231" s="82">
        <v>11624</v>
      </c>
      <c r="CS231" s="82">
        <v>12955</v>
      </c>
      <c r="CT231" s="82">
        <v>13308</v>
      </c>
      <c r="CU231" s="82">
        <v>14084.8</v>
      </c>
      <c r="CV231" s="82">
        <v>15162</v>
      </c>
      <c r="CW231" s="82"/>
      <c r="CX231" s="82"/>
      <c r="CY231" s="82"/>
      <c r="CZ231" s="82"/>
      <c r="DA231" s="82"/>
      <c r="DB231" s="82"/>
      <c r="DC231" s="82"/>
      <c r="DD231" s="82"/>
      <c r="DE231" s="82"/>
      <c r="DF231" s="82"/>
      <c r="DG231" s="82"/>
      <c r="DH231" s="82"/>
      <c r="DI231" s="82"/>
      <c r="DJ231" s="82"/>
      <c r="DK231" s="82"/>
      <c r="DL231" s="82"/>
      <c r="DM231" s="82"/>
      <c r="DN231" s="82"/>
      <c r="DO231" s="82"/>
      <c r="DP231" s="82"/>
      <c r="DQ231" s="82"/>
    </row>
    <row r="232" spans="1:121" s="25" customFormat="1" x14ac:dyDescent="0.2">
      <c r="A232" s="30"/>
      <c r="B232" s="76" t="str">
        <f t="shared" si="41"/>
        <v/>
      </c>
      <c r="C232" s="112"/>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3"/>
      <c r="BU232" s="103"/>
      <c r="BV232" s="103"/>
      <c r="BW232" s="103"/>
      <c r="BX232" s="103"/>
      <c r="BY232" s="103"/>
      <c r="BZ232" s="103"/>
      <c r="CA232" s="103"/>
      <c r="CB232" s="103"/>
      <c r="CC232" s="103"/>
      <c r="CD232" s="103"/>
      <c r="CE232" s="103"/>
      <c r="CF232" s="103"/>
      <c r="CG232" s="103"/>
      <c r="CH232" s="103"/>
      <c r="CI232" s="103"/>
      <c r="CJ232" s="103"/>
      <c r="CK232" s="103"/>
      <c r="CL232" s="103"/>
      <c r="CM232" s="103"/>
      <c r="CN232" s="103"/>
      <c r="CO232" s="103"/>
      <c r="CP232" s="103"/>
      <c r="CQ232" s="103"/>
      <c r="CR232" s="103"/>
      <c r="CS232" s="103"/>
      <c r="CT232" s="103"/>
      <c r="CU232" s="103"/>
      <c r="CV232" s="103"/>
      <c r="CW232" s="103"/>
      <c r="CX232" s="103"/>
      <c r="CY232" s="103"/>
      <c r="CZ232" s="103"/>
      <c r="DA232" s="103"/>
      <c r="DB232" s="103"/>
      <c r="DC232" s="103"/>
      <c r="DD232" s="103"/>
      <c r="DE232" s="103"/>
      <c r="DF232" s="103"/>
      <c r="DG232" s="103"/>
      <c r="DH232" s="103"/>
      <c r="DI232" s="103"/>
      <c r="DJ232" s="103"/>
      <c r="DK232" s="103"/>
      <c r="DL232" s="103"/>
      <c r="DM232" s="103"/>
      <c r="DN232" s="103"/>
      <c r="DO232" s="103"/>
      <c r="DP232" s="103"/>
      <c r="DQ232" s="103"/>
    </row>
    <row r="233" spans="1:121" s="25" customFormat="1" ht="12.75" customHeight="1" x14ac:dyDescent="0.2">
      <c r="A233" s="33" t="s">
        <v>596</v>
      </c>
      <c r="B233" s="34">
        <f t="shared" si="41"/>
        <v>118</v>
      </c>
      <c r="C233" s="79">
        <f t="shared" ref="C233:AH233" si="47">SUM(C235:C276)</f>
        <v>0</v>
      </c>
      <c r="D233" s="80">
        <f t="shared" si="47"/>
        <v>0</v>
      </c>
      <c r="E233" s="80">
        <f t="shared" si="47"/>
        <v>0</v>
      </c>
      <c r="F233" s="80">
        <f t="shared" si="47"/>
        <v>0</v>
      </c>
      <c r="G233" s="80">
        <f t="shared" si="47"/>
        <v>0</v>
      </c>
      <c r="H233" s="80">
        <f t="shared" si="47"/>
        <v>0</v>
      </c>
      <c r="I233" s="80">
        <f t="shared" si="47"/>
        <v>0</v>
      </c>
      <c r="J233" s="80">
        <f t="shared" si="47"/>
        <v>0</v>
      </c>
      <c r="K233" s="80">
        <f t="shared" si="47"/>
        <v>0</v>
      </c>
      <c r="L233" s="80">
        <f t="shared" si="47"/>
        <v>0</v>
      </c>
      <c r="M233" s="80">
        <f t="shared" si="47"/>
        <v>0</v>
      </c>
      <c r="N233" s="80">
        <f t="shared" si="47"/>
        <v>0</v>
      </c>
      <c r="O233" s="80">
        <f t="shared" si="47"/>
        <v>0</v>
      </c>
      <c r="P233" s="80">
        <f t="shared" si="47"/>
        <v>0</v>
      </c>
      <c r="Q233" s="80">
        <f t="shared" si="47"/>
        <v>0</v>
      </c>
      <c r="R233" s="80">
        <f t="shared" si="47"/>
        <v>0</v>
      </c>
      <c r="S233" s="80">
        <f t="shared" si="47"/>
        <v>0</v>
      </c>
      <c r="T233" s="80">
        <f t="shared" si="47"/>
        <v>0</v>
      </c>
      <c r="U233" s="80">
        <f t="shared" si="47"/>
        <v>0</v>
      </c>
      <c r="V233" s="80">
        <f t="shared" si="47"/>
        <v>0</v>
      </c>
      <c r="W233" s="80">
        <f t="shared" si="47"/>
        <v>0</v>
      </c>
      <c r="X233" s="80">
        <f t="shared" si="47"/>
        <v>0</v>
      </c>
      <c r="Y233" s="80">
        <f t="shared" si="47"/>
        <v>0</v>
      </c>
      <c r="Z233" s="80">
        <f t="shared" si="47"/>
        <v>0</v>
      </c>
      <c r="AA233" s="80">
        <f t="shared" si="47"/>
        <v>0</v>
      </c>
      <c r="AB233" s="80">
        <f t="shared" si="47"/>
        <v>0</v>
      </c>
      <c r="AC233" s="80">
        <f t="shared" si="47"/>
        <v>0</v>
      </c>
      <c r="AD233" s="80">
        <f t="shared" si="47"/>
        <v>0</v>
      </c>
      <c r="AE233" s="80">
        <f t="shared" si="47"/>
        <v>0</v>
      </c>
      <c r="AF233" s="80">
        <f t="shared" si="47"/>
        <v>0</v>
      </c>
      <c r="AG233" s="80">
        <f t="shared" si="47"/>
        <v>0</v>
      </c>
      <c r="AH233" s="80">
        <f t="shared" si="47"/>
        <v>0</v>
      </c>
      <c r="AI233" s="80">
        <f t="shared" ref="AI233:BR233" si="48">SUM(AI235:AI276)</f>
        <v>1253957</v>
      </c>
      <c r="AJ233" s="80">
        <f t="shared" si="48"/>
        <v>798354</v>
      </c>
      <c r="AK233" s="80">
        <f t="shared" si="48"/>
        <v>1150724</v>
      </c>
      <c r="AL233" s="80">
        <f t="shared" si="48"/>
        <v>60612</v>
      </c>
      <c r="AM233" s="80">
        <f t="shared" si="48"/>
        <v>80548</v>
      </c>
      <c r="AN233" s="80">
        <f t="shared" si="48"/>
        <v>1883368</v>
      </c>
      <c r="AO233" s="80">
        <f t="shared" si="48"/>
        <v>2570431</v>
      </c>
      <c r="AP233" s="80">
        <f t="shared" si="48"/>
        <v>1582874</v>
      </c>
      <c r="AQ233" s="80">
        <f t="shared" si="48"/>
        <v>1737651</v>
      </c>
      <c r="AR233" s="80">
        <f t="shared" si="48"/>
        <v>1790326</v>
      </c>
      <c r="AS233" s="80">
        <f t="shared" si="48"/>
        <v>2025110</v>
      </c>
      <c r="AT233" s="80">
        <f t="shared" si="48"/>
        <v>2070967</v>
      </c>
      <c r="AU233" s="80">
        <f t="shared" si="48"/>
        <v>2048993</v>
      </c>
      <c r="AV233" s="80">
        <f t="shared" si="48"/>
        <v>18831135</v>
      </c>
      <c r="AW233" s="80">
        <f t="shared" si="48"/>
        <v>8914439</v>
      </c>
      <c r="AX233" s="80">
        <f t="shared" si="48"/>
        <v>19329071</v>
      </c>
      <c r="AY233" s="80">
        <f t="shared" si="48"/>
        <v>14072581</v>
      </c>
      <c r="AZ233" s="80">
        <f t="shared" si="48"/>
        <v>167727603</v>
      </c>
      <c r="BA233" s="80">
        <f t="shared" si="48"/>
        <v>20395787</v>
      </c>
      <c r="BB233" s="80">
        <f t="shared" si="48"/>
        <v>49147173</v>
      </c>
      <c r="BC233" s="80">
        <f t="shared" si="48"/>
        <v>1670625</v>
      </c>
      <c r="BD233" s="80">
        <f t="shared" si="48"/>
        <v>6152809</v>
      </c>
      <c r="BE233" s="80">
        <f t="shared" si="48"/>
        <v>5823571</v>
      </c>
      <c r="BF233" s="80">
        <f t="shared" si="48"/>
        <v>4988004</v>
      </c>
      <c r="BG233" s="80">
        <f t="shared" si="48"/>
        <v>8339743</v>
      </c>
      <c r="BH233" s="80">
        <f t="shared" si="48"/>
        <v>3595983</v>
      </c>
      <c r="BI233" s="80">
        <f t="shared" si="48"/>
        <v>0</v>
      </c>
      <c r="BJ233" s="80">
        <f t="shared" si="48"/>
        <v>3046</v>
      </c>
      <c r="BK233" s="80">
        <f t="shared" si="48"/>
        <v>8930</v>
      </c>
      <c r="BL233" s="80">
        <f t="shared" si="48"/>
        <v>10149</v>
      </c>
      <c r="BM233" s="80">
        <f t="shared" si="48"/>
        <v>11004</v>
      </c>
      <c r="BN233" s="80">
        <f t="shared" si="48"/>
        <v>19515</v>
      </c>
      <c r="BO233" s="80">
        <f t="shared" si="48"/>
        <v>28833</v>
      </c>
      <c r="BP233" s="80">
        <f t="shared" si="48"/>
        <v>30764</v>
      </c>
      <c r="BQ233" s="80">
        <f t="shared" si="48"/>
        <v>31650</v>
      </c>
      <c r="BR233" s="80">
        <f t="shared" si="48"/>
        <v>33407</v>
      </c>
      <c r="BS233" s="80">
        <f t="shared" ref="BS233:DQ233" si="49">SUM(BS234:BS276)</f>
        <v>0</v>
      </c>
      <c r="BT233" s="80">
        <f t="shared" si="49"/>
        <v>0</v>
      </c>
      <c r="BU233" s="80">
        <f t="shared" si="49"/>
        <v>0</v>
      </c>
      <c r="BV233" s="80">
        <f t="shared" si="49"/>
        <v>0</v>
      </c>
      <c r="BW233" s="80">
        <f t="shared" si="49"/>
        <v>0</v>
      </c>
      <c r="BX233" s="80">
        <f t="shared" si="49"/>
        <v>0</v>
      </c>
      <c r="BY233" s="80">
        <f t="shared" si="49"/>
        <v>0</v>
      </c>
      <c r="BZ233" s="80">
        <f t="shared" si="49"/>
        <v>0</v>
      </c>
      <c r="CA233" s="80">
        <f t="shared" si="49"/>
        <v>0</v>
      </c>
      <c r="CB233" s="80">
        <f t="shared" si="49"/>
        <v>0</v>
      </c>
      <c r="CC233" s="80">
        <f t="shared" si="49"/>
        <v>0</v>
      </c>
      <c r="CD233" s="80">
        <f t="shared" si="49"/>
        <v>0</v>
      </c>
      <c r="CE233" s="80">
        <f t="shared" si="49"/>
        <v>0</v>
      </c>
      <c r="CF233" s="80">
        <f t="shared" si="49"/>
        <v>0</v>
      </c>
      <c r="CG233" s="80">
        <f t="shared" si="49"/>
        <v>0</v>
      </c>
      <c r="CH233" s="80">
        <f t="shared" si="49"/>
        <v>0</v>
      </c>
      <c r="CI233" s="80">
        <f t="shared" si="49"/>
        <v>0</v>
      </c>
      <c r="CJ233" s="80">
        <f t="shared" si="49"/>
        <v>0</v>
      </c>
      <c r="CK233" s="80">
        <f t="shared" si="49"/>
        <v>0</v>
      </c>
      <c r="CL233" s="80">
        <f t="shared" si="49"/>
        <v>0</v>
      </c>
      <c r="CM233" s="80">
        <f t="shared" si="49"/>
        <v>0</v>
      </c>
      <c r="CN233" s="80">
        <f t="shared" si="49"/>
        <v>0</v>
      </c>
      <c r="CO233" s="80">
        <f t="shared" si="49"/>
        <v>0</v>
      </c>
      <c r="CP233" s="80">
        <f t="shared" si="49"/>
        <v>0</v>
      </c>
      <c r="CQ233" s="80">
        <f t="shared" si="49"/>
        <v>0</v>
      </c>
      <c r="CR233" s="80">
        <f t="shared" si="49"/>
        <v>0</v>
      </c>
      <c r="CS233" s="80">
        <f t="shared" si="49"/>
        <v>0</v>
      </c>
      <c r="CT233" s="80">
        <f t="shared" si="49"/>
        <v>0</v>
      </c>
      <c r="CU233" s="80">
        <f t="shared" si="49"/>
        <v>0</v>
      </c>
      <c r="CV233" s="80">
        <f t="shared" si="49"/>
        <v>0</v>
      </c>
      <c r="CW233" s="80">
        <f t="shared" si="49"/>
        <v>0</v>
      </c>
      <c r="CX233" s="80">
        <f t="shared" si="49"/>
        <v>451</v>
      </c>
      <c r="CY233" s="80">
        <f t="shared" si="49"/>
        <v>550</v>
      </c>
      <c r="CZ233" s="80">
        <f t="shared" si="49"/>
        <v>586</v>
      </c>
      <c r="DA233" s="80">
        <f t="shared" si="49"/>
        <v>603</v>
      </c>
      <c r="DB233" s="80">
        <f t="shared" si="49"/>
        <v>584</v>
      </c>
      <c r="DC233" s="80">
        <f t="shared" si="49"/>
        <v>610.06700000000001</v>
      </c>
      <c r="DD233" s="80">
        <f t="shared" si="49"/>
        <v>608</v>
      </c>
      <c r="DE233" s="80">
        <f t="shared" si="49"/>
        <v>611</v>
      </c>
      <c r="DF233" s="80">
        <f t="shared" si="49"/>
        <v>620</v>
      </c>
      <c r="DG233" s="80">
        <f t="shared" si="49"/>
        <v>395</v>
      </c>
      <c r="DH233" s="80">
        <f t="shared" si="49"/>
        <v>445</v>
      </c>
      <c r="DI233" s="80">
        <f t="shared" si="49"/>
        <v>421</v>
      </c>
      <c r="DJ233" s="80">
        <f t="shared" si="49"/>
        <v>463</v>
      </c>
      <c r="DK233" s="80">
        <f t="shared" si="49"/>
        <v>495</v>
      </c>
      <c r="DL233" s="80">
        <f t="shared" si="49"/>
        <v>515</v>
      </c>
      <c r="DM233" s="80">
        <f t="shared" si="49"/>
        <v>517</v>
      </c>
      <c r="DN233" s="80">
        <f t="shared" si="49"/>
        <v>547</v>
      </c>
      <c r="DO233" s="80">
        <f t="shared" si="49"/>
        <v>555</v>
      </c>
      <c r="DP233" s="80">
        <f t="shared" si="49"/>
        <v>556</v>
      </c>
      <c r="DQ233" s="80">
        <f t="shared" si="49"/>
        <v>469</v>
      </c>
    </row>
    <row r="234" spans="1:121" s="25" customFormat="1" ht="12.75" customHeight="1" outlineLevel="1" x14ac:dyDescent="0.2">
      <c r="A234" s="35" t="s">
        <v>347</v>
      </c>
      <c r="B234" s="36">
        <f t="shared" si="41"/>
        <v>20</v>
      </c>
      <c r="C234" s="81"/>
      <c r="D234" s="82"/>
      <c r="E234" s="82"/>
      <c r="F234" s="82"/>
      <c r="G234" s="82"/>
      <c r="H234" s="82"/>
      <c r="I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c r="BI234" s="82"/>
      <c r="BJ234" s="82"/>
      <c r="BK234" s="82"/>
      <c r="BL234" s="82"/>
      <c r="BM234" s="82"/>
      <c r="BN234" s="82"/>
      <c r="BO234" s="82"/>
      <c r="BP234" s="82"/>
      <c r="BQ234" s="82"/>
      <c r="BR234" s="82"/>
      <c r="BS234" s="82"/>
      <c r="BT234" s="82"/>
      <c r="BU234" s="82"/>
      <c r="BV234" s="82"/>
      <c r="BW234" s="82"/>
      <c r="BX234" s="82"/>
      <c r="BY234" s="82"/>
      <c r="BZ234" s="82"/>
      <c r="CA234" s="82"/>
      <c r="CB234" s="82"/>
      <c r="CC234" s="82"/>
      <c r="CD234" s="82"/>
      <c r="CE234" s="82"/>
      <c r="CF234" s="82"/>
      <c r="CG234" s="82"/>
      <c r="CH234" s="82"/>
      <c r="CI234" s="82"/>
      <c r="CJ234" s="82"/>
      <c r="CK234" s="82"/>
      <c r="CL234" s="82"/>
      <c r="CM234" s="82"/>
      <c r="CN234" s="82"/>
      <c r="CO234" s="82"/>
      <c r="CP234" s="82"/>
      <c r="CQ234" s="82"/>
      <c r="CR234" s="82"/>
      <c r="CS234" s="82"/>
      <c r="CT234" s="82"/>
      <c r="CU234" s="82"/>
      <c r="CV234" s="82"/>
      <c r="CW234" s="82"/>
      <c r="CX234" s="82">
        <v>451</v>
      </c>
      <c r="CY234" s="82">
        <v>550</v>
      </c>
      <c r="CZ234" s="82">
        <v>586</v>
      </c>
      <c r="DA234" s="82">
        <v>603</v>
      </c>
      <c r="DB234" s="82">
        <v>584</v>
      </c>
      <c r="DC234" s="82">
        <v>610.06700000000001</v>
      </c>
      <c r="DD234" s="82">
        <v>608</v>
      </c>
      <c r="DE234" s="82">
        <v>611</v>
      </c>
      <c r="DF234" s="82">
        <v>620</v>
      </c>
      <c r="DG234" s="82">
        <v>395</v>
      </c>
      <c r="DH234" s="82">
        <v>445</v>
      </c>
      <c r="DI234" s="82">
        <v>421</v>
      </c>
      <c r="DJ234" s="82">
        <v>463</v>
      </c>
      <c r="DK234" s="82">
        <v>495</v>
      </c>
      <c r="DL234" s="82">
        <v>515</v>
      </c>
      <c r="DM234" s="82">
        <v>517</v>
      </c>
      <c r="DN234" s="82">
        <v>547</v>
      </c>
      <c r="DO234" s="82">
        <v>555</v>
      </c>
      <c r="DP234" s="82">
        <v>556</v>
      </c>
      <c r="DQ234" s="82">
        <v>469</v>
      </c>
    </row>
    <row r="235" spans="1:121" s="25" customFormat="1" ht="12.75" customHeight="1" outlineLevel="1" x14ac:dyDescent="0.2">
      <c r="A235" s="35" t="s">
        <v>419</v>
      </c>
      <c r="B235" s="36">
        <f t="shared" si="41"/>
        <v>11</v>
      </c>
      <c r="C235" s="81"/>
      <c r="D235" s="82"/>
      <c r="E235" s="82"/>
      <c r="F235" s="82"/>
      <c r="G235" s="82"/>
      <c r="H235" s="82"/>
      <c r="I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v>38322</v>
      </c>
      <c r="BH235" s="82">
        <v>43091</v>
      </c>
      <c r="BI235" s="82"/>
      <c r="BJ235" s="82">
        <v>86</v>
      </c>
      <c r="BK235" s="82">
        <v>218</v>
      </c>
      <c r="BL235" s="82">
        <v>198</v>
      </c>
      <c r="BM235" s="82">
        <v>251</v>
      </c>
      <c r="BN235" s="82">
        <v>213</v>
      </c>
      <c r="BO235" s="82">
        <v>272</v>
      </c>
      <c r="BP235" s="82">
        <v>207</v>
      </c>
      <c r="BQ235" s="82">
        <v>211</v>
      </c>
      <c r="BR235" s="82">
        <v>280</v>
      </c>
      <c r="BS235" s="82"/>
      <c r="BT235" s="82"/>
      <c r="BU235" s="82"/>
      <c r="BV235" s="82"/>
      <c r="BW235" s="82"/>
      <c r="BX235" s="82"/>
      <c r="BY235" s="82"/>
      <c r="BZ235" s="82"/>
      <c r="CA235" s="82"/>
      <c r="CB235" s="82"/>
      <c r="CC235" s="82"/>
      <c r="CD235" s="82"/>
      <c r="CE235" s="82"/>
      <c r="CF235" s="82"/>
      <c r="CG235" s="82"/>
      <c r="CH235" s="82"/>
      <c r="CI235" s="82"/>
      <c r="CJ235" s="82"/>
      <c r="CK235" s="82"/>
      <c r="CL235" s="82"/>
      <c r="CM235" s="82"/>
      <c r="CN235" s="82"/>
      <c r="CO235" s="82"/>
      <c r="CP235" s="82"/>
      <c r="CQ235" s="82"/>
      <c r="CR235" s="82"/>
      <c r="CS235" s="82"/>
      <c r="CT235" s="82"/>
      <c r="CU235" s="82"/>
      <c r="CV235" s="82"/>
      <c r="CW235" s="82"/>
      <c r="CX235" s="82"/>
      <c r="CY235" s="82"/>
      <c r="CZ235" s="82"/>
      <c r="DA235" s="82"/>
      <c r="DB235" s="82"/>
      <c r="DC235" s="82"/>
      <c r="DD235" s="82"/>
      <c r="DE235" s="82"/>
      <c r="DF235" s="82"/>
      <c r="DG235" s="82"/>
      <c r="DH235" s="82"/>
      <c r="DI235" s="82"/>
      <c r="DJ235" s="82"/>
      <c r="DK235" s="82"/>
      <c r="DL235" s="82"/>
      <c r="DM235" s="82"/>
      <c r="DN235" s="82"/>
      <c r="DO235" s="82"/>
      <c r="DP235" s="82"/>
      <c r="DQ235" s="82"/>
    </row>
    <row r="236" spans="1:121" s="25" customFormat="1" ht="12.75" customHeight="1" outlineLevel="1" x14ac:dyDescent="0.2">
      <c r="A236" s="35" t="s">
        <v>420</v>
      </c>
      <c r="B236" s="36">
        <f t="shared" si="41"/>
        <v>4</v>
      </c>
      <c r="C236" s="81"/>
      <c r="D236" s="82"/>
      <c r="E236" s="82"/>
      <c r="F236" s="82"/>
      <c r="G236" s="82"/>
      <c r="H236" s="82"/>
      <c r="I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c r="BI236" s="82"/>
      <c r="BJ236" s="82"/>
      <c r="BK236" s="82"/>
      <c r="BL236" s="82"/>
      <c r="BM236" s="82"/>
      <c r="BN236" s="82"/>
      <c r="BO236" s="82">
        <v>1812</v>
      </c>
      <c r="BP236" s="82">
        <v>2120</v>
      </c>
      <c r="BQ236" s="82">
        <v>1936</v>
      </c>
      <c r="BR236" s="82">
        <v>1956</v>
      </c>
      <c r="BS236" s="82"/>
      <c r="BT236" s="82"/>
      <c r="BU236" s="82"/>
      <c r="BV236" s="82"/>
      <c r="BW236" s="82"/>
      <c r="BX236" s="82"/>
      <c r="BY236" s="82"/>
      <c r="BZ236" s="82"/>
      <c r="CA236" s="82"/>
      <c r="CB236" s="82"/>
      <c r="CC236" s="82"/>
      <c r="CD236" s="82"/>
      <c r="CE236" s="82"/>
      <c r="CF236" s="82"/>
      <c r="CG236" s="82"/>
      <c r="CH236" s="82"/>
      <c r="CI236" s="82"/>
      <c r="CJ236" s="82"/>
      <c r="CK236" s="82"/>
      <c r="CL236" s="82"/>
      <c r="CM236" s="82"/>
      <c r="CN236" s="82"/>
      <c r="CO236" s="82"/>
      <c r="CP236" s="82"/>
      <c r="CQ236" s="82"/>
      <c r="CR236" s="82"/>
      <c r="CS236" s="82"/>
      <c r="CT236" s="82"/>
      <c r="CU236" s="82"/>
      <c r="CV236" s="82"/>
      <c r="CW236" s="82"/>
      <c r="CX236" s="82"/>
      <c r="CY236" s="82"/>
      <c r="CZ236" s="82"/>
      <c r="DA236" s="82"/>
      <c r="DB236" s="82"/>
      <c r="DC236" s="82"/>
      <c r="DD236" s="82"/>
      <c r="DE236" s="82"/>
      <c r="DF236" s="82"/>
      <c r="DG236" s="82"/>
      <c r="DH236" s="82"/>
      <c r="DI236" s="82"/>
      <c r="DJ236" s="82"/>
      <c r="DK236" s="82"/>
      <c r="DL236" s="82"/>
      <c r="DM236" s="82"/>
      <c r="DN236" s="82"/>
      <c r="DO236" s="82"/>
      <c r="DP236" s="82"/>
      <c r="DQ236" s="82"/>
    </row>
    <row r="237" spans="1:121" s="25" customFormat="1" ht="12.75" customHeight="1" outlineLevel="1" x14ac:dyDescent="0.2">
      <c r="A237" s="35" t="s">
        <v>421</v>
      </c>
      <c r="B237" s="36">
        <f t="shared" si="41"/>
        <v>11</v>
      </c>
      <c r="C237" s="81"/>
      <c r="D237" s="82"/>
      <c r="E237" s="82"/>
      <c r="F237" s="82"/>
      <c r="G237" s="82"/>
      <c r="H237" s="82"/>
      <c r="I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v>52132</v>
      </c>
      <c r="BH237" s="82">
        <v>69680</v>
      </c>
      <c r="BI237" s="82"/>
      <c r="BJ237" s="82">
        <v>62</v>
      </c>
      <c r="BK237" s="82">
        <v>131</v>
      </c>
      <c r="BL237" s="82">
        <v>138</v>
      </c>
      <c r="BM237" s="82">
        <v>183</v>
      </c>
      <c r="BN237" s="82">
        <v>176</v>
      </c>
      <c r="BO237" s="82">
        <v>223</v>
      </c>
      <c r="BP237" s="82">
        <v>224</v>
      </c>
      <c r="BQ237" s="82">
        <v>326</v>
      </c>
      <c r="BR237" s="82">
        <v>330</v>
      </c>
      <c r="BS237" s="82"/>
      <c r="BT237" s="82"/>
      <c r="BU237" s="82"/>
      <c r="BV237" s="82"/>
      <c r="BW237" s="82"/>
      <c r="BX237" s="82"/>
      <c r="BY237" s="82"/>
      <c r="BZ237" s="82"/>
      <c r="CA237" s="82"/>
      <c r="CB237" s="82"/>
      <c r="CC237" s="82"/>
      <c r="CD237" s="82"/>
      <c r="CE237" s="82"/>
      <c r="CF237" s="82"/>
      <c r="CG237" s="82"/>
      <c r="CH237" s="82"/>
      <c r="CI237" s="82"/>
      <c r="CJ237" s="82"/>
      <c r="CK237" s="82"/>
      <c r="CL237" s="82"/>
      <c r="CM237" s="82"/>
      <c r="CN237" s="82"/>
      <c r="CO237" s="82"/>
      <c r="CP237" s="82"/>
      <c r="CQ237" s="82"/>
      <c r="CR237" s="82"/>
      <c r="CS237" s="82"/>
      <c r="CT237" s="82"/>
      <c r="CU237" s="82"/>
      <c r="CV237" s="82"/>
      <c r="CW237" s="82"/>
      <c r="CX237" s="82"/>
      <c r="CY237" s="82"/>
      <c r="CZ237" s="82"/>
      <c r="DA237" s="82"/>
      <c r="DB237" s="82"/>
      <c r="DC237" s="82"/>
      <c r="DD237" s="82"/>
      <c r="DE237" s="82"/>
      <c r="DF237" s="82"/>
      <c r="DG237" s="82"/>
      <c r="DH237" s="82"/>
      <c r="DI237" s="82"/>
      <c r="DJ237" s="82"/>
      <c r="DK237" s="82"/>
      <c r="DL237" s="82"/>
      <c r="DM237" s="82"/>
      <c r="DN237" s="82"/>
      <c r="DO237" s="82"/>
      <c r="DP237" s="82"/>
      <c r="DQ237" s="82"/>
    </row>
    <row r="238" spans="1:121" s="25" customFormat="1" ht="12.75" customHeight="1" outlineLevel="1" x14ac:dyDescent="0.2">
      <c r="A238" s="35" t="s">
        <v>422</v>
      </c>
      <c r="B238" s="36">
        <f t="shared" si="41"/>
        <v>9</v>
      </c>
      <c r="C238" s="81"/>
      <c r="D238" s="82"/>
      <c r="E238" s="82"/>
      <c r="F238" s="82"/>
      <c r="G238" s="82"/>
      <c r="H238" s="82"/>
      <c r="I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v>30</v>
      </c>
      <c r="BK238" s="82">
        <v>91</v>
      </c>
      <c r="BL238" s="82">
        <v>142</v>
      </c>
      <c r="BM238" s="82">
        <v>61</v>
      </c>
      <c r="BN238" s="82">
        <v>102</v>
      </c>
      <c r="BO238" s="82">
        <v>120</v>
      </c>
      <c r="BP238" s="82">
        <v>116</v>
      </c>
      <c r="BQ238" s="82">
        <v>123</v>
      </c>
      <c r="BR238" s="82">
        <v>164</v>
      </c>
      <c r="BS238" s="82"/>
      <c r="BT238" s="82"/>
      <c r="BU238" s="82"/>
      <c r="BV238" s="82"/>
      <c r="BW238" s="82"/>
      <c r="BX238" s="82"/>
      <c r="BY238" s="82"/>
      <c r="BZ238" s="82"/>
      <c r="CA238" s="82"/>
      <c r="CB238" s="82"/>
      <c r="CC238" s="82"/>
      <c r="CD238" s="82"/>
      <c r="CE238" s="82"/>
      <c r="CF238" s="82"/>
      <c r="CG238" s="82"/>
      <c r="CH238" s="82"/>
      <c r="CI238" s="82"/>
      <c r="CJ238" s="82"/>
      <c r="CK238" s="82"/>
      <c r="CL238" s="82"/>
      <c r="CM238" s="82"/>
      <c r="CN238" s="82"/>
      <c r="CO238" s="82"/>
      <c r="CP238" s="82"/>
      <c r="CQ238" s="82"/>
      <c r="CR238" s="82"/>
      <c r="CS238" s="82"/>
      <c r="CT238" s="82"/>
      <c r="CU238" s="82"/>
      <c r="CV238" s="82"/>
      <c r="CW238" s="82"/>
      <c r="CX238" s="82"/>
      <c r="CY238" s="82"/>
      <c r="CZ238" s="82"/>
      <c r="DA238" s="82"/>
      <c r="DB238" s="82"/>
      <c r="DC238" s="82"/>
      <c r="DD238" s="82"/>
      <c r="DE238" s="82"/>
      <c r="DF238" s="82"/>
      <c r="DG238" s="82"/>
      <c r="DH238" s="82"/>
      <c r="DI238" s="82"/>
      <c r="DJ238" s="82"/>
      <c r="DK238" s="82"/>
      <c r="DL238" s="82"/>
      <c r="DM238" s="82"/>
      <c r="DN238" s="82"/>
      <c r="DO238" s="82"/>
      <c r="DP238" s="82"/>
      <c r="DQ238" s="82"/>
    </row>
    <row r="239" spans="1:121" s="25" customFormat="1" ht="12.75" customHeight="1" outlineLevel="1" x14ac:dyDescent="0.2">
      <c r="A239" s="35" t="s">
        <v>423</v>
      </c>
      <c r="B239" s="36">
        <f t="shared" si="41"/>
        <v>5</v>
      </c>
      <c r="C239" s="81"/>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c r="BI239" s="82"/>
      <c r="BJ239" s="82">
        <v>84</v>
      </c>
      <c r="BK239" s="82">
        <v>420</v>
      </c>
      <c r="BL239" s="82">
        <v>813</v>
      </c>
      <c r="BM239" s="82">
        <v>879</v>
      </c>
      <c r="BN239" s="82">
        <v>298</v>
      </c>
      <c r="BO239" s="82"/>
      <c r="BP239" s="82"/>
      <c r="BQ239" s="82"/>
      <c r="BR239" s="82"/>
      <c r="BS239" s="82"/>
      <c r="BT239" s="82"/>
      <c r="BU239" s="82"/>
      <c r="BV239" s="82"/>
      <c r="BW239" s="82"/>
      <c r="BX239" s="82"/>
      <c r="BY239" s="82"/>
      <c r="BZ239" s="82"/>
      <c r="CA239" s="82"/>
      <c r="CB239" s="82"/>
      <c r="CC239" s="82"/>
      <c r="CD239" s="82"/>
      <c r="CE239" s="82"/>
      <c r="CF239" s="82"/>
      <c r="CG239" s="82"/>
      <c r="CH239" s="82"/>
      <c r="CI239" s="82"/>
      <c r="CJ239" s="82"/>
      <c r="CK239" s="82"/>
      <c r="CL239" s="82"/>
      <c r="CM239" s="82"/>
      <c r="CN239" s="82"/>
      <c r="CO239" s="82"/>
      <c r="CP239" s="82"/>
      <c r="CQ239" s="82"/>
      <c r="CR239" s="82"/>
      <c r="CS239" s="82"/>
      <c r="CT239" s="82"/>
      <c r="CU239" s="82"/>
      <c r="CV239" s="82"/>
      <c r="CW239" s="82"/>
      <c r="CX239" s="82"/>
      <c r="CY239" s="82"/>
      <c r="CZ239" s="82"/>
      <c r="DA239" s="82"/>
      <c r="DB239" s="82"/>
      <c r="DC239" s="82"/>
      <c r="DD239" s="82"/>
      <c r="DE239" s="82"/>
      <c r="DF239" s="82"/>
      <c r="DG239" s="82"/>
      <c r="DH239" s="82"/>
      <c r="DI239" s="82"/>
      <c r="DJ239" s="82"/>
      <c r="DK239" s="82"/>
      <c r="DL239" s="82"/>
      <c r="DM239" s="82"/>
      <c r="DN239" s="82"/>
      <c r="DO239" s="82"/>
      <c r="DP239" s="82"/>
      <c r="DQ239" s="82"/>
    </row>
    <row r="240" spans="1:121" s="25" customFormat="1" ht="12.75" customHeight="1" outlineLevel="1" x14ac:dyDescent="0.2">
      <c r="A240" s="35" t="s">
        <v>424</v>
      </c>
      <c r="B240" s="36">
        <f t="shared" si="41"/>
        <v>8</v>
      </c>
      <c r="C240" s="81"/>
      <c r="D240" s="82"/>
      <c r="E240" s="82"/>
      <c r="F240" s="82"/>
      <c r="G240" s="82"/>
      <c r="H240" s="82"/>
      <c r="I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v>65217</v>
      </c>
      <c r="BH240" s="82">
        <v>96492</v>
      </c>
      <c r="BI240" s="82"/>
      <c r="BJ240" s="82">
        <v>84</v>
      </c>
      <c r="BK240" s="82">
        <v>205</v>
      </c>
      <c r="BL240" s="82">
        <v>437</v>
      </c>
      <c r="BM240" s="82">
        <v>527</v>
      </c>
      <c r="BN240" s="82">
        <v>674</v>
      </c>
      <c r="BO240" s="82">
        <v>5</v>
      </c>
      <c r="BP240" s="82"/>
      <c r="BQ240" s="82"/>
      <c r="BR240" s="82"/>
      <c r="BS240" s="82"/>
      <c r="BT240" s="82"/>
      <c r="BU240" s="82"/>
      <c r="BV240" s="82"/>
      <c r="BW240" s="82"/>
      <c r="BX240" s="82"/>
      <c r="BY240" s="82"/>
      <c r="BZ240" s="82"/>
      <c r="CA240" s="82"/>
      <c r="CB240" s="82"/>
      <c r="CC240" s="82"/>
      <c r="CD240" s="82"/>
      <c r="CE240" s="82"/>
      <c r="CF240" s="82"/>
      <c r="CG240" s="82"/>
      <c r="CH240" s="82"/>
      <c r="CI240" s="82"/>
      <c r="CJ240" s="82"/>
      <c r="CK240" s="82"/>
      <c r="CL240" s="82"/>
      <c r="CM240" s="82"/>
      <c r="CN240" s="82"/>
      <c r="CO240" s="82"/>
      <c r="CP240" s="82"/>
      <c r="CQ240" s="82"/>
      <c r="CR240" s="82"/>
      <c r="CS240" s="82"/>
      <c r="CT240" s="82"/>
      <c r="CU240" s="82"/>
      <c r="CV240" s="82"/>
      <c r="CW240" s="82"/>
      <c r="CX240" s="82"/>
      <c r="CY240" s="82"/>
      <c r="CZ240" s="82"/>
      <c r="DA240" s="82"/>
      <c r="DB240" s="82"/>
      <c r="DC240" s="82"/>
      <c r="DD240" s="82"/>
      <c r="DE240" s="82"/>
      <c r="DF240" s="82"/>
      <c r="DG240" s="82"/>
      <c r="DH240" s="82"/>
      <c r="DI240" s="82"/>
      <c r="DJ240" s="82"/>
      <c r="DK240" s="82"/>
      <c r="DL240" s="82"/>
      <c r="DM240" s="82"/>
      <c r="DN240" s="82"/>
      <c r="DO240" s="82"/>
      <c r="DP240" s="82"/>
      <c r="DQ240" s="82"/>
    </row>
    <row r="241" spans="1:121" s="25" customFormat="1" ht="12.75" customHeight="1" outlineLevel="1" x14ac:dyDescent="0.2">
      <c r="A241" s="35" t="s">
        <v>425</v>
      </c>
      <c r="B241" s="36">
        <f t="shared" si="41"/>
        <v>7</v>
      </c>
      <c r="C241" s="81"/>
      <c r="D241" s="82"/>
      <c r="E241" s="82"/>
      <c r="F241" s="82"/>
      <c r="G241" s="82"/>
      <c r="H241" s="82"/>
      <c r="I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v>150894</v>
      </c>
      <c r="BI241" s="82"/>
      <c r="BJ241" s="82">
        <v>350</v>
      </c>
      <c r="BK241" s="82">
        <v>779</v>
      </c>
      <c r="BL241" s="82">
        <v>791</v>
      </c>
      <c r="BM241" s="82">
        <v>793</v>
      </c>
      <c r="BN241" s="82">
        <v>817</v>
      </c>
      <c r="BO241" s="82">
        <v>31</v>
      </c>
      <c r="BP241" s="82"/>
      <c r="BQ241" s="82"/>
      <c r="BR241" s="82"/>
      <c r="BS241" s="82"/>
      <c r="BT241" s="82"/>
      <c r="BU241" s="82"/>
      <c r="BV241" s="82"/>
      <c r="BW241" s="82"/>
      <c r="BX241" s="82"/>
      <c r="BY241" s="82"/>
      <c r="BZ241" s="82"/>
      <c r="CA241" s="82"/>
      <c r="CB241" s="82"/>
      <c r="CC241" s="82"/>
      <c r="CD241" s="82"/>
      <c r="CE241" s="82"/>
      <c r="CF241" s="82"/>
      <c r="CG241" s="82"/>
      <c r="CH241" s="82"/>
      <c r="CI241" s="82"/>
      <c r="CJ241" s="82"/>
      <c r="CK241" s="82"/>
      <c r="CL241" s="82"/>
      <c r="CM241" s="82"/>
      <c r="CN241" s="82"/>
      <c r="CO241" s="82"/>
      <c r="CP241" s="82"/>
      <c r="CQ241" s="82"/>
      <c r="CR241" s="82"/>
      <c r="CS241" s="82"/>
      <c r="CT241" s="82"/>
      <c r="CU241" s="82"/>
      <c r="CV241" s="82"/>
      <c r="CW241" s="82"/>
      <c r="CX241" s="82"/>
      <c r="CY241" s="82"/>
      <c r="CZ241" s="82"/>
      <c r="DA241" s="82"/>
      <c r="DB241" s="82"/>
      <c r="DC241" s="82"/>
      <c r="DD241" s="82"/>
      <c r="DE241" s="82"/>
      <c r="DF241" s="82"/>
      <c r="DG241" s="82"/>
      <c r="DH241" s="82"/>
      <c r="DI241" s="82"/>
      <c r="DJ241" s="82"/>
      <c r="DK241" s="82"/>
      <c r="DL241" s="82"/>
      <c r="DM241" s="82"/>
      <c r="DN241" s="82"/>
      <c r="DO241" s="82"/>
      <c r="DP241" s="82"/>
      <c r="DQ241" s="82"/>
    </row>
    <row r="242" spans="1:121" s="25" customFormat="1" ht="12.75" customHeight="1" outlineLevel="1" x14ac:dyDescent="0.2">
      <c r="A242" s="35" t="s">
        <v>426</v>
      </c>
      <c r="B242" s="36">
        <f t="shared" si="41"/>
        <v>9</v>
      </c>
      <c r="C242" s="81"/>
      <c r="D242" s="82"/>
      <c r="E242" s="82"/>
      <c r="F242" s="82"/>
      <c r="G242" s="82"/>
      <c r="H242" s="82"/>
      <c r="I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c r="BI242" s="82"/>
      <c r="BJ242" s="82">
        <v>38</v>
      </c>
      <c r="BK242" s="82">
        <v>104</v>
      </c>
      <c r="BL242" s="82">
        <v>85</v>
      </c>
      <c r="BM242" s="82">
        <v>118</v>
      </c>
      <c r="BN242" s="82">
        <v>155</v>
      </c>
      <c r="BO242" s="82">
        <v>193</v>
      </c>
      <c r="BP242" s="82">
        <v>159</v>
      </c>
      <c r="BQ242" s="82">
        <v>143</v>
      </c>
      <c r="BR242" s="82">
        <v>139</v>
      </c>
      <c r="BS242" s="82"/>
      <c r="BT242" s="82"/>
      <c r="BU242" s="82"/>
      <c r="BV242" s="82"/>
      <c r="BW242" s="82"/>
      <c r="BX242" s="82"/>
      <c r="BY242" s="82"/>
      <c r="BZ242" s="82"/>
      <c r="CA242" s="82"/>
      <c r="CB242" s="82"/>
      <c r="CC242" s="82"/>
      <c r="CD242" s="82"/>
      <c r="CE242" s="82"/>
      <c r="CF242" s="82"/>
      <c r="CG242" s="82"/>
      <c r="CH242" s="82"/>
      <c r="CI242" s="82"/>
      <c r="CJ242" s="82"/>
      <c r="CK242" s="82"/>
      <c r="CL242" s="82"/>
      <c r="CM242" s="82"/>
      <c r="CN242" s="82"/>
      <c r="CO242" s="82"/>
      <c r="CP242" s="82"/>
      <c r="CQ242" s="82"/>
      <c r="CR242" s="82"/>
      <c r="CS242" s="82"/>
      <c r="CT242" s="82"/>
      <c r="CU242" s="82"/>
      <c r="CV242" s="82"/>
      <c r="CW242" s="82"/>
      <c r="CX242" s="82"/>
      <c r="CY242" s="82"/>
      <c r="CZ242" s="82"/>
      <c r="DA242" s="82"/>
      <c r="DB242" s="82"/>
      <c r="DC242" s="82"/>
      <c r="DD242" s="82"/>
      <c r="DE242" s="82"/>
      <c r="DF242" s="82"/>
      <c r="DG242" s="82"/>
      <c r="DH242" s="82"/>
      <c r="DI242" s="82"/>
      <c r="DJ242" s="82"/>
      <c r="DK242" s="82"/>
      <c r="DL242" s="82"/>
      <c r="DM242" s="82"/>
      <c r="DN242" s="82"/>
      <c r="DO242" s="82"/>
      <c r="DP242" s="82"/>
      <c r="DQ242" s="82"/>
    </row>
    <row r="243" spans="1:121" s="25" customFormat="1" ht="12.75" customHeight="1" outlineLevel="1" x14ac:dyDescent="0.2">
      <c r="A243" s="35" t="s">
        <v>427</v>
      </c>
      <c r="B243" s="36">
        <f t="shared" si="41"/>
        <v>2</v>
      </c>
      <c r="C243" s="81"/>
      <c r="D243" s="82"/>
      <c r="E243" s="82"/>
      <c r="F243" s="82"/>
      <c r="G243" s="82"/>
      <c r="H243" s="82"/>
      <c r="I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v>44545</v>
      </c>
      <c r="BH243" s="82">
        <v>50621</v>
      </c>
      <c r="BI243" s="82"/>
      <c r="BJ243" s="82"/>
      <c r="BK243" s="82"/>
      <c r="BL243" s="82"/>
      <c r="BM243" s="82"/>
      <c r="BN243" s="82"/>
      <c r="BO243" s="82"/>
      <c r="BP243" s="82"/>
      <c r="BQ243" s="82"/>
      <c r="BR243" s="82"/>
      <c r="BS243" s="82"/>
      <c r="BT243" s="82"/>
      <c r="BU243" s="82"/>
      <c r="BV243" s="82"/>
      <c r="BW243" s="82"/>
      <c r="BX243" s="82"/>
      <c r="BY243" s="82"/>
      <c r="BZ243" s="82"/>
      <c r="CA243" s="82"/>
      <c r="CB243" s="82"/>
      <c r="CC243" s="82"/>
      <c r="CD243" s="82"/>
      <c r="CE243" s="82"/>
      <c r="CF243" s="82"/>
      <c r="CG243" s="82"/>
      <c r="CH243" s="82"/>
      <c r="CI243" s="82"/>
      <c r="CJ243" s="82"/>
      <c r="CK243" s="82"/>
      <c r="CL243" s="82"/>
      <c r="CM243" s="82"/>
      <c r="CN243" s="82"/>
      <c r="CO243" s="82"/>
      <c r="CP243" s="82"/>
      <c r="CQ243" s="82"/>
      <c r="CR243" s="82"/>
      <c r="CS243" s="82"/>
      <c r="CT243" s="82"/>
      <c r="CU243" s="82"/>
      <c r="CV243" s="82"/>
      <c r="CW243" s="82"/>
      <c r="CX243" s="82"/>
      <c r="CY243" s="82"/>
      <c r="CZ243" s="82"/>
      <c r="DA243" s="82"/>
      <c r="DB243" s="82"/>
      <c r="DC243" s="82"/>
      <c r="DD243" s="82"/>
      <c r="DE243" s="82"/>
      <c r="DF243" s="82"/>
      <c r="DG243" s="82"/>
      <c r="DH243" s="82"/>
      <c r="DI243" s="82"/>
      <c r="DJ243" s="82"/>
      <c r="DK243" s="82"/>
      <c r="DL243" s="82"/>
      <c r="DM243" s="82"/>
      <c r="DN243" s="82"/>
      <c r="DO243" s="82"/>
      <c r="DP243" s="82"/>
      <c r="DQ243" s="82"/>
    </row>
    <row r="244" spans="1:121" s="25" customFormat="1" ht="12.75" customHeight="1" outlineLevel="1" x14ac:dyDescent="0.2">
      <c r="A244" s="35" t="s">
        <v>428</v>
      </c>
      <c r="B244" s="36">
        <f t="shared" si="41"/>
        <v>3</v>
      </c>
      <c r="C244" s="81"/>
      <c r="D244" s="82"/>
      <c r="E244" s="82"/>
      <c r="F244" s="82"/>
      <c r="G244" s="82"/>
      <c r="H244" s="82"/>
      <c r="I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c r="BI244" s="82"/>
      <c r="BJ244" s="82"/>
      <c r="BK244" s="82"/>
      <c r="BL244" s="82"/>
      <c r="BM244" s="82"/>
      <c r="BN244" s="82"/>
      <c r="BO244" s="82">
        <v>72</v>
      </c>
      <c r="BP244" s="82">
        <v>52</v>
      </c>
      <c r="BQ244" s="82"/>
      <c r="BR244" s="82">
        <v>25</v>
      </c>
      <c r="BS244" s="82"/>
      <c r="BT244" s="82"/>
      <c r="BU244" s="82"/>
      <c r="BV244" s="82"/>
      <c r="BW244" s="82"/>
      <c r="BX244" s="82"/>
      <c r="BY244" s="82"/>
      <c r="BZ244" s="82"/>
      <c r="CA244" s="82"/>
      <c r="CB244" s="82"/>
      <c r="CC244" s="82"/>
      <c r="CD244" s="82"/>
      <c r="CE244" s="82"/>
      <c r="CF244" s="82"/>
      <c r="CG244" s="82"/>
      <c r="CH244" s="82"/>
      <c r="CI244" s="82"/>
      <c r="CJ244" s="82"/>
      <c r="CK244" s="82"/>
      <c r="CL244" s="82"/>
      <c r="CM244" s="82"/>
      <c r="CN244" s="82"/>
      <c r="CO244" s="82"/>
      <c r="CP244" s="82"/>
      <c r="CQ244" s="82"/>
      <c r="CR244" s="82"/>
      <c r="CS244" s="82"/>
      <c r="CT244" s="82"/>
      <c r="CU244" s="82"/>
      <c r="CV244" s="82"/>
      <c r="CW244" s="82"/>
      <c r="CX244" s="82"/>
      <c r="CY244" s="82"/>
      <c r="CZ244" s="82"/>
      <c r="DA244" s="82"/>
      <c r="DB244" s="82"/>
      <c r="DC244" s="82"/>
      <c r="DD244" s="82"/>
      <c r="DE244" s="82"/>
      <c r="DF244" s="82"/>
      <c r="DG244" s="82"/>
      <c r="DH244" s="82"/>
      <c r="DI244" s="82"/>
      <c r="DJ244" s="82"/>
      <c r="DK244" s="82"/>
      <c r="DL244" s="82"/>
      <c r="DM244" s="82"/>
      <c r="DN244" s="82"/>
      <c r="DO244" s="82"/>
      <c r="DP244" s="82"/>
      <c r="DQ244" s="82"/>
    </row>
    <row r="245" spans="1:121" s="25" customFormat="1" ht="12.75" customHeight="1" outlineLevel="1" x14ac:dyDescent="0.2">
      <c r="A245" s="35" t="s">
        <v>429</v>
      </c>
      <c r="B245" s="36">
        <f t="shared" si="41"/>
        <v>2</v>
      </c>
      <c r="C245" s="81"/>
      <c r="D245" s="82"/>
      <c r="E245" s="82"/>
      <c r="F245" s="82"/>
      <c r="G245" s="82"/>
      <c r="H245" s="82"/>
      <c r="I245" s="82"/>
      <c r="J245" s="82"/>
      <c r="K245" s="82"/>
      <c r="L245" s="82"/>
      <c r="M245" s="82"/>
      <c r="N245" s="82"/>
      <c r="O245" s="82"/>
      <c r="P245" s="82"/>
      <c r="Q245" s="82"/>
      <c r="R245" s="82"/>
      <c r="S245" s="82"/>
      <c r="T245" s="82"/>
      <c r="U245" s="82"/>
      <c r="V245" s="82"/>
      <c r="W245" s="82"/>
      <c r="X245" s="82"/>
      <c r="Y245" s="82"/>
      <c r="Z245" s="82"/>
      <c r="AA245" s="82"/>
      <c r="AB245" s="82"/>
      <c r="AC245" s="82"/>
      <c r="AD245" s="82"/>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c r="BB245" s="82"/>
      <c r="BC245" s="82"/>
      <c r="BD245" s="82"/>
      <c r="BE245" s="82"/>
      <c r="BF245" s="82"/>
      <c r="BG245" s="82"/>
      <c r="BH245" s="82"/>
      <c r="BI245" s="82"/>
      <c r="BJ245" s="82"/>
      <c r="BK245" s="82"/>
      <c r="BL245" s="82"/>
      <c r="BM245" s="82"/>
      <c r="BN245" s="82"/>
      <c r="BO245" s="82">
        <v>165</v>
      </c>
      <c r="BP245" s="82"/>
      <c r="BQ245" s="82">
        <v>42</v>
      </c>
      <c r="BR245" s="82"/>
      <c r="BS245" s="82"/>
      <c r="BT245" s="82"/>
      <c r="BU245" s="82"/>
      <c r="BV245" s="82"/>
      <c r="BW245" s="82"/>
      <c r="BX245" s="82"/>
      <c r="BY245" s="82"/>
      <c r="BZ245" s="82"/>
      <c r="CA245" s="82"/>
      <c r="CB245" s="82"/>
      <c r="CC245" s="82"/>
      <c r="CD245" s="82"/>
      <c r="CE245" s="82"/>
      <c r="CF245" s="82"/>
      <c r="CG245" s="82"/>
      <c r="CH245" s="82"/>
      <c r="CI245" s="82"/>
      <c r="CJ245" s="82"/>
      <c r="CK245" s="82"/>
      <c r="CL245" s="82"/>
      <c r="CM245" s="82"/>
      <c r="CN245" s="82"/>
      <c r="CO245" s="82"/>
      <c r="CP245" s="82"/>
      <c r="CQ245" s="82"/>
      <c r="CR245" s="82"/>
      <c r="CS245" s="82"/>
      <c r="CT245" s="82"/>
      <c r="CU245" s="82"/>
      <c r="CV245" s="82"/>
      <c r="CW245" s="82"/>
      <c r="CX245" s="82"/>
      <c r="CY245" s="82"/>
      <c r="CZ245" s="82"/>
      <c r="DA245" s="82"/>
      <c r="DB245" s="82"/>
      <c r="DC245" s="82"/>
      <c r="DD245" s="82"/>
      <c r="DE245" s="82"/>
      <c r="DF245" s="82"/>
      <c r="DG245" s="82"/>
      <c r="DH245" s="82"/>
      <c r="DI245" s="82"/>
      <c r="DJ245" s="82"/>
      <c r="DK245" s="82"/>
      <c r="DL245" s="82"/>
      <c r="DM245" s="82"/>
      <c r="DN245" s="82"/>
      <c r="DO245" s="82"/>
      <c r="DP245" s="82"/>
      <c r="DQ245" s="82"/>
    </row>
    <row r="246" spans="1:121" s="25" customFormat="1" ht="12.75" customHeight="1" outlineLevel="1" x14ac:dyDescent="0.2">
      <c r="A246" s="35" t="s">
        <v>430</v>
      </c>
      <c r="B246" s="36">
        <f t="shared" si="41"/>
        <v>2</v>
      </c>
      <c r="C246" s="81"/>
      <c r="D246" s="82"/>
      <c r="E246" s="82"/>
      <c r="F246" s="82"/>
      <c r="G246" s="82"/>
      <c r="H246" s="82"/>
      <c r="I246" s="82"/>
      <c r="J246" s="82"/>
      <c r="K246" s="82"/>
      <c r="L246" s="82"/>
      <c r="M246" s="82"/>
      <c r="N246" s="82"/>
      <c r="O246" s="82"/>
      <c r="P246" s="82"/>
      <c r="Q246" s="82"/>
      <c r="R246" s="82"/>
      <c r="S246" s="82"/>
      <c r="T246" s="82"/>
      <c r="U246" s="82"/>
      <c r="V246" s="82"/>
      <c r="W246" s="82"/>
      <c r="X246" s="82"/>
      <c r="Y246" s="82"/>
      <c r="Z246" s="82"/>
      <c r="AA246" s="82"/>
      <c r="AB246" s="82"/>
      <c r="AC246" s="82"/>
      <c r="AD246" s="82"/>
      <c r="AE246" s="82"/>
      <c r="AF246" s="82"/>
      <c r="AG246" s="82"/>
      <c r="AH246" s="82"/>
      <c r="AI246" s="82"/>
      <c r="AJ246" s="82"/>
      <c r="AK246" s="82"/>
      <c r="AL246" s="82"/>
      <c r="AM246" s="82"/>
      <c r="AN246" s="82"/>
      <c r="AO246" s="82"/>
      <c r="AP246" s="82"/>
      <c r="AQ246" s="82"/>
      <c r="AR246" s="82"/>
      <c r="AS246" s="82"/>
      <c r="AT246" s="82"/>
      <c r="AU246" s="82"/>
      <c r="AV246" s="82"/>
      <c r="AW246" s="82"/>
      <c r="AX246" s="82"/>
      <c r="AY246" s="82"/>
      <c r="AZ246" s="82"/>
      <c r="BA246" s="82"/>
      <c r="BB246" s="82"/>
      <c r="BC246" s="82"/>
      <c r="BD246" s="82"/>
      <c r="BE246" s="82"/>
      <c r="BF246" s="82"/>
      <c r="BG246" s="82"/>
      <c r="BH246" s="82"/>
      <c r="BI246" s="82"/>
      <c r="BJ246" s="82"/>
      <c r="BK246" s="82"/>
      <c r="BL246" s="82"/>
      <c r="BM246" s="82"/>
      <c r="BN246" s="82"/>
      <c r="BO246" s="82">
        <v>1530</v>
      </c>
      <c r="BP246" s="82"/>
      <c r="BQ246" s="82">
        <v>139</v>
      </c>
      <c r="BR246" s="82"/>
      <c r="BS246" s="82"/>
      <c r="BT246" s="82"/>
      <c r="BU246" s="82"/>
      <c r="BV246" s="82"/>
      <c r="BW246" s="82"/>
      <c r="BX246" s="82"/>
      <c r="BY246" s="82"/>
      <c r="BZ246" s="82"/>
      <c r="CA246" s="82"/>
      <c r="CB246" s="82"/>
      <c r="CC246" s="82"/>
      <c r="CD246" s="82"/>
      <c r="CE246" s="82"/>
      <c r="CF246" s="82"/>
      <c r="CG246" s="82"/>
      <c r="CH246" s="82"/>
      <c r="CI246" s="82"/>
      <c r="CJ246" s="82"/>
      <c r="CK246" s="82"/>
      <c r="CL246" s="82"/>
      <c r="CM246" s="82"/>
      <c r="CN246" s="82"/>
      <c r="CO246" s="82"/>
      <c r="CP246" s="82"/>
      <c r="CQ246" s="82"/>
      <c r="CR246" s="82"/>
      <c r="CS246" s="82"/>
      <c r="CT246" s="82"/>
      <c r="CU246" s="82"/>
      <c r="CV246" s="82"/>
      <c r="CW246" s="82"/>
      <c r="CX246" s="82"/>
      <c r="CY246" s="82"/>
      <c r="CZ246" s="82"/>
      <c r="DA246" s="82"/>
      <c r="DB246" s="82"/>
      <c r="DC246" s="82"/>
      <c r="DD246" s="82"/>
      <c r="DE246" s="82"/>
      <c r="DF246" s="82"/>
      <c r="DG246" s="82"/>
      <c r="DH246" s="82"/>
      <c r="DI246" s="82"/>
      <c r="DJ246" s="82"/>
      <c r="DK246" s="82"/>
      <c r="DL246" s="82"/>
      <c r="DM246" s="82"/>
      <c r="DN246" s="82"/>
      <c r="DO246" s="82"/>
      <c r="DP246" s="82"/>
      <c r="DQ246" s="82"/>
    </row>
    <row r="247" spans="1:121" s="25" customFormat="1" ht="12.75" customHeight="1" outlineLevel="1" x14ac:dyDescent="0.2">
      <c r="A247" s="35" t="s">
        <v>541</v>
      </c>
      <c r="B247" s="36">
        <f t="shared" si="41"/>
        <v>2</v>
      </c>
      <c r="C247" s="81"/>
      <c r="D247" s="82"/>
      <c r="E247" s="82"/>
      <c r="F247" s="82"/>
      <c r="G247" s="82"/>
      <c r="H247" s="82"/>
      <c r="I247" s="82"/>
      <c r="J247" s="82"/>
      <c r="K247" s="82"/>
      <c r="L247" s="82"/>
      <c r="M247" s="82"/>
      <c r="N247" s="82"/>
      <c r="O247" s="82"/>
      <c r="P247" s="82"/>
      <c r="Q247" s="82"/>
      <c r="R247" s="82"/>
      <c r="S247" s="82"/>
      <c r="T247" s="82"/>
      <c r="U247" s="82"/>
      <c r="V247" s="82"/>
      <c r="W247" s="82"/>
      <c r="X247" s="82"/>
      <c r="Y247" s="82"/>
      <c r="Z247" s="82"/>
      <c r="AA247" s="82"/>
      <c r="AB247" s="82"/>
      <c r="AC247" s="82"/>
      <c r="AD247" s="82"/>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c r="BC247" s="82"/>
      <c r="BD247" s="82"/>
      <c r="BE247" s="82">
        <v>106575</v>
      </c>
      <c r="BF247" s="82">
        <v>146561</v>
      </c>
      <c r="BG247" s="82"/>
      <c r="BH247" s="82"/>
      <c r="BI247" s="82"/>
      <c r="BJ247" s="82"/>
      <c r="BK247" s="82"/>
      <c r="BL247" s="82"/>
      <c r="BM247" s="82"/>
      <c r="BN247" s="82"/>
      <c r="BO247" s="82"/>
      <c r="BP247" s="82"/>
      <c r="BQ247" s="82"/>
      <c r="BR247" s="82"/>
      <c r="BS247" s="82"/>
      <c r="BT247" s="82"/>
      <c r="BU247" s="82"/>
      <c r="BV247" s="82"/>
      <c r="BW247" s="82"/>
      <c r="BX247" s="82"/>
      <c r="BY247" s="82"/>
      <c r="BZ247" s="82"/>
      <c r="CA247" s="82"/>
      <c r="CB247" s="82"/>
      <c r="CC247" s="82"/>
      <c r="CD247" s="82"/>
      <c r="CE247" s="82"/>
      <c r="CF247" s="82"/>
      <c r="CG247" s="82"/>
      <c r="CH247" s="82"/>
      <c r="CI247" s="82"/>
      <c r="CJ247" s="82"/>
      <c r="CK247" s="82"/>
      <c r="CL247" s="82"/>
      <c r="CM247" s="82"/>
      <c r="CN247" s="82"/>
      <c r="CO247" s="82"/>
      <c r="CP247" s="82"/>
      <c r="CQ247" s="82"/>
      <c r="CR247" s="82"/>
      <c r="CS247" s="82"/>
      <c r="CT247" s="82"/>
      <c r="CU247" s="82"/>
      <c r="CV247" s="82"/>
      <c r="CW247" s="82"/>
      <c r="CX247" s="82"/>
      <c r="CY247" s="82"/>
      <c r="CZ247" s="82"/>
      <c r="DA247" s="82"/>
      <c r="DB247" s="82"/>
      <c r="DC247" s="82"/>
      <c r="DD247" s="82"/>
      <c r="DE247" s="82"/>
      <c r="DF247" s="82"/>
      <c r="DG247" s="82"/>
      <c r="DH247" s="82"/>
      <c r="DI247" s="82"/>
      <c r="DJ247" s="82"/>
      <c r="DK247" s="82"/>
      <c r="DL247" s="82"/>
      <c r="DM247" s="82"/>
      <c r="DN247" s="82"/>
      <c r="DO247" s="82"/>
      <c r="DP247" s="82"/>
      <c r="DQ247" s="82"/>
    </row>
    <row r="248" spans="1:121" s="25" customFormat="1" ht="12.75" customHeight="1" outlineLevel="1" x14ac:dyDescent="0.2">
      <c r="A248" s="35" t="s">
        <v>531</v>
      </c>
      <c r="B248" s="36">
        <f t="shared" si="41"/>
        <v>2</v>
      </c>
      <c r="C248" s="81"/>
      <c r="D248" s="82"/>
      <c r="E248" s="82"/>
      <c r="F248" s="82"/>
      <c r="G248" s="82"/>
      <c r="H248" s="82"/>
      <c r="I248" s="82"/>
      <c r="J248" s="82"/>
      <c r="K248" s="82"/>
      <c r="L248" s="82"/>
      <c r="M248" s="82"/>
      <c r="N248" s="82"/>
      <c r="O248" s="82"/>
      <c r="P248" s="82"/>
      <c r="Q248" s="82"/>
      <c r="R248" s="82"/>
      <c r="S248" s="82"/>
      <c r="T248" s="82"/>
      <c r="U248" s="82"/>
      <c r="V248" s="82"/>
      <c r="W248" s="82"/>
      <c r="X248" s="82"/>
      <c r="Y248" s="82"/>
      <c r="Z248" s="82"/>
      <c r="AA248" s="82"/>
      <c r="AB248" s="82"/>
      <c r="AC248" s="82"/>
      <c r="AD248" s="82"/>
      <c r="AE248" s="82"/>
      <c r="AF248" s="82"/>
      <c r="AG248" s="82"/>
      <c r="AH248" s="82"/>
      <c r="AI248" s="82"/>
      <c r="AJ248" s="82"/>
      <c r="AK248" s="82"/>
      <c r="AL248" s="82"/>
      <c r="AM248" s="82"/>
      <c r="AN248" s="82"/>
      <c r="AO248" s="82"/>
      <c r="AP248" s="82"/>
      <c r="AQ248" s="82"/>
      <c r="AR248" s="82"/>
      <c r="AS248" s="82"/>
      <c r="AT248" s="82"/>
      <c r="AU248" s="82"/>
      <c r="AV248" s="82"/>
      <c r="AW248" s="82">
        <v>650000</v>
      </c>
      <c r="AX248" s="82">
        <v>110059</v>
      </c>
      <c r="AY248" s="82"/>
      <c r="AZ248" s="82"/>
      <c r="BA248" s="82"/>
      <c r="BB248" s="82"/>
      <c r="BC248" s="82"/>
      <c r="BD248" s="82"/>
      <c r="BE248" s="82"/>
      <c r="BF248" s="82"/>
      <c r="BG248" s="82"/>
      <c r="BH248" s="82"/>
      <c r="BI248" s="82"/>
      <c r="BJ248" s="82"/>
      <c r="BK248" s="82"/>
      <c r="BL248" s="82"/>
      <c r="BM248" s="82"/>
      <c r="BN248" s="82"/>
      <c r="BO248" s="82"/>
      <c r="BP248" s="82"/>
      <c r="BQ248" s="82"/>
      <c r="BR248" s="82"/>
      <c r="BS248" s="82"/>
      <c r="BT248" s="82"/>
      <c r="BU248" s="82"/>
      <c r="BV248" s="82"/>
      <c r="BW248" s="82"/>
      <c r="BX248" s="82"/>
      <c r="BY248" s="82"/>
      <c r="BZ248" s="82"/>
      <c r="CA248" s="82"/>
      <c r="CB248" s="82"/>
      <c r="CC248" s="82"/>
      <c r="CD248" s="82"/>
      <c r="CE248" s="82"/>
      <c r="CF248" s="82"/>
      <c r="CG248" s="82"/>
      <c r="CH248" s="82"/>
      <c r="CI248" s="82"/>
      <c r="CJ248" s="82"/>
      <c r="CK248" s="82"/>
      <c r="CL248" s="82"/>
      <c r="CM248" s="82"/>
      <c r="CN248" s="82"/>
      <c r="CO248" s="82"/>
      <c r="CP248" s="82"/>
      <c r="CQ248" s="82"/>
      <c r="CR248" s="82"/>
      <c r="CS248" s="82"/>
      <c r="CT248" s="82"/>
      <c r="CU248" s="82"/>
      <c r="CV248" s="82"/>
      <c r="CW248" s="82"/>
      <c r="CX248" s="82"/>
      <c r="CY248" s="82"/>
      <c r="CZ248" s="82"/>
      <c r="DA248" s="82"/>
      <c r="DB248" s="82"/>
      <c r="DC248" s="82"/>
      <c r="DD248" s="82"/>
      <c r="DE248" s="82"/>
      <c r="DF248" s="82"/>
      <c r="DG248" s="82"/>
      <c r="DH248" s="82"/>
      <c r="DI248" s="82"/>
      <c r="DJ248" s="82"/>
      <c r="DK248" s="82"/>
      <c r="DL248" s="82"/>
      <c r="DM248" s="82"/>
      <c r="DN248" s="82"/>
      <c r="DO248" s="82"/>
      <c r="DP248" s="82"/>
      <c r="DQ248" s="82"/>
    </row>
    <row r="249" spans="1:121" s="25" customFormat="1" ht="12.75" customHeight="1" outlineLevel="1" x14ac:dyDescent="0.2">
      <c r="A249" s="35" t="s">
        <v>431</v>
      </c>
      <c r="B249" s="36">
        <f t="shared" si="41"/>
        <v>9</v>
      </c>
      <c r="C249" s="81"/>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c r="BB249" s="82"/>
      <c r="BC249" s="82"/>
      <c r="BD249" s="82"/>
      <c r="BE249" s="82"/>
      <c r="BF249" s="82"/>
      <c r="BG249" s="82"/>
      <c r="BH249" s="82"/>
      <c r="BI249" s="82"/>
      <c r="BJ249" s="82">
        <v>62</v>
      </c>
      <c r="BK249" s="82">
        <v>66</v>
      </c>
      <c r="BL249" s="82">
        <v>35</v>
      </c>
      <c r="BM249" s="82">
        <v>56</v>
      </c>
      <c r="BN249" s="82">
        <v>82</v>
      </c>
      <c r="BO249" s="82">
        <v>20</v>
      </c>
      <c r="BP249" s="82">
        <v>5</v>
      </c>
      <c r="BQ249" s="82">
        <v>4</v>
      </c>
      <c r="BR249" s="82">
        <v>4</v>
      </c>
      <c r="BS249" s="82"/>
      <c r="BT249" s="82"/>
      <c r="BU249" s="82"/>
      <c r="BV249" s="82"/>
      <c r="BW249" s="82"/>
      <c r="BX249" s="82"/>
      <c r="BY249" s="82"/>
      <c r="BZ249" s="82"/>
      <c r="CA249" s="82"/>
      <c r="CB249" s="82"/>
      <c r="CC249" s="82"/>
      <c r="CD249" s="82"/>
      <c r="CE249" s="82"/>
      <c r="CF249" s="82"/>
      <c r="CG249" s="82"/>
      <c r="CH249" s="82"/>
      <c r="CI249" s="82"/>
      <c r="CJ249" s="82"/>
      <c r="CK249" s="82"/>
      <c r="CL249" s="82"/>
      <c r="CM249" s="82"/>
      <c r="CN249" s="82"/>
      <c r="CO249" s="82"/>
      <c r="CP249" s="82"/>
      <c r="CQ249" s="82"/>
      <c r="CR249" s="82"/>
      <c r="CS249" s="82"/>
      <c r="CT249" s="82"/>
      <c r="CU249" s="82"/>
      <c r="CV249" s="82"/>
      <c r="CW249" s="82"/>
      <c r="CX249" s="82"/>
      <c r="CY249" s="82"/>
      <c r="CZ249" s="82"/>
      <c r="DA249" s="82"/>
      <c r="DB249" s="82"/>
      <c r="DC249" s="82"/>
      <c r="DD249" s="82"/>
      <c r="DE249" s="82"/>
      <c r="DF249" s="82"/>
      <c r="DG249" s="82"/>
      <c r="DH249" s="82"/>
      <c r="DI249" s="82"/>
      <c r="DJ249" s="82"/>
      <c r="DK249" s="82"/>
      <c r="DL249" s="82"/>
      <c r="DM249" s="82"/>
      <c r="DN249" s="82"/>
      <c r="DO249" s="82"/>
      <c r="DP249" s="82"/>
      <c r="DQ249" s="82"/>
    </row>
    <row r="250" spans="1:121" s="25" customFormat="1" ht="12.75" customHeight="1" outlineLevel="1" x14ac:dyDescent="0.2">
      <c r="A250" s="35" t="s">
        <v>432</v>
      </c>
      <c r="B250" s="36">
        <f t="shared" si="41"/>
        <v>2</v>
      </c>
      <c r="C250" s="81"/>
      <c r="D250" s="82"/>
      <c r="E250" s="82"/>
      <c r="F250" s="82"/>
      <c r="G250" s="82"/>
      <c r="H250" s="82"/>
      <c r="I250" s="82"/>
      <c r="J250" s="82"/>
      <c r="K250" s="82"/>
      <c r="L250" s="82"/>
      <c r="M250" s="82"/>
      <c r="N250" s="82"/>
      <c r="O250" s="82"/>
      <c r="P250" s="82"/>
      <c r="Q250" s="82"/>
      <c r="R250" s="82"/>
      <c r="S250" s="82"/>
      <c r="T250" s="82"/>
      <c r="U250" s="82"/>
      <c r="V250" s="82"/>
      <c r="W250" s="82"/>
      <c r="X250" s="82"/>
      <c r="Y250" s="82"/>
      <c r="Z250" s="82"/>
      <c r="AA250" s="82"/>
      <c r="AB250" s="82"/>
      <c r="AC250" s="82"/>
      <c r="AD250" s="82"/>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c r="BB250" s="82"/>
      <c r="BC250" s="82"/>
      <c r="BD250" s="82"/>
      <c r="BE250" s="82"/>
      <c r="BF250" s="82"/>
      <c r="BG250" s="82">
        <v>6640</v>
      </c>
      <c r="BH250" s="82">
        <v>6068</v>
      </c>
      <c r="BI250" s="82"/>
      <c r="BJ250" s="82"/>
      <c r="BK250" s="82"/>
      <c r="BL250" s="82"/>
      <c r="BM250" s="82"/>
      <c r="BN250" s="82"/>
      <c r="BO250" s="82"/>
      <c r="BP250" s="82"/>
      <c r="BQ250" s="82"/>
      <c r="BR250" s="82"/>
      <c r="BS250" s="82"/>
      <c r="BT250" s="82"/>
      <c r="BU250" s="82"/>
      <c r="BV250" s="82"/>
      <c r="BW250" s="82"/>
      <c r="BX250" s="82"/>
      <c r="BY250" s="82"/>
      <c r="BZ250" s="82"/>
      <c r="CA250" s="82"/>
      <c r="CB250" s="82"/>
      <c r="CC250" s="82"/>
      <c r="CD250" s="82"/>
      <c r="CE250" s="82"/>
      <c r="CF250" s="82"/>
      <c r="CG250" s="82"/>
      <c r="CH250" s="82"/>
      <c r="CI250" s="82"/>
      <c r="CJ250" s="82"/>
      <c r="CK250" s="82"/>
      <c r="CL250" s="82"/>
      <c r="CM250" s="82"/>
      <c r="CN250" s="82"/>
      <c r="CO250" s="82"/>
      <c r="CP250" s="82"/>
      <c r="CQ250" s="82"/>
      <c r="CR250" s="82"/>
      <c r="CS250" s="82"/>
      <c r="CT250" s="82"/>
      <c r="CU250" s="82"/>
      <c r="CV250" s="82"/>
      <c r="CW250" s="82"/>
      <c r="CX250" s="82"/>
      <c r="CY250" s="82"/>
      <c r="CZ250" s="82"/>
      <c r="DA250" s="82"/>
      <c r="DB250" s="82"/>
      <c r="DC250" s="82"/>
      <c r="DD250" s="82"/>
      <c r="DE250" s="82"/>
      <c r="DF250" s="82"/>
      <c r="DG250" s="82"/>
      <c r="DH250" s="82"/>
      <c r="DI250" s="82"/>
      <c r="DJ250" s="82"/>
      <c r="DK250" s="82"/>
      <c r="DL250" s="82"/>
      <c r="DM250" s="82"/>
      <c r="DN250" s="82"/>
      <c r="DO250" s="82"/>
      <c r="DP250" s="82"/>
      <c r="DQ250" s="82"/>
    </row>
    <row r="251" spans="1:121" s="25" customFormat="1" ht="12.75" customHeight="1" outlineLevel="1" x14ac:dyDescent="0.2">
      <c r="A251" s="35" t="s">
        <v>94</v>
      </c>
      <c r="B251" s="36">
        <f t="shared" si="41"/>
        <v>5</v>
      </c>
      <c r="C251" s="81"/>
      <c r="D251" s="82"/>
      <c r="E251" s="82"/>
      <c r="F251" s="82"/>
      <c r="G251" s="82"/>
      <c r="H251" s="82"/>
      <c r="I251" s="82"/>
      <c r="J251" s="82"/>
      <c r="K251" s="82"/>
      <c r="L251" s="82"/>
      <c r="M251" s="82"/>
      <c r="N251" s="82"/>
      <c r="O251" s="82"/>
      <c r="P251" s="82"/>
      <c r="Q251" s="82"/>
      <c r="R251" s="82"/>
      <c r="S251" s="82"/>
      <c r="T251" s="82"/>
      <c r="U251" s="82"/>
      <c r="V251" s="82"/>
      <c r="W251" s="82"/>
      <c r="X251" s="82"/>
      <c r="Y251" s="82"/>
      <c r="Z251" s="82"/>
      <c r="AA251" s="82"/>
      <c r="AB251" s="82"/>
      <c r="AC251" s="82"/>
      <c r="AD251" s="82"/>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c r="BA251" s="82"/>
      <c r="BB251" s="82">
        <v>166245</v>
      </c>
      <c r="BC251" s="82">
        <v>167963</v>
      </c>
      <c r="BD251" s="82">
        <v>300374</v>
      </c>
      <c r="BE251" s="82">
        <v>414230</v>
      </c>
      <c r="BF251" s="82">
        <v>370524</v>
      </c>
      <c r="BG251" s="82"/>
      <c r="BH251" s="82"/>
      <c r="BI251" s="82"/>
      <c r="BJ251" s="82"/>
      <c r="BK251" s="82"/>
      <c r="BL251" s="82"/>
      <c r="BM251" s="82"/>
      <c r="BN251" s="82"/>
      <c r="BO251" s="82"/>
      <c r="BP251" s="82"/>
      <c r="BQ251" s="82"/>
      <c r="BR251" s="82"/>
      <c r="BS251" s="82"/>
      <c r="BT251" s="82"/>
      <c r="BU251" s="82"/>
      <c r="BV251" s="82"/>
      <c r="BW251" s="82"/>
      <c r="BX251" s="82"/>
      <c r="BY251" s="82"/>
      <c r="BZ251" s="82"/>
      <c r="CA251" s="82"/>
      <c r="CB251" s="82"/>
      <c r="CC251" s="82"/>
      <c r="CD251" s="82"/>
      <c r="CE251" s="82"/>
      <c r="CF251" s="82"/>
      <c r="CG251" s="82"/>
      <c r="CH251" s="82"/>
      <c r="CI251" s="82"/>
      <c r="CJ251" s="82"/>
      <c r="CK251" s="82"/>
      <c r="CL251" s="82"/>
      <c r="CM251" s="82"/>
      <c r="CN251" s="82"/>
      <c r="CO251" s="82"/>
      <c r="CP251" s="82"/>
      <c r="CQ251" s="82"/>
      <c r="CR251" s="82"/>
      <c r="CS251" s="82"/>
      <c r="CT251" s="82"/>
      <c r="CU251" s="82"/>
      <c r="CV251" s="82"/>
      <c r="CW251" s="82"/>
      <c r="CX251" s="82"/>
      <c r="CY251" s="82"/>
      <c r="CZ251" s="82"/>
      <c r="DA251" s="82"/>
      <c r="DB251" s="82"/>
      <c r="DC251" s="82"/>
      <c r="DD251" s="82"/>
      <c r="DE251" s="82"/>
      <c r="DF251" s="82"/>
      <c r="DG251" s="82"/>
      <c r="DH251" s="82"/>
      <c r="DI251" s="82"/>
      <c r="DJ251" s="82"/>
      <c r="DK251" s="82"/>
      <c r="DL251" s="82"/>
      <c r="DM251" s="82"/>
      <c r="DN251" s="82"/>
      <c r="DO251" s="82"/>
      <c r="DP251" s="82"/>
      <c r="DQ251" s="82"/>
    </row>
    <row r="252" spans="1:121" s="25" customFormat="1" ht="12.75" customHeight="1" outlineLevel="1" x14ac:dyDescent="0.2">
      <c r="A252" s="35" t="s">
        <v>387</v>
      </c>
      <c r="B252" s="36">
        <f t="shared" si="41"/>
        <v>16</v>
      </c>
      <c r="C252" s="112"/>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v>1253957</v>
      </c>
      <c r="AJ252" s="103">
        <v>798354</v>
      </c>
      <c r="AK252" s="103">
        <v>1150724</v>
      </c>
      <c r="AL252" s="103">
        <v>-12193</v>
      </c>
      <c r="AM252" s="103">
        <v>3025</v>
      </c>
      <c r="AN252" s="103">
        <v>1808972</v>
      </c>
      <c r="AO252" s="103">
        <v>2486070</v>
      </c>
      <c r="AP252" s="103">
        <v>1498595</v>
      </c>
      <c r="AQ252" s="103">
        <v>1651717</v>
      </c>
      <c r="AR252" s="82">
        <v>1708543</v>
      </c>
      <c r="AS252" s="82">
        <v>1940481</v>
      </c>
      <c r="AT252" s="82">
        <v>1995775</v>
      </c>
      <c r="AU252" s="82">
        <v>1779238</v>
      </c>
      <c r="AV252" s="82">
        <v>1747383</v>
      </c>
      <c r="AW252" s="82">
        <v>985327</v>
      </c>
      <c r="AX252" s="82">
        <v>1319</v>
      </c>
      <c r="AY252" s="103"/>
      <c r="AZ252" s="103"/>
      <c r="BA252" s="103"/>
      <c r="BB252" s="103"/>
      <c r="BC252" s="103"/>
      <c r="BD252" s="103"/>
      <c r="BE252" s="103"/>
      <c r="BF252" s="103"/>
      <c r="BG252" s="103"/>
      <c r="BH252" s="103"/>
      <c r="BI252" s="103"/>
      <c r="BJ252" s="103"/>
      <c r="BK252" s="103"/>
      <c r="BL252" s="82"/>
      <c r="BM252" s="82"/>
      <c r="BN252" s="82"/>
      <c r="BO252" s="82"/>
      <c r="BP252" s="82"/>
      <c r="BQ252" s="82"/>
      <c r="BR252" s="82"/>
      <c r="BS252" s="82"/>
      <c r="BT252" s="82"/>
      <c r="BU252" s="82"/>
      <c r="BV252" s="82"/>
      <c r="BW252" s="82"/>
      <c r="BX252" s="82"/>
      <c r="BY252" s="82"/>
      <c r="BZ252" s="82"/>
      <c r="CA252" s="82"/>
      <c r="CB252" s="82"/>
      <c r="CC252" s="82"/>
      <c r="CD252" s="82"/>
      <c r="CE252" s="82"/>
      <c r="CF252" s="82"/>
      <c r="CG252" s="82"/>
      <c r="CH252" s="82"/>
      <c r="CI252" s="82"/>
      <c r="CJ252" s="82"/>
      <c r="CK252" s="82"/>
      <c r="CL252" s="82"/>
      <c r="CM252" s="82"/>
      <c r="CN252" s="82"/>
      <c r="CO252" s="82"/>
      <c r="CP252" s="82"/>
      <c r="CQ252" s="82"/>
      <c r="CR252" s="82"/>
      <c r="CS252" s="82"/>
      <c r="CT252" s="82"/>
      <c r="CU252" s="82"/>
      <c r="CV252" s="82"/>
      <c r="CW252" s="82"/>
      <c r="CX252" s="82"/>
      <c r="CY252" s="82"/>
      <c r="CZ252" s="82"/>
      <c r="DA252" s="82"/>
      <c r="DB252" s="82"/>
      <c r="DC252" s="82"/>
      <c r="DD252" s="82"/>
      <c r="DE252" s="82"/>
      <c r="DF252" s="82"/>
      <c r="DG252" s="82"/>
      <c r="DH252" s="82"/>
      <c r="DI252" s="82"/>
      <c r="DJ252" s="82"/>
      <c r="DK252" s="82"/>
      <c r="DL252" s="82"/>
      <c r="DM252" s="82"/>
      <c r="DN252" s="82"/>
      <c r="DO252" s="82"/>
      <c r="DP252" s="82"/>
      <c r="DQ252" s="82"/>
    </row>
    <row r="253" spans="1:121" s="25" customFormat="1" ht="12.75" customHeight="1" outlineLevel="1" x14ac:dyDescent="0.2">
      <c r="A253" s="35" t="s">
        <v>447</v>
      </c>
      <c r="B253" s="36">
        <f t="shared" si="41"/>
        <v>1</v>
      </c>
      <c r="C253" s="112"/>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3"/>
      <c r="AY253" s="103"/>
      <c r="AZ253" s="103"/>
      <c r="BA253" s="103"/>
      <c r="BB253" s="103"/>
      <c r="BC253" s="103"/>
      <c r="BD253" s="82">
        <v>5163</v>
      </c>
      <c r="BE253" s="103"/>
      <c r="BF253" s="103"/>
      <c r="BG253" s="103"/>
      <c r="BH253" s="103"/>
      <c r="BI253" s="103"/>
      <c r="BJ253" s="103"/>
      <c r="BK253" s="103"/>
      <c r="BL253" s="103"/>
      <c r="BM253" s="103"/>
      <c r="BN253" s="103"/>
      <c r="BO253" s="103"/>
      <c r="BP253" s="103"/>
      <c r="BQ253" s="103"/>
      <c r="BR253" s="103"/>
      <c r="BS253" s="103"/>
      <c r="BT253" s="103"/>
      <c r="BU253" s="103"/>
      <c r="BV253" s="103"/>
      <c r="BW253" s="103"/>
      <c r="BX253" s="103"/>
      <c r="BY253" s="103"/>
      <c r="BZ253" s="103"/>
      <c r="CA253" s="103"/>
      <c r="CB253" s="103"/>
      <c r="CC253" s="103"/>
      <c r="CD253" s="103"/>
      <c r="CE253" s="103"/>
      <c r="CF253" s="103"/>
      <c r="CG253" s="103"/>
      <c r="CH253" s="103"/>
      <c r="CI253" s="103"/>
      <c r="CJ253" s="103"/>
      <c r="CK253" s="103"/>
      <c r="CL253" s="103"/>
      <c r="CM253" s="103"/>
      <c r="CN253" s="103"/>
      <c r="CO253" s="103"/>
      <c r="CP253" s="103"/>
      <c r="CQ253" s="103"/>
      <c r="CR253" s="103"/>
      <c r="CS253" s="103"/>
      <c r="CT253" s="103"/>
      <c r="CU253" s="103"/>
      <c r="CV253" s="103"/>
      <c r="CW253" s="103"/>
      <c r="CX253" s="103"/>
      <c r="CY253" s="103"/>
      <c r="CZ253" s="103"/>
      <c r="DA253" s="103"/>
      <c r="DB253" s="103"/>
      <c r="DC253" s="103"/>
      <c r="DD253" s="103"/>
      <c r="DE253" s="103"/>
      <c r="DF253" s="103"/>
      <c r="DG253" s="103"/>
      <c r="DH253" s="103"/>
      <c r="DI253" s="103"/>
      <c r="DJ253" s="103"/>
      <c r="DK253" s="103"/>
      <c r="DL253" s="103"/>
      <c r="DM253" s="103"/>
      <c r="DN253" s="103"/>
      <c r="DO253" s="103"/>
      <c r="DP253" s="103"/>
      <c r="DQ253" s="103"/>
    </row>
    <row r="254" spans="1:121" s="25" customFormat="1" ht="12.75" customHeight="1" outlineLevel="1" x14ac:dyDescent="0.2">
      <c r="A254" s="35" t="s">
        <v>433</v>
      </c>
      <c r="B254" s="36">
        <f t="shared" si="41"/>
        <v>7</v>
      </c>
      <c r="C254" s="81"/>
      <c r="D254" s="82"/>
      <c r="E254" s="82"/>
      <c r="F254" s="82"/>
      <c r="G254" s="82"/>
      <c r="H254" s="82"/>
      <c r="I254" s="82"/>
      <c r="J254" s="82"/>
      <c r="K254" s="82"/>
      <c r="L254" s="82"/>
      <c r="M254" s="82"/>
      <c r="N254" s="82"/>
      <c r="O254" s="82"/>
      <c r="P254" s="82"/>
      <c r="Q254" s="82"/>
      <c r="R254" s="82"/>
      <c r="S254" s="82"/>
      <c r="T254" s="82"/>
      <c r="U254" s="82"/>
      <c r="V254" s="82"/>
      <c r="W254" s="82"/>
      <c r="X254" s="82"/>
      <c r="Y254" s="82"/>
      <c r="Z254" s="82"/>
      <c r="AA254" s="82"/>
      <c r="AB254" s="82"/>
      <c r="AC254" s="82"/>
      <c r="AD254" s="82"/>
      <c r="AE254" s="82"/>
      <c r="AF254" s="82"/>
      <c r="AG254" s="82"/>
      <c r="AH254" s="82"/>
      <c r="AI254" s="82"/>
      <c r="AJ254" s="82"/>
      <c r="AK254" s="82"/>
      <c r="AL254" s="82"/>
      <c r="AM254" s="82"/>
      <c r="AN254" s="82"/>
      <c r="AO254" s="82"/>
      <c r="AP254" s="82"/>
      <c r="AQ254" s="82"/>
      <c r="AR254" s="82"/>
      <c r="AS254" s="82"/>
      <c r="AT254" s="82"/>
      <c r="AU254" s="82"/>
      <c r="AV254" s="82"/>
      <c r="AW254" s="82"/>
      <c r="AX254" s="82"/>
      <c r="AY254" s="82"/>
      <c r="AZ254" s="82"/>
      <c r="BA254" s="82"/>
      <c r="BB254" s="82"/>
      <c r="BC254" s="82"/>
      <c r="BD254" s="82"/>
      <c r="BE254" s="82"/>
      <c r="BF254" s="82"/>
      <c r="BG254" s="82"/>
      <c r="BH254" s="82"/>
      <c r="BI254" s="82"/>
      <c r="BJ254" s="82"/>
      <c r="BK254" s="82"/>
      <c r="BL254" s="82">
        <v>7</v>
      </c>
      <c r="BM254" s="82">
        <v>81</v>
      </c>
      <c r="BN254" s="82">
        <v>104</v>
      </c>
      <c r="BO254" s="82">
        <v>101</v>
      </c>
      <c r="BP254" s="82">
        <v>92</v>
      </c>
      <c r="BQ254" s="82">
        <v>96</v>
      </c>
      <c r="BR254" s="82">
        <v>106</v>
      </c>
      <c r="BS254" s="82"/>
      <c r="BT254" s="82"/>
      <c r="BU254" s="82"/>
      <c r="BV254" s="82"/>
      <c r="BW254" s="82"/>
      <c r="BX254" s="82"/>
      <c r="BY254" s="82"/>
      <c r="BZ254" s="82"/>
      <c r="CA254" s="82"/>
      <c r="CB254" s="82"/>
      <c r="CC254" s="82"/>
      <c r="CD254" s="82"/>
      <c r="CE254" s="82"/>
      <c r="CF254" s="82"/>
      <c r="CG254" s="82"/>
      <c r="CH254" s="82"/>
      <c r="CI254" s="82"/>
      <c r="CJ254" s="82"/>
      <c r="CK254" s="82"/>
      <c r="CL254" s="82"/>
      <c r="CM254" s="82"/>
      <c r="CN254" s="82"/>
      <c r="CO254" s="82"/>
      <c r="CP254" s="82"/>
      <c r="CQ254" s="82"/>
      <c r="CR254" s="82"/>
      <c r="CS254" s="82"/>
      <c r="CT254" s="82"/>
      <c r="CU254" s="82"/>
      <c r="CV254" s="82"/>
      <c r="CW254" s="82"/>
      <c r="CX254" s="82"/>
      <c r="CY254" s="82"/>
      <c r="CZ254" s="82"/>
      <c r="DA254" s="82"/>
      <c r="DB254" s="82"/>
      <c r="DC254" s="82"/>
      <c r="DD254" s="82"/>
      <c r="DE254" s="82"/>
      <c r="DF254" s="82"/>
      <c r="DG254" s="82"/>
      <c r="DH254" s="82"/>
      <c r="DI254" s="82"/>
      <c r="DJ254" s="82"/>
      <c r="DK254" s="82"/>
      <c r="DL254" s="82"/>
      <c r="DM254" s="82"/>
      <c r="DN254" s="82"/>
      <c r="DO254" s="82"/>
      <c r="DP254" s="82"/>
      <c r="DQ254" s="82"/>
    </row>
    <row r="255" spans="1:121" s="25" customFormat="1" ht="12.75" customHeight="1" outlineLevel="1" x14ac:dyDescent="0.2">
      <c r="A255" s="35" t="s">
        <v>434</v>
      </c>
      <c r="B255" s="36">
        <f t="shared" si="41"/>
        <v>5</v>
      </c>
      <c r="C255" s="81"/>
      <c r="D255" s="82"/>
      <c r="E255" s="82"/>
      <c r="F255" s="82"/>
      <c r="G255" s="82"/>
      <c r="H255" s="82"/>
      <c r="I255" s="82"/>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c r="AG255" s="82"/>
      <c r="AH255" s="82"/>
      <c r="AI255" s="82"/>
      <c r="AJ255" s="82"/>
      <c r="AK255" s="82"/>
      <c r="AL255" s="82"/>
      <c r="AM255" s="82"/>
      <c r="AN255" s="82"/>
      <c r="AO255" s="82"/>
      <c r="AP255" s="82"/>
      <c r="AQ255" s="82"/>
      <c r="AR255" s="82"/>
      <c r="AS255" s="82"/>
      <c r="AT255" s="82"/>
      <c r="AU255" s="82"/>
      <c r="AV255" s="82"/>
      <c r="AW255" s="82"/>
      <c r="AX255" s="82"/>
      <c r="AY255" s="82"/>
      <c r="AZ255" s="82"/>
      <c r="BA255" s="82"/>
      <c r="BB255" s="82"/>
      <c r="BC255" s="82"/>
      <c r="BD255" s="82"/>
      <c r="BE255" s="82"/>
      <c r="BF255" s="82"/>
      <c r="BG255" s="82"/>
      <c r="BH255" s="82"/>
      <c r="BI255" s="82"/>
      <c r="BJ255" s="82"/>
      <c r="BK255" s="82"/>
      <c r="BL255" s="82"/>
      <c r="BM255" s="82"/>
      <c r="BN255" s="82">
        <v>1157</v>
      </c>
      <c r="BO255" s="82">
        <v>1441</v>
      </c>
      <c r="BP255" s="82">
        <v>1315</v>
      </c>
      <c r="BQ255" s="82">
        <v>1314</v>
      </c>
      <c r="BR255" s="82">
        <v>1351</v>
      </c>
      <c r="BS255" s="82"/>
      <c r="BT255" s="82"/>
      <c r="BU255" s="82"/>
      <c r="BV255" s="82"/>
      <c r="BW255" s="82"/>
      <c r="BX255" s="82"/>
      <c r="BY255" s="82"/>
      <c r="BZ255" s="82"/>
      <c r="CA255" s="82"/>
      <c r="CB255" s="82"/>
      <c r="CC255" s="82"/>
      <c r="CD255" s="82"/>
      <c r="CE255" s="82"/>
      <c r="CF255" s="82"/>
      <c r="CG255" s="82"/>
      <c r="CH255" s="82"/>
      <c r="CI255" s="82"/>
      <c r="CJ255" s="82"/>
      <c r="CK255" s="82"/>
      <c r="CL255" s="82"/>
      <c r="CM255" s="82"/>
      <c r="CN255" s="82"/>
      <c r="CO255" s="82"/>
      <c r="CP255" s="82"/>
      <c r="CQ255" s="82"/>
      <c r="CR255" s="82"/>
      <c r="CS255" s="82"/>
      <c r="CT255" s="82"/>
      <c r="CU255" s="82"/>
      <c r="CV255" s="82"/>
      <c r="CW255" s="82"/>
      <c r="CX255" s="82"/>
      <c r="CY255" s="82"/>
      <c r="CZ255" s="82"/>
      <c r="DA255" s="82"/>
      <c r="DB255" s="82"/>
      <c r="DC255" s="82"/>
      <c r="DD255" s="82"/>
      <c r="DE255" s="82"/>
      <c r="DF255" s="82"/>
      <c r="DG255" s="82"/>
      <c r="DH255" s="82"/>
      <c r="DI255" s="82"/>
      <c r="DJ255" s="82"/>
      <c r="DK255" s="82"/>
      <c r="DL255" s="82"/>
      <c r="DM255" s="82"/>
      <c r="DN255" s="82"/>
      <c r="DO255" s="82"/>
      <c r="DP255" s="82"/>
      <c r="DQ255" s="82"/>
    </row>
    <row r="256" spans="1:121" s="25" customFormat="1" ht="12.75" customHeight="1" outlineLevel="1" x14ac:dyDescent="0.2">
      <c r="A256" s="35" t="s">
        <v>435</v>
      </c>
      <c r="B256" s="36">
        <f t="shared" si="41"/>
        <v>5</v>
      </c>
      <c r="C256" s="81"/>
      <c r="D256" s="82"/>
      <c r="E256" s="82"/>
      <c r="F256" s="82"/>
      <c r="G256" s="82"/>
      <c r="H256" s="82"/>
      <c r="I256" s="82"/>
      <c r="J256" s="82"/>
      <c r="K256" s="82"/>
      <c r="L256" s="82"/>
      <c r="M256" s="82"/>
      <c r="N256" s="82"/>
      <c r="O256" s="82"/>
      <c r="P256" s="82"/>
      <c r="Q256" s="82"/>
      <c r="R256" s="82"/>
      <c r="S256" s="82"/>
      <c r="T256" s="82"/>
      <c r="U256" s="82"/>
      <c r="V256" s="82"/>
      <c r="W256" s="82"/>
      <c r="X256" s="82"/>
      <c r="Y256" s="82"/>
      <c r="Z256" s="82"/>
      <c r="AA256" s="82"/>
      <c r="AB256" s="82"/>
      <c r="AC256" s="82"/>
      <c r="AD256" s="82"/>
      <c r="AE256" s="82"/>
      <c r="AF256" s="82"/>
      <c r="AG256" s="82"/>
      <c r="AH256" s="82"/>
      <c r="AI256" s="82"/>
      <c r="AJ256" s="82"/>
      <c r="AK256" s="82"/>
      <c r="AL256" s="82"/>
      <c r="AM256" s="82"/>
      <c r="AN256" s="82"/>
      <c r="AO256" s="82"/>
      <c r="AP256" s="82"/>
      <c r="AQ256" s="82"/>
      <c r="AR256" s="82"/>
      <c r="AS256" s="82"/>
      <c r="AT256" s="82"/>
      <c r="AU256" s="82"/>
      <c r="AV256" s="82"/>
      <c r="AW256" s="82"/>
      <c r="AX256" s="82"/>
      <c r="AY256" s="82"/>
      <c r="AZ256" s="82"/>
      <c r="BA256" s="82"/>
      <c r="BB256" s="82"/>
      <c r="BC256" s="82"/>
      <c r="BD256" s="82"/>
      <c r="BE256" s="82"/>
      <c r="BF256" s="82"/>
      <c r="BG256" s="82"/>
      <c r="BH256" s="82"/>
      <c r="BI256" s="82"/>
      <c r="BJ256" s="82"/>
      <c r="BK256" s="82"/>
      <c r="BL256" s="82"/>
      <c r="BM256" s="82"/>
      <c r="BN256" s="82">
        <v>299</v>
      </c>
      <c r="BO256" s="82">
        <v>399</v>
      </c>
      <c r="BP256" s="82">
        <v>809</v>
      </c>
      <c r="BQ256" s="82">
        <v>1063</v>
      </c>
      <c r="BR256" s="82">
        <v>1027</v>
      </c>
      <c r="BS256" s="82"/>
      <c r="BT256" s="82"/>
      <c r="BU256" s="82"/>
      <c r="BV256" s="82"/>
      <c r="BW256" s="82"/>
      <c r="BX256" s="82"/>
      <c r="BY256" s="82"/>
      <c r="BZ256" s="82"/>
      <c r="CA256" s="82"/>
      <c r="CB256" s="82"/>
      <c r="CC256" s="82"/>
      <c r="CD256" s="82"/>
      <c r="CE256" s="82"/>
      <c r="CF256" s="82"/>
      <c r="CG256" s="82"/>
      <c r="CH256" s="82"/>
      <c r="CI256" s="82"/>
      <c r="CJ256" s="82"/>
      <c r="CK256" s="82"/>
      <c r="CL256" s="82"/>
      <c r="CM256" s="82"/>
      <c r="CN256" s="82"/>
      <c r="CO256" s="82"/>
      <c r="CP256" s="82"/>
      <c r="CQ256" s="82"/>
      <c r="CR256" s="82"/>
      <c r="CS256" s="82"/>
      <c r="CT256" s="82"/>
      <c r="CU256" s="82"/>
      <c r="CV256" s="82"/>
      <c r="CW256" s="82"/>
      <c r="CX256" s="82"/>
      <c r="CY256" s="82"/>
      <c r="CZ256" s="82"/>
      <c r="DA256" s="82"/>
      <c r="DB256" s="82"/>
      <c r="DC256" s="82"/>
      <c r="DD256" s="82"/>
      <c r="DE256" s="82"/>
      <c r="DF256" s="82"/>
      <c r="DG256" s="82"/>
      <c r="DH256" s="82"/>
      <c r="DI256" s="82"/>
      <c r="DJ256" s="82"/>
      <c r="DK256" s="82"/>
      <c r="DL256" s="82"/>
      <c r="DM256" s="82"/>
      <c r="DN256" s="82"/>
      <c r="DO256" s="82"/>
      <c r="DP256" s="82"/>
      <c r="DQ256" s="82"/>
    </row>
    <row r="257" spans="1:121" s="25" customFormat="1" ht="12.75" customHeight="1" outlineLevel="1" x14ac:dyDescent="0.2">
      <c r="A257" s="35" t="s">
        <v>179</v>
      </c>
      <c r="B257" s="36">
        <f t="shared" si="41"/>
        <v>3</v>
      </c>
      <c r="C257" s="81"/>
      <c r="D257" s="82"/>
      <c r="E257" s="82"/>
      <c r="F257" s="82"/>
      <c r="G257" s="82"/>
      <c r="H257" s="82"/>
      <c r="I257" s="82"/>
      <c r="J257" s="82"/>
      <c r="K257" s="82"/>
      <c r="L257" s="82"/>
      <c r="M257" s="82"/>
      <c r="N257" s="82"/>
      <c r="O257" s="82"/>
      <c r="P257" s="82"/>
      <c r="Q257" s="82"/>
      <c r="R257" s="82"/>
      <c r="S257" s="82"/>
      <c r="T257" s="82"/>
      <c r="U257" s="82"/>
      <c r="V257" s="82"/>
      <c r="W257" s="82"/>
      <c r="X257" s="82"/>
      <c r="Y257" s="82"/>
      <c r="Z257" s="82"/>
      <c r="AA257" s="82"/>
      <c r="AB257" s="82"/>
      <c r="AC257" s="82"/>
      <c r="AD257" s="82"/>
      <c r="AE257" s="82"/>
      <c r="AF257" s="82"/>
      <c r="AG257" s="82"/>
      <c r="AH257" s="82"/>
      <c r="AI257" s="82"/>
      <c r="AJ257" s="82"/>
      <c r="AK257" s="82"/>
      <c r="AL257" s="82"/>
      <c r="AM257" s="82"/>
      <c r="AN257" s="82"/>
      <c r="AO257" s="82"/>
      <c r="AP257" s="82"/>
      <c r="AQ257" s="82"/>
      <c r="AR257" s="82"/>
      <c r="AS257" s="82"/>
      <c r="AT257" s="82"/>
      <c r="AU257" s="82"/>
      <c r="AV257" s="82"/>
      <c r="AW257" s="82"/>
      <c r="AX257" s="82"/>
      <c r="AY257" s="82"/>
      <c r="AZ257" s="82"/>
      <c r="BA257" s="82"/>
      <c r="BB257" s="82"/>
      <c r="BC257" s="82"/>
      <c r="BD257" s="82"/>
      <c r="BE257" s="82">
        <v>153230</v>
      </c>
      <c r="BF257" s="82">
        <v>3259346</v>
      </c>
      <c r="BG257" s="82">
        <v>5927181</v>
      </c>
      <c r="BH257" s="82"/>
      <c r="BI257" s="82"/>
      <c r="BJ257" s="82"/>
      <c r="BK257" s="82"/>
      <c r="BL257" s="82"/>
      <c r="BM257" s="82"/>
      <c r="BN257" s="82"/>
      <c r="BO257" s="82"/>
      <c r="BP257" s="82"/>
      <c r="BQ257" s="82"/>
      <c r="BR257" s="82"/>
      <c r="BS257" s="82"/>
      <c r="BT257" s="82"/>
      <c r="BU257" s="82"/>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2"/>
      <c r="CZ257" s="82"/>
      <c r="DA257" s="82"/>
      <c r="DB257" s="82"/>
      <c r="DC257" s="82"/>
      <c r="DD257" s="82"/>
      <c r="DE257" s="82"/>
      <c r="DF257" s="82"/>
      <c r="DG257" s="82"/>
      <c r="DH257" s="82"/>
      <c r="DI257" s="82"/>
      <c r="DJ257" s="82"/>
      <c r="DK257" s="82"/>
      <c r="DL257" s="82"/>
      <c r="DM257" s="82"/>
      <c r="DN257" s="82"/>
      <c r="DO257" s="82"/>
      <c r="DP257" s="82"/>
      <c r="DQ257" s="82"/>
    </row>
    <row r="258" spans="1:121" s="25" customFormat="1" ht="12.75" customHeight="1" outlineLevel="1" x14ac:dyDescent="0.2">
      <c r="A258" s="35" t="s">
        <v>436</v>
      </c>
      <c r="B258" s="36">
        <f t="shared" si="41"/>
        <v>7</v>
      </c>
      <c r="C258" s="81"/>
      <c r="D258" s="82"/>
      <c r="E258" s="82"/>
      <c r="F258" s="82"/>
      <c r="G258" s="82"/>
      <c r="H258" s="82"/>
      <c r="I258" s="82"/>
      <c r="J258" s="82"/>
      <c r="K258" s="82"/>
      <c r="L258" s="82"/>
      <c r="M258" s="82"/>
      <c r="N258" s="82"/>
      <c r="O258" s="82"/>
      <c r="P258" s="82"/>
      <c r="Q258" s="82"/>
      <c r="R258" s="82"/>
      <c r="S258" s="82"/>
      <c r="T258" s="82"/>
      <c r="U258" s="82"/>
      <c r="V258" s="82"/>
      <c r="W258" s="82"/>
      <c r="X258" s="82"/>
      <c r="Y258" s="82"/>
      <c r="Z258" s="82"/>
      <c r="AA258" s="82"/>
      <c r="AB258" s="82"/>
      <c r="AC258" s="82"/>
      <c r="AD258" s="82"/>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2"/>
      <c r="BA258" s="82"/>
      <c r="BB258" s="82"/>
      <c r="BC258" s="82"/>
      <c r="BD258" s="82"/>
      <c r="BE258" s="82"/>
      <c r="BF258" s="82"/>
      <c r="BG258" s="82">
        <v>98943</v>
      </c>
      <c r="BH258" s="82">
        <v>159539</v>
      </c>
      <c r="BI258" s="82"/>
      <c r="BJ258" s="82">
        <v>104</v>
      </c>
      <c r="BK258" s="82">
        <v>186</v>
      </c>
      <c r="BL258" s="82">
        <v>438</v>
      </c>
      <c r="BM258" s="82">
        <v>486</v>
      </c>
      <c r="BN258" s="82">
        <v>103</v>
      </c>
      <c r="BO258" s="82"/>
      <c r="BP258" s="82"/>
      <c r="BQ258" s="82"/>
      <c r="BR258" s="82"/>
      <c r="BS258" s="82"/>
      <c r="BT258" s="82"/>
      <c r="BU258" s="82"/>
      <c r="BV258" s="82"/>
      <c r="BW258" s="82"/>
      <c r="BX258" s="82"/>
      <c r="BY258" s="82"/>
      <c r="BZ258" s="82"/>
      <c r="CA258" s="82"/>
      <c r="CB258" s="82"/>
      <c r="CC258" s="82"/>
      <c r="CD258" s="82"/>
      <c r="CE258" s="82"/>
      <c r="CF258" s="82"/>
      <c r="CG258" s="82"/>
      <c r="CH258" s="82"/>
      <c r="CI258" s="82"/>
      <c r="CJ258" s="82"/>
      <c r="CK258" s="82"/>
      <c r="CL258" s="82"/>
      <c r="CM258" s="82"/>
      <c r="CN258" s="82"/>
      <c r="CO258" s="82"/>
      <c r="CP258" s="82"/>
      <c r="CQ258" s="82"/>
      <c r="CR258" s="82"/>
      <c r="CS258" s="82"/>
      <c r="CT258" s="82"/>
      <c r="CU258" s="82"/>
      <c r="CV258" s="82"/>
      <c r="CW258" s="82"/>
      <c r="CX258" s="82"/>
      <c r="CY258" s="82"/>
      <c r="CZ258" s="82"/>
      <c r="DA258" s="82"/>
      <c r="DB258" s="82"/>
      <c r="DC258" s="82"/>
      <c r="DD258" s="82"/>
      <c r="DE258" s="82"/>
      <c r="DF258" s="82"/>
      <c r="DG258" s="82"/>
      <c r="DH258" s="82"/>
      <c r="DI258" s="82"/>
      <c r="DJ258" s="82"/>
      <c r="DK258" s="82"/>
      <c r="DL258" s="82"/>
      <c r="DM258" s="82"/>
      <c r="DN258" s="82"/>
      <c r="DO258" s="82"/>
      <c r="DP258" s="82"/>
      <c r="DQ258" s="82"/>
    </row>
    <row r="259" spans="1:121" s="25" customFormat="1" ht="12.75" customHeight="1" outlineLevel="1" x14ac:dyDescent="0.2">
      <c r="A259" s="35" t="s">
        <v>192</v>
      </c>
      <c r="B259" s="36">
        <f t="shared" si="41"/>
        <v>2</v>
      </c>
      <c r="C259" s="81"/>
      <c r="D259" s="82"/>
      <c r="E259" s="82"/>
      <c r="F259" s="82"/>
      <c r="G259" s="82"/>
      <c r="H259" s="82"/>
      <c r="I259" s="82"/>
      <c r="J259" s="82"/>
      <c r="K259" s="82"/>
      <c r="L259" s="82"/>
      <c r="M259" s="82"/>
      <c r="N259" s="82"/>
      <c r="O259" s="82"/>
      <c r="P259" s="82"/>
      <c r="Q259" s="82"/>
      <c r="R259" s="82"/>
      <c r="S259" s="82"/>
      <c r="T259" s="82"/>
      <c r="U259" s="82"/>
      <c r="V259" s="82"/>
      <c r="W259" s="82"/>
      <c r="X259" s="82"/>
      <c r="Y259" s="82"/>
      <c r="Z259" s="82"/>
      <c r="AA259" s="82"/>
      <c r="AB259" s="82"/>
      <c r="AC259" s="82"/>
      <c r="AD259" s="82"/>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c r="BM259" s="82"/>
      <c r="BN259" s="82"/>
      <c r="BO259" s="82"/>
      <c r="BP259" s="82">
        <v>237</v>
      </c>
      <c r="BQ259" s="82">
        <v>302</v>
      </c>
      <c r="BR259" s="82"/>
      <c r="BS259" s="82"/>
      <c r="BT259" s="82"/>
      <c r="BU259" s="82"/>
      <c r="BV259" s="82"/>
      <c r="BW259" s="82"/>
      <c r="BX259" s="82"/>
      <c r="BY259" s="82"/>
      <c r="BZ259" s="82"/>
      <c r="CA259" s="82"/>
      <c r="CB259" s="82"/>
      <c r="CC259" s="82"/>
      <c r="CD259" s="82"/>
      <c r="CE259" s="82"/>
      <c r="CF259" s="82"/>
      <c r="CG259" s="82"/>
      <c r="CH259" s="82"/>
      <c r="CI259" s="82"/>
      <c r="CJ259" s="82"/>
      <c r="CK259" s="82"/>
      <c r="CL259" s="82"/>
      <c r="CM259" s="82"/>
      <c r="CN259" s="82"/>
      <c r="CO259" s="82"/>
      <c r="CP259" s="82"/>
      <c r="CQ259" s="82"/>
      <c r="CR259" s="82"/>
      <c r="CS259" s="82"/>
      <c r="CT259" s="82"/>
      <c r="CU259" s="82"/>
      <c r="CV259" s="82"/>
      <c r="CW259" s="82"/>
      <c r="CX259" s="82"/>
      <c r="CY259" s="82"/>
      <c r="CZ259" s="82"/>
      <c r="DA259" s="82"/>
      <c r="DB259" s="82"/>
      <c r="DC259" s="82"/>
      <c r="DD259" s="82"/>
      <c r="DE259" s="82"/>
      <c r="DF259" s="82"/>
      <c r="DG259" s="82"/>
      <c r="DH259" s="82"/>
      <c r="DI259" s="82"/>
      <c r="DJ259" s="82"/>
      <c r="DK259" s="82"/>
      <c r="DL259" s="82"/>
      <c r="DM259" s="82"/>
      <c r="DN259" s="82"/>
      <c r="DO259" s="82"/>
      <c r="DP259" s="82"/>
      <c r="DQ259" s="82"/>
    </row>
    <row r="260" spans="1:121" s="25" customFormat="1" ht="12.75" customHeight="1" outlineLevel="1" x14ac:dyDescent="0.2">
      <c r="A260" s="35" t="s">
        <v>286</v>
      </c>
      <c r="B260" s="36">
        <f t="shared" si="41"/>
        <v>4</v>
      </c>
      <c r="C260" s="81"/>
      <c r="D260" s="82"/>
      <c r="E260" s="82"/>
      <c r="F260" s="82"/>
      <c r="G260" s="82"/>
      <c r="H260" s="82"/>
      <c r="I260" s="82"/>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c r="AG260" s="82"/>
      <c r="AH260" s="82"/>
      <c r="AI260" s="82"/>
      <c r="AJ260" s="82"/>
      <c r="AK260" s="82"/>
      <c r="AL260" s="82"/>
      <c r="AM260" s="82"/>
      <c r="AN260" s="82"/>
      <c r="AO260" s="82"/>
      <c r="AP260" s="82"/>
      <c r="AQ260" s="82"/>
      <c r="AR260" s="82"/>
      <c r="AS260" s="82"/>
      <c r="AT260" s="82"/>
      <c r="AU260" s="82"/>
      <c r="AV260" s="82"/>
      <c r="AW260" s="82"/>
      <c r="AX260" s="82"/>
      <c r="AY260" s="82"/>
      <c r="AZ260" s="82"/>
      <c r="BA260" s="82"/>
      <c r="BB260" s="82"/>
      <c r="BC260" s="82"/>
      <c r="BD260" s="82"/>
      <c r="BE260" s="82"/>
      <c r="BF260" s="82"/>
      <c r="BG260" s="82"/>
      <c r="BH260" s="82"/>
      <c r="BI260" s="82"/>
      <c r="BJ260" s="82"/>
      <c r="BK260" s="82"/>
      <c r="BL260" s="82"/>
      <c r="BM260" s="82"/>
      <c r="BN260" s="82"/>
      <c r="BO260" s="82">
        <v>6000</v>
      </c>
      <c r="BP260" s="82">
        <v>8859</v>
      </c>
      <c r="BQ260" s="82">
        <v>10840</v>
      </c>
      <c r="BR260" s="82">
        <v>10785</v>
      </c>
      <c r="BS260" s="82"/>
      <c r="BT260" s="82"/>
      <c r="BU260" s="82"/>
      <c r="BV260" s="82"/>
      <c r="BW260" s="82"/>
      <c r="BX260" s="82"/>
      <c r="BY260" s="82"/>
      <c r="BZ260" s="82"/>
      <c r="CA260" s="82"/>
      <c r="CB260" s="82"/>
      <c r="CC260" s="82"/>
      <c r="CD260" s="82"/>
      <c r="CE260" s="82"/>
      <c r="CF260" s="82"/>
      <c r="CG260" s="82"/>
      <c r="CH260" s="82"/>
      <c r="CI260" s="82"/>
      <c r="CJ260" s="82"/>
      <c r="CK260" s="82"/>
      <c r="CL260" s="82"/>
      <c r="CM260" s="82"/>
      <c r="CN260" s="82"/>
      <c r="CO260" s="82"/>
      <c r="CP260" s="82"/>
      <c r="CQ260" s="82"/>
      <c r="CR260" s="82"/>
      <c r="CS260" s="82"/>
      <c r="CT260" s="82"/>
      <c r="CU260" s="82"/>
      <c r="CV260" s="82"/>
      <c r="CW260" s="82"/>
      <c r="CX260" s="82"/>
      <c r="CY260" s="82"/>
      <c r="CZ260" s="82"/>
      <c r="DA260" s="82"/>
      <c r="DB260" s="82"/>
      <c r="DC260" s="82"/>
      <c r="DD260" s="82"/>
      <c r="DE260" s="82"/>
      <c r="DF260" s="82"/>
      <c r="DG260" s="82"/>
      <c r="DH260" s="82"/>
      <c r="DI260" s="82"/>
      <c r="DJ260" s="82"/>
      <c r="DK260" s="82"/>
      <c r="DL260" s="82"/>
      <c r="DM260" s="82"/>
      <c r="DN260" s="82"/>
      <c r="DO260" s="82"/>
      <c r="DP260" s="82"/>
      <c r="DQ260" s="82"/>
    </row>
    <row r="261" spans="1:121" s="25" customFormat="1" ht="12.75" customHeight="1" outlineLevel="1" x14ac:dyDescent="0.2">
      <c r="A261" s="35" t="s">
        <v>437</v>
      </c>
      <c r="B261" s="36">
        <f t="shared" si="41"/>
        <v>13</v>
      </c>
      <c r="C261" s="81"/>
      <c r="D261" s="82"/>
      <c r="E261" s="82"/>
      <c r="F261" s="82"/>
      <c r="G261" s="82"/>
      <c r="H261" s="82"/>
      <c r="I261" s="82"/>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c r="AG261" s="82"/>
      <c r="AH261" s="82"/>
      <c r="AI261" s="82"/>
      <c r="AJ261" s="82"/>
      <c r="AK261" s="82"/>
      <c r="AL261" s="82"/>
      <c r="AM261" s="82"/>
      <c r="AN261" s="82"/>
      <c r="AO261" s="82"/>
      <c r="AP261" s="82"/>
      <c r="AQ261" s="82"/>
      <c r="AR261" s="82"/>
      <c r="AS261" s="82"/>
      <c r="AT261" s="82"/>
      <c r="AU261" s="82"/>
      <c r="AV261" s="82"/>
      <c r="AW261" s="82"/>
      <c r="AX261" s="82"/>
      <c r="AY261" s="82"/>
      <c r="AZ261" s="82"/>
      <c r="BA261" s="82"/>
      <c r="BB261" s="82"/>
      <c r="BC261" s="82"/>
      <c r="BD261" s="82"/>
      <c r="BE261" s="82">
        <v>4739</v>
      </c>
      <c r="BF261" s="82">
        <v>41268</v>
      </c>
      <c r="BG261" s="82">
        <v>61250</v>
      </c>
      <c r="BH261" s="82">
        <v>72061</v>
      </c>
      <c r="BI261" s="82"/>
      <c r="BJ261" s="82">
        <v>137</v>
      </c>
      <c r="BK261" s="82">
        <v>329</v>
      </c>
      <c r="BL261" s="82">
        <v>239</v>
      </c>
      <c r="BM261" s="82">
        <v>348</v>
      </c>
      <c r="BN261" s="82">
        <v>354</v>
      </c>
      <c r="BO261" s="82">
        <v>369</v>
      </c>
      <c r="BP261" s="82">
        <v>239</v>
      </c>
      <c r="BQ261" s="82">
        <v>427</v>
      </c>
      <c r="BR261" s="82">
        <v>313</v>
      </c>
      <c r="BS261" s="82"/>
      <c r="BT261" s="82"/>
      <c r="BU261" s="82"/>
      <c r="BV261" s="82"/>
      <c r="BW261" s="82"/>
      <c r="BX261" s="82"/>
      <c r="BY261" s="82"/>
      <c r="BZ261" s="82"/>
      <c r="CA261" s="82"/>
      <c r="CB261" s="82"/>
      <c r="CC261" s="82"/>
      <c r="CD261" s="82"/>
      <c r="CE261" s="82"/>
      <c r="CF261" s="82"/>
      <c r="CG261" s="82"/>
      <c r="CH261" s="82"/>
      <c r="CI261" s="82"/>
      <c r="CJ261" s="82"/>
      <c r="CK261" s="82"/>
      <c r="CL261" s="82"/>
      <c r="CM261" s="82"/>
      <c r="CN261" s="82"/>
      <c r="CO261" s="82"/>
      <c r="CP261" s="82"/>
      <c r="CQ261" s="82"/>
      <c r="CR261" s="82"/>
      <c r="CS261" s="82"/>
      <c r="CT261" s="82"/>
      <c r="CU261" s="82"/>
      <c r="CV261" s="82"/>
      <c r="CW261" s="82"/>
      <c r="CX261" s="82"/>
      <c r="CY261" s="82"/>
      <c r="CZ261" s="82"/>
      <c r="DA261" s="82"/>
      <c r="DB261" s="82"/>
      <c r="DC261" s="82"/>
      <c r="DD261" s="82"/>
      <c r="DE261" s="82"/>
      <c r="DF261" s="82"/>
      <c r="DG261" s="82"/>
      <c r="DH261" s="82"/>
      <c r="DI261" s="82"/>
      <c r="DJ261" s="82"/>
      <c r="DK261" s="82"/>
      <c r="DL261" s="82"/>
      <c r="DM261" s="82"/>
      <c r="DN261" s="82"/>
      <c r="DO261" s="82"/>
      <c r="DP261" s="82"/>
      <c r="DQ261" s="82"/>
    </row>
    <row r="262" spans="1:121" s="25" customFormat="1" ht="12.75" customHeight="1" outlineLevel="1" x14ac:dyDescent="0.2">
      <c r="A262" s="35" t="s">
        <v>438</v>
      </c>
      <c r="B262" s="36">
        <f t="shared" si="41"/>
        <v>12</v>
      </c>
      <c r="C262" s="81"/>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2"/>
      <c r="AB262" s="82"/>
      <c r="AC262" s="82"/>
      <c r="AD262" s="82"/>
      <c r="AE262" s="82"/>
      <c r="AF262" s="82"/>
      <c r="AG262" s="82"/>
      <c r="AH262" s="82"/>
      <c r="AI262" s="82"/>
      <c r="AJ262" s="82"/>
      <c r="AK262" s="82"/>
      <c r="AL262" s="82"/>
      <c r="AM262" s="82"/>
      <c r="AN262" s="82"/>
      <c r="AO262" s="82"/>
      <c r="AP262" s="82"/>
      <c r="AQ262" s="82"/>
      <c r="AR262" s="82"/>
      <c r="AS262" s="82"/>
      <c r="AT262" s="82"/>
      <c r="AU262" s="82"/>
      <c r="AV262" s="82">
        <v>5500000</v>
      </c>
      <c r="AW262" s="82">
        <v>5729780</v>
      </c>
      <c r="AX262" s="82">
        <v>18086150</v>
      </c>
      <c r="AY262" s="82">
        <v>12633465</v>
      </c>
      <c r="AZ262" s="82">
        <v>13352665</v>
      </c>
      <c r="BA262" s="82">
        <v>12201983</v>
      </c>
      <c r="BB262" s="82">
        <v>8139288</v>
      </c>
      <c r="BC262" s="82">
        <v>394</v>
      </c>
      <c r="BD262" s="82">
        <v>5063012</v>
      </c>
      <c r="BE262" s="82">
        <v>4294094</v>
      </c>
      <c r="BF262" s="82"/>
      <c r="BG262" s="82">
        <v>443086</v>
      </c>
      <c r="BH262" s="82">
        <v>1210768</v>
      </c>
      <c r="BI262" s="82"/>
      <c r="BJ262" s="82"/>
      <c r="BK262" s="82"/>
      <c r="BL262" s="82"/>
      <c r="BM262" s="82"/>
      <c r="BN262" s="82"/>
      <c r="BO262" s="82"/>
      <c r="BP262" s="82"/>
      <c r="BQ262" s="82"/>
      <c r="BR262" s="82"/>
      <c r="BS262" s="82"/>
      <c r="BT262" s="82"/>
      <c r="BU262" s="82"/>
      <c r="BV262" s="82"/>
      <c r="BW262" s="82"/>
      <c r="BX262" s="82"/>
      <c r="BY262" s="82"/>
      <c r="BZ262" s="82"/>
      <c r="CA262" s="82"/>
      <c r="CB262" s="82"/>
      <c r="CC262" s="82"/>
      <c r="CD262" s="82"/>
      <c r="CE262" s="82"/>
      <c r="CF262" s="82"/>
      <c r="CG262" s="82"/>
      <c r="CH262" s="82"/>
      <c r="CI262" s="82"/>
      <c r="CJ262" s="82"/>
      <c r="CK262" s="82"/>
      <c r="CL262" s="82"/>
      <c r="CM262" s="82"/>
      <c r="CN262" s="82"/>
      <c r="CO262" s="82"/>
      <c r="CP262" s="82"/>
      <c r="CQ262" s="82"/>
      <c r="CR262" s="82"/>
      <c r="CS262" s="82"/>
      <c r="CT262" s="82"/>
      <c r="CU262" s="82"/>
      <c r="CV262" s="82"/>
      <c r="CW262" s="82"/>
      <c r="CX262" s="82"/>
      <c r="CY262" s="82"/>
      <c r="CZ262" s="82"/>
      <c r="DA262" s="82"/>
      <c r="DB262" s="82"/>
      <c r="DC262" s="82"/>
      <c r="DD262" s="82"/>
      <c r="DE262" s="82"/>
      <c r="DF262" s="82"/>
      <c r="DG262" s="82"/>
      <c r="DH262" s="82"/>
      <c r="DI262" s="82"/>
      <c r="DJ262" s="82"/>
      <c r="DK262" s="82"/>
      <c r="DL262" s="82"/>
      <c r="DM262" s="82"/>
      <c r="DN262" s="82"/>
      <c r="DO262" s="82"/>
      <c r="DP262" s="82"/>
      <c r="DQ262" s="82"/>
    </row>
    <row r="263" spans="1:121" s="25" customFormat="1" ht="12.75" customHeight="1" outlineLevel="1" x14ac:dyDescent="0.2">
      <c r="A263" s="35" t="s">
        <v>446</v>
      </c>
      <c r="B263" s="36">
        <f t="shared" ref="B263:B326" si="50">IF(COUNTA(C263:DP263)=0,"",COUNTA(D263:DQ263))</f>
        <v>1</v>
      </c>
      <c r="C263" s="81"/>
      <c r="D263" s="82"/>
      <c r="E263" s="82"/>
      <c r="F263" s="82"/>
      <c r="G263" s="82"/>
      <c r="H263" s="82"/>
      <c r="I263" s="82"/>
      <c r="J263" s="82"/>
      <c r="K263" s="82"/>
      <c r="L263" s="82"/>
      <c r="M263" s="82"/>
      <c r="N263" s="82"/>
      <c r="O263" s="82"/>
      <c r="P263" s="82"/>
      <c r="Q263" s="82"/>
      <c r="R263" s="82"/>
      <c r="S263" s="82"/>
      <c r="T263" s="82"/>
      <c r="U263" s="82"/>
      <c r="V263" s="82"/>
      <c r="W263" s="82"/>
      <c r="X263" s="82"/>
      <c r="Y263" s="82"/>
      <c r="Z263" s="82"/>
      <c r="AA263" s="82"/>
      <c r="AB263" s="82"/>
      <c r="AC263" s="82"/>
      <c r="AD263" s="82"/>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v>5084</v>
      </c>
      <c r="BH263" s="82"/>
      <c r="BI263" s="82"/>
      <c r="BJ263" s="82"/>
      <c r="BK263" s="82"/>
      <c r="BL263" s="82"/>
      <c r="BM263" s="82"/>
      <c r="BN263" s="82"/>
      <c r="BO263" s="82"/>
      <c r="BP263" s="82"/>
      <c r="BQ263" s="82"/>
      <c r="BR263" s="82"/>
      <c r="BS263" s="82"/>
      <c r="BT263" s="82"/>
      <c r="BU263" s="82"/>
      <c r="BV263" s="82"/>
      <c r="BW263" s="82"/>
      <c r="BX263" s="82"/>
      <c r="BY263" s="82"/>
      <c r="BZ263" s="82"/>
      <c r="CA263" s="82"/>
      <c r="CB263" s="82"/>
      <c r="CC263" s="82"/>
      <c r="CD263" s="82"/>
      <c r="CE263" s="82"/>
      <c r="CF263" s="82"/>
      <c r="CG263" s="82"/>
      <c r="CH263" s="82"/>
      <c r="CI263" s="82"/>
      <c r="CJ263" s="82"/>
      <c r="CK263" s="82"/>
      <c r="CL263" s="82"/>
      <c r="CM263" s="82"/>
      <c r="CN263" s="82"/>
      <c r="CO263" s="82"/>
      <c r="CP263" s="82"/>
      <c r="CQ263" s="82"/>
      <c r="CR263" s="82"/>
      <c r="CS263" s="82"/>
      <c r="CT263" s="82"/>
      <c r="CU263" s="82"/>
      <c r="CV263" s="82"/>
      <c r="CW263" s="82"/>
      <c r="CX263" s="82"/>
      <c r="CY263" s="82"/>
      <c r="CZ263" s="82"/>
      <c r="DA263" s="82"/>
      <c r="DB263" s="82"/>
      <c r="DC263" s="82"/>
      <c r="DD263" s="82"/>
      <c r="DE263" s="82"/>
      <c r="DF263" s="82"/>
      <c r="DG263" s="82"/>
      <c r="DH263" s="82"/>
      <c r="DI263" s="82"/>
      <c r="DJ263" s="82"/>
      <c r="DK263" s="82"/>
      <c r="DL263" s="82"/>
      <c r="DM263" s="82"/>
      <c r="DN263" s="82"/>
      <c r="DO263" s="82"/>
      <c r="DP263" s="82"/>
      <c r="DQ263" s="82"/>
    </row>
    <row r="264" spans="1:121" s="25" customFormat="1" ht="12.75" customHeight="1" outlineLevel="1" x14ac:dyDescent="0.2">
      <c r="A264" s="35" t="s">
        <v>439</v>
      </c>
      <c r="B264" s="36">
        <f t="shared" si="50"/>
        <v>11</v>
      </c>
      <c r="C264" s="81"/>
      <c r="D264" s="82"/>
      <c r="E264" s="82"/>
      <c r="F264" s="82"/>
      <c r="G264" s="82"/>
      <c r="H264" s="82"/>
      <c r="I264" s="82"/>
      <c r="J264" s="82"/>
      <c r="K264" s="82"/>
      <c r="L264" s="82"/>
      <c r="M264" s="82"/>
      <c r="N264" s="82"/>
      <c r="O264" s="82"/>
      <c r="P264" s="82"/>
      <c r="Q264" s="82"/>
      <c r="R264" s="82"/>
      <c r="S264" s="82"/>
      <c r="T264" s="82"/>
      <c r="U264" s="82"/>
      <c r="V264" s="82"/>
      <c r="W264" s="82"/>
      <c r="X264" s="82"/>
      <c r="Y264" s="82"/>
      <c r="Z264" s="82"/>
      <c r="AA264" s="82"/>
      <c r="AB264" s="82"/>
      <c r="AC264" s="82"/>
      <c r="AD264" s="82"/>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v>185183</v>
      </c>
      <c r="BH264" s="82">
        <v>206829</v>
      </c>
      <c r="BI264" s="82"/>
      <c r="BJ264" s="82">
        <v>261</v>
      </c>
      <c r="BK264" s="82">
        <v>468</v>
      </c>
      <c r="BL264" s="82">
        <v>595</v>
      </c>
      <c r="BM264" s="82">
        <v>638</v>
      </c>
      <c r="BN264" s="82">
        <v>720</v>
      </c>
      <c r="BO264" s="82">
        <v>591</v>
      </c>
      <c r="BP264" s="82">
        <v>1081</v>
      </c>
      <c r="BQ264" s="82">
        <v>633</v>
      </c>
      <c r="BR264" s="82">
        <v>1276</v>
      </c>
      <c r="BS264" s="82"/>
      <c r="BT264" s="82"/>
      <c r="BU264" s="82"/>
      <c r="BV264" s="82"/>
      <c r="BW264" s="82"/>
      <c r="BX264" s="82"/>
      <c r="BY264" s="82"/>
      <c r="BZ264" s="82"/>
      <c r="CA264" s="82"/>
      <c r="CB264" s="82"/>
      <c r="CC264" s="82"/>
      <c r="CD264" s="82"/>
      <c r="CE264" s="82"/>
      <c r="CF264" s="82"/>
      <c r="CG264" s="82"/>
      <c r="CH264" s="82"/>
      <c r="CI264" s="82"/>
      <c r="CJ264" s="82"/>
      <c r="CK264" s="82"/>
      <c r="CL264" s="82"/>
      <c r="CM264" s="82"/>
      <c r="CN264" s="82"/>
      <c r="CO264" s="82"/>
      <c r="CP264" s="82"/>
      <c r="CQ264" s="82"/>
      <c r="CR264" s="82"/>
      <c r="CS264" s="82"/>
      <c r="CT264" s="82"/>
      <c r="CU264" s="82"/>
      <c r="CV264" s="82"/>
      <c r="CW264" s="82"/>
      <c r="CX264" s="82"/>
      <c r="CY264" s="82"/>
      <c r="CZ264" s="82"/>
      <c r="DA264" s="82"/>
      <c r="DB264" s="82"/>
      <c r="DC264" s="82"/>
      <c r="DD264" s="82"/>
      <c r="DE264" s="82"/>
      <c r="DF264" s="82"/>
      <c r="DG264" s="82"/>
      <c r="DH264" s="82"/>
      <c r="DI264" s="82"/>
      <c r="DJ264" s="82"/>
      <c r="DK264" s="82"/>
      <c r="DL264" s="82"/>
      <c r="DM264" s="82"/>
      <c r="DN264" s="82"/>
      <c r="DO264" s="82"/>
      <c r="DP264" s="82"/>
      <c r="DQ264" s="82"/>
    </row>
    <row r="265" spans="1:121" s="25" customFormat="1" ht="12.75" customHeight="1" outlineLevel="1" x14ac:dyDescent="0.2">
      <c r="A265" s="35" t="s">
        <v>279</v>
      </c>
      <c r="B265" s="36">
        <f t="shared" si="50"/>
        <v>3</v>
      </c>
      <c r="C265" s="81"/>
      <c r="D265" s="82"/>
      <c r="E265" s="82"/>
      <c r="F265" s="82"/>
      <c r="G265" s="82"/>
      <c r="H265" s="82"/>
      <c r="I265" s="82"/>
      <c r="J265" s="82"/>
      <c r="K265" s="82"/>
      <c r="L265" s="82"/>
      <c r="M265" s="82"/>
      <c r="N265" s="82"/>
      <c r="O265" s="82"/>
      <c r="P265" s="82"/>
      <c r="Q265" s="82"/>
      <c r="R265" s="82"/>
      <c r="S265" s="82"/>
      <c r="T265" s="82"/>
      <c r="U265" s="82"/>
      <c r="V265" s="82"/>
      <c r="W265" s="82"/>
      <c r="X265" s="82"/>
      <c r="Y265" s="82"/>
      <c r="Z265" s="82"/>
      <c r="AA265" s="82"/>
      <c r="AB265" s="82"/>
      <c r="AC265" s="82"/>
      <c r="AD265" s="82"/>
      <c r="AE265" s="82"/>
      <c r="AF265" s="82"/>
      <c r="AG265" s="82"/>
      <c r="AH265" s="82"/>
      <c r="AI265" s="82"/>
      <c r="AJ265" s="82"/>
      <c r="AK265" s="82"/>
      <c r="AL265" s="82"/>
      <c r="AM265" s="82"/>
      <c r="AN265" s="82"/>
      <c r="AO265" s="82"/>
      <c r="AP265" s="82"/>
      <c r="AQ265" s="82"/>
      <c r="AR265" s="82"/>
      <c r="AS265" s="82"/>
      <c r="AT265" s="82"/>
      <c r="AU265" s="82"/>
      <c r="AV265" s="82"/>
      <c r="AW265" s="82"/>
      <c r="AX265" s="82"/>
      <c r="AY265" s="82"/>
      <c r="AZ265" s="82"/>
      <c r="BA265" s="82"/>
      <c r="BB265" s="82"/>
      <c r="BC265" s="82"/>
      <c r="BD265" s="82"/>
      <c r="BE265" s="82"/>
      <c r="BF265" s="82"/>
      <c r="BG265" s="82"/>
      <c r="BH265" s="82"/>
      <c r="BI265" s="82"/>
      <c r="BJ265" s="82"/>
      <c r="BK265" s="82"/>
      <c r="BL265" s="82"/>
      <c r="BM265" s="82">
        <v>224</v>
      </c>
      <c r="BN265" s="82">
        <v>274</v>
      </c>
      <c r="BO265" s="82"/>
      <c r="BP265" s="82"/>
      <c r="BQ265" s="82"/>
      <c r="BR265" s="82">
        <v>379</v>
      </c>
      <c r="BS265" s="82"/>
      <c r="BT265" s="82"/>
      <c r="BU265" s="82"/>
      <c r="BV265" s="82"/>
      <c r="BW265" s="82"/>
      <c r="BX265" s="82"/>
      <c r="BY265" s="82"/>
      <c r="BZ265" s="82"/>
      <c r="CA265" s="82"/>
      <c r="CB265" s="82"/>
      <c r="CC265" s="82"/>
      <c r="CD265" s="82"/>
      <c r="CE265" s="82"/>
      <c r="CF265" s="82"/>
      <c r="CG265" s="82"/>
      <c r="CH265" s="82"/>
      <c r="CI265" s="82"/>
      <c r="CJ265" s="82"/>
      <c r="CK265" s="82"/>
      <c r="CL265" s="82"/>
      <c r="CM265" s="82"/>
      <c r="CN265" s="82"/>
      <c r="CO265" s="82"/>
      <c r="CP265" s="82"/>
      <c r="CQ265" s="82"/>
      <c r="CR265" s="82"/>
      <c r="CS265" s="82"/>
      <c r="CT265" s="82"/>
      <c r="CU265" s="82"/>
      <c r="CV265" s="82"/>
      <c r="CW265" s="82"/>
      <c r="CX265" s="82"/>
      <c r="CY265" s="82"/>
      <c r="CZ265" s="82"/>
      <c r="DA265" s="82"/>
      <c r="DB265" s="82"/>
      <c r="DC265" s="82"/>
      <c r="DD265" s="82"/>
      <c r="DE265" s="82"/>
      <c r="DF265" s="82"/>
      <c r="DG265" s="82"/>
      <c r="DH265" s="82"/>
      <c r="DI265" s="82"/>
      <c r="DJ265" s="82"/>
      <c r="DK265" s="82"/>
      <c r="DL265" s="82"/>
      <c r="DM265" s="82"/>
      <c r="DN265" s="82"/>
      <c r="DO265" s="82"/>
      <c r="DP265" s="82"/>
      <c r="DQ265" s="82"/>
    </row>
    <row r="266" spans="1:121" s="25" customFormat="1" ht="12.75" customHeight="1" outlineLevel="1" x14ac:dyDescent="0.2">
      <c r="A266" s="35" t="s">
        <v>549</v>
      </c>
      <c r="B266" s="36">
        <f t="shared" si="50"/>
        <v>1</v>
      </c>
      <c r="C266" s="81"/>
      <c r="D266" s="82"/>
      <c r="E266" s="82"/>
      <c r="F266" s="82"/>
      <c r="G266" s="82"/>
      <c r="H266" s="82"/>
      <c r="I266" s="82"/>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v>191589</v>
      </c>
      <c r="BG266" s="82"/>
      <c r="BH266" s="82"/>
      <c r="BI266" s="82"/>
      <c r="BJ266" s="82"/>
      <c r="BK266" s="82"/>
      <c r="BL266" s="82"/>
      <c r="BM266" s="82"/>
      <c r="BN266" s="82"/>
      <c r="BO266" s="82"/>
      <c r="BP266" s="82"/>
      <c r="BQ266" s="82"/>
      <c r="BR266" s="82"/>
      <c r="BS266" s="82"/>
      <c r="BT266" s="82"/>
      <c r="BU266" s="82"/>
      <c r="BV266" s="82"/>
      <c r="BW266" s="82"/>
      <c r="BX266" s="82"/>
      <c r="BY266" s="82"/>
      <c r="BZ266" s="82"/>
      <c r="CA266" s="82"/>
      <c r="CB266" s="82"/>
      <c r="CC266" s="82"/>
      <c r="CD266" s="82"/>
      <c r="CE266" s="82"/>
      <c r="CF266" s="82"/>
      <c r="CG266" s="82"/>
      <c r="CH266" s="82"/>
      <c r="CI266" s="82"/>
      <c r="CJ266" s="82"/>
      <c r="CK266" s="82"/>
      <c r="CL266" s="82"/>
      <c r="CM266" s="82"/>
      <c r="CN266" s="82"/>
      <c r="CO266" s="82"/>
      <c r="CP266" s="82"/>
      <c r="CQ266" s="82"/>
      <c r="CR266" s="82"/>
      <c r="CS266" s="82"/>
      <c r="CT266" s="82"/>
      <c r="CU266" s="82"/>
      <c r="CV266" s="82"/>
      <c r="CW266" s="82"/>
      <c r="CX266" s="82"/>
      <c r="CY266" s="82"/>
      <c r="CZ266" s="82"/>
      <c r="DA266" s="82"/>
      <c r="DB266" s="82"/>
      <c r="DC266" s="82"/>
      <c r="DD266" s="82"/>
      <c r="DE266" s="82"/>
      <c r="DF266" s="82"/>
      <c r="DG266" s="82"/>
      <c r="DH266" s="82"/>
      <c r="DI266" s="82"/>
      <c r="DJ266" s="82"/>
      <c r="DK266" s="82"/>
      <c r="DL266" s="82"/>
      <c r="DM266" s="82"/>
      <c r="DN266" s="82"/>
      <c r="DO266" s="82"/>
      <c r="DP266" s="82"/>
      <c r="DQ266" s="82"/>
    </row>
    <row r="267" spans="1:121" s="25" customFormat="1" ht="12.75" customHeight="1" outlineLevel="1" x14ac:dyDescent="0.2">
      <c r="A267" s="35" t="s">
        <v>440</v>
      </c>
      <c r="B267" s="36">
        <f t="shared" si="50"/>
        <v>3</v>
      </c>
      <c r="C267" s="81"/>
      <c r="D267" s="82"/>
      <c r="E267" s="82"/>
      <c r="F267" s="82"/>
      <c r="G267" s="82"/>
      <c r="H267" s="82"/>
      <c r="I267" s="82"/>
      <c r="J267" s="82"/>
      <c r="K267" s="82"/>
      <c r="L267" s="82"/>
      <c r="M267" s="82"/>
      <c r="N267" s="82"/>
      <c r="O267" s="82"/>
      <c r="P267" s="82"/>
      <c r="Q267" s="82"/>
      <c r="R267" s="82"/>
      <c r="S267" s="82"/>
      <c r="T267" s="82"/>
      <c r="U267" s="82"/>
      <c r="V267" s="82"/>
      <c r="W267" s="82"/>
      <c r="X267" s="82"/>
      <c r="Y267" s="82"/>
      <c r="Z267" s="82"/>
      <c r="AA267" s="82"/>
      <c r="AB267" s="82"/>
      <c r="AC267" s="82"/>
      <c r="AD267" s="82"/>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c r="BC267" s="82"/>
      <c r="BD267" s="82"/>
      <c r="BE267" s="82"/>
      <c r="BF267" s="82"/>
      <c r="BG267" s="82">
        <v>84542</v>
      </c>
      <c r="BH267" s="82">
        <v>140454</v>
      </c>
      <c r="BI267" s="82"/>
      <c r="BJ267" s="82">
        <v>93</v>
      </c>
      <c r="BK267" s="82"/>
      <c r="BL267" s="82"/>
      <c r="BM267" s="82"/>
      <c r="BN267" s="82"/>
      <c r="BO267" s="82"/>
      <c r="BP267" s="82"/>
      <c r="BQ267" s="82"/>
      <c r="BR267" s="82"/>
      <c r="BS267" s="82"/>
      <c r="BT267" s="82"/>
      <c r="BU267" s="82"/>
      <c r="BV267" s="82"/>
      <c r="BW267" s="82"/>
      <c r="BX267" s="82"/>
      <c r="BY267" s="82"/>
      <c r="BZ267" s="82"/>
      <c r="CA267" s="82"/>
      <c r="CB267" s="82"/>
      <c r="CC267" s="82"/>
      <c r="CD267" s="82"/>
      <c r="CE267" s="82"/>
      <c r="CF267" s="82"/>
      <c r="CG267" s="82"/>
      <c r="CH267" s="82"/>
      <c r="CI267" s="82"/>
      <c r="CJ267" s="82"/>
      <c r="CK267" s="82"/>
      <c r="CL267" s="82"/>
      <c r="CM267" s="82"/>
      <c r="CN267" s="82"/>
      <c r="CO267" s="82"/>
      <c r="CP267" s="82"/>
      <c r="CQ267" s="82"/>
      <c r="CR267" s="82"/>
      <c r="CS267" s="82"/>
      <c r="CT267" s="82"/>
      <c r="CU267" s="82"/>
      <c r="CV267" s="82"/>
      <c r="CW267" s="82"/>
      <c r="CX267" s="82"/>
      <c r="CY267" s="82"/>
      <c r="CZ267" s="82"/>
      <c r="DA267" s="82"/>
      <c r="DB267" s="82"/>
      <c r="DC267" s="82"/>
      <c r="DD267" s="82"/>
      <c r="DE267" s="82"/>
      <c r="DF267" s="82"/>
      <c r="DG267" s="82"/>
      <c r="DH267" s="82"/>
      <c r="DI267" s="82"/>
      <c r="DJ267" s="82"/>
      <c r="DK267" s="82"/>
      <c r="DL267" s="82"/>
      <c r="DM267" s="82"/>
      <c r="DN267" s="82"/>
      <c r="DO267" s="82"/>
      <c r="DP267" s="82"/>
      <c r="DQ267" s="82"/>
    </row>
    <row r="268" spans="1:121" s="25" customFormat="1" ht="12.75" customHeight="1" outlineLevel="1" x14ac:dyDescent="0.2">
      <c r="A268" s="35" t="s">
        <v>441</v>
      </c>
      <c r="B268" s="36">
        <f t="shared" si="50"/>
        <v>5</v>
      </c>
      <c r="C268" s="81"/>
      <c r="D268" s="82"/>
      <c r="E268" s="82"/>
      <c r="F268" s="82"/>
      <c r="G268" s="82"/>
      <c r="H268" s="82"/>
      <c r="I268" s="82"/>
      <c r="J268" s="82"/>
      <c r="K268" s="82"/>
      <c r="L268" s="82"/>
      <c r="M268" s="82"/>
      <c r="N268" s="82"/>
      <c r="O268" s="82"/>
      <c r="P268" s="82"/>
      <c r="Q268" s="82"/>
      <c r="R268" s="82"/>
      <c r="S268" s="82"/>
      <c r="T268" s="82"/>
      <c r="U268" s="82"/>
      <c r="V268" s="82"/>
      <c r="W268" s="82"/>
      <c r="X268" s="82"/>
      <c r="Y268" s="82"/>
      <c r="Z268" s="82"/>
      <c r="AA268" s="82"/>
      <c r="AB268" s="82"/>
      <c r="AC268" s="82"/>
      <c r="AD268" s="82"/>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c r="BH268" s="82"/>
      <c r="BI268" s="82"/>
      <c r="BJ268" s="82"/>
      <c r="BK268" s="82">
        <v>225</v>
      </c>
      <c r="BL268" s="82">
        <v>320</v>
      </c>
      <c r="BM268" s="82"/>
      <c r="BN268" s="82"/>
      <c r="BO268" s="82">
        <v>288</v>
      </c>
      <c r="BP268" s="82">
        <v>380</v>
      </c>
      <c r="BQ268" s="82">
        <v>357</v>
      </c>
      <c r="BR268" s="82"/>
      <c r="BS268" s="82"/>
      <c r="BT268" s="82"/>
      <c r="BU268" s="82"/>
      <c r="BV268" s="82"/>
      <c r="BW268" s="82"/>
      <c r="BX268" s="82"/>
      <c r="BY268" s="82"/>
      <c r="BZ268" s="82"/>
      <c r="CA268" s="82"/>
      <c r="CB268" s="82"/>
      <c r="CC268" s="82"/>
      <c r="CD268" s="82"/>
      <c r="CE268" s="82"/>
      <c r="CF268" s="82"/>
      <c r="CG268" s="82"/>
      <c r="CH268" s="82"/>
      <c r="CI268" s="82"/>
      <c r="CJ268" s="82"/>
      <c r="CK268" s="82"/>
      <c r="CL268" s="82"/>
      <c r="CM268" s="82"/>
      <c r="CN268" s="82"/>
      <c r="CO268" s="82"/>
      <c r="CP268" s="82"/>
      <c r="CQ268" s="82"/>
      <c r="CR268" s="82"/>
      <c r="CS268" s="82"/>
      <c r="CT268" s="82"/>
      <c r="CU268" s="82"/>
      <c r="CV268" s="82"/>
      <c r="CW268" s="82"/>
      <c r="CX268" s="82"/>
      <c r="CY268" s="82"/>
      <c r="CZ268" s="82"/>
      <c r="DA268" s="82"/>
      <c r="DB268" s="82"/>
      <c r="DC268" s="82"/>
      <c r="DD268" s="82"/>
      <c r="DE268" s="82"/>
      <c r="DF268" s="82"/>
      <c r="DG268" s="82"/>
      <c r="DH268" s="82"/>
      <c r="DI268" s="82"/>
      <c r="DJ268" s="82"/>
      <c r="DK268" s="82"/>
      <c r="DL268" s="82"/>
      <c r="DM268" s="82"/>
      <c r="DN268" s="82"/>
      <c r="DO268" s="82"/>
      <c r="DP268" s="82"/>
      <c r="DQ268" s="82"/>
    </row>
    <row r="269" spans="1:121" s="25" customFormat="1" ht="12.75" customHeight="1" outlineLevel="1" x14ac:dyDescent="0.2">
      <c r="A269" s="35" t="s">
        <v>135</v>
      </c>
      <c r="B269" s="36">
        <f t="shared" si="50"/>
        <v>3</v>
      </c>
      <c r="C269" s="81"/>
      <c r="D269" s="82"/>
      <c r="E269" s="82"/>
      <c r="F269" s="82"/>
      <c r="G269" s="82"/>
      <c r="H269" s="82"/>
      <c r="I269" s="82"/>
      <c r="J269" s="82"/>
      <c r="K269" s="82"/>
      <c r="L269" s="82"/>
      <c r="M269" s="82"/>
      <c r="N269" s="82"/>
      <c r="O269" s="82"/>
      <c r="P269" s="82"/>
      <c r="Q269" s="82"/>
      <c r="R269" s="82"/>
      <c r="S269" s="82"/>
      <c r="T269" s="82"/>
      <c r="U269" s="82"/>
      <c r="V269" s="82"/>
      <c r="W269" s="82"/>
      <c r="X269" s="82"/>
      <c r="Y269" s="82"/>
      <c r="Z269" s="82"/>
      <c r="AA269" s="82"/>
      <c r="AB269" s="82"/>
      <c r="AC269" s="82"/>
      <c r="AD269" s="82"/>
      <c r="AE269" s="82"/>
      <c r="AF269" s="82"/>
      <c r="AG269" s="82"/>
      <c r="AH269" s="82"/>
      <c r="AI269" s="82"/>
      <c r="AJ269" s="82"/>
      <c r="AK269" s="82"/>
      <c r="AL269" s="82"/>
      <c r="AM269" s="82"/>
      <c r="AN269" s="82"/>
      <c r="AO269" s="82"/>
      <c r="AP269" s="82"/>
      <c r="AQ269" s="82"/>
      <c r="AR269" s="82"/>
      <c r="AS269" s="82"/>
      <c r="AT269" s="82"/>
      <c r="AU269" s="82"/>
      <c r="AV269" s="82">
        <v>7075000</v>
      </c>
      <c r="AW269" s="82">
        <v>125000</v>
      </c>
      <c r="AX269" s="82">
        <v>102661</v>
      </c>
      <c r="AY269" s="82"/>
      <c r="AZ269" s="82"/>
      <c r="BA269" s="82"/>
      <c r="BB269" s="82"/>
      <c r="BC269" s="82"/>
      <c r="BD269" s="82"/>
      <c r="BE269" s="82"/>
      <c r="BF269" s="82"/>
      <c r="BG269" s="82"/>
      <c r="BH269" s="82"/>
      <c r="BI269" s="82"/>
      <c r="BJ269" s="82"/>
      <c r="BK269" s="82"/>
      <c r="BL269" s="82"/>
      <c r="BM269" s="82"/>
      <c r="BN269" s="82"/>
      <c r="BO269" s="82"/>
      <c r="BP269" s="82"/>
      <c r="BQ269" s="82"/>
      <c r="BR269" s="82"/>
      <c r="BS269" s="82"/>
      <c r="BT269" s="82"/>
      <c r="BU269" s="82"/>
      <c r="BV269" s="82"/>
      <c r="BW269" s="82"/>
      <c r="BX269" s="82"/>
      <c r="BY269" s="82"/>
      <c r="BZ269" s="82"/>
      <c r="CA269" s="82"/>
      <c r="CB269" s="82"/>
      <c r="CC269" s="82"/>
      <c r="CD269" s="82"/>
      <c r="CE269" s="82"/>
      <c r="CF269" s="82"/>
      <c r="CG269" s="82"/>
      <c r="CH269" s="82"/>
      <c r="CI269" s="82"/>
      <c r="CJ269" s="82"/>
      <c r="CK269" s="82"/>
      <c r="CL269" s="82"/>
      <c r="CM269" s="82"/>
      <c r="CN269" s="82"/>
      <c r="CO269" s="82"/>
      <c r="CP269" s="82"/>
      <c r="CQ269" s="82"/>
      <c r="CR269" s="82"/>
      <c r="CS269" s="82"/>
      <c r="CT269" s="82"/>
      <c r="CU269" s="82"/>
      <c r="CV269" s="82"/>
      <c r="CW269" s="82"/>
      <c r="CX269" s="82"/>
      <c r="CY269" s="82"/>
      <c r="CZ269" s="82"/>
      <c r="DA269" s="82"/>
      <c r="DB269" s="82"/>
      <c r="DC269" s="82"/>
      <c r="DD269" s="82"/>
      <c r="DE269" s="82"/>
      <c r="DF269" s="82"/>
      <c r="DG269" s="82"/>
      <c r="DH269" s="82"/>
      <c r="DI269" s="82"/>
      <c r="DJ269" s="82"/>
      <c r="DK269" s="82"/>
      <c r="DL269" s="82"/>
      <c r="DM269" s="82"/>
      <c r="DN269" s="82"/>
      <c r="DO269" s="82"/>
      <c r="DP269" s="82"/>
      <c r="DQ269" s="82"/>
    </row>
    <row r="270" spans="1:121" s="25" customFormat="1" ht="12.75" customHeight="1" outlineLevel="1" x14ac:dyDescent="0.2">
      <c r="A270" s="35" t="s">
        <v>134</v>
      </c>
      <c r="B270" s="36">
        <f t="shared" si="50"/>
        <v>7</v>
      </c>
      <c r="C270" s="81"/>
      <c r="D270" s="82"/>
      <c r="E270" s="82"/>
      <c r="F270" s="82"/>
      <c r="G270" s="82"/>
      <c r="H270" s="82"/>
      <c r="I270" s="82"/>
      <c r="J270" s="82"/>
      <c r="K270" s="82"/>
      <c r="L270" s="82"/>
      <c r="M270" s="82"/>
      <c r="N270" s="82"/>
      <c r="O270" s="82"/>
      <c r="P270" s="82"/>
      <c r="Q270" s="82"/>
      <c r="R270" s="82"/>
      <c r="S270" s="82"/>
      <c r="T270" s="82"/>
      <c r="U270" s="82"/>
      <c r="V270" s="82"/>
      <c r="W270" s="82"/>
      <c r="X270" s="82"/>
      <c r="Y270" s="82"/>
      <c r="Z270" s="82"/>
      <c r="AA270" s="82"/>
      <c r="AB270" s="82"/>
      <c r="AC270" s="82"/>
      <c r="AD270" s="82"/>
      <c r="AE270" s="82"/>
      <c r="AF270" s="82"/>
      <c r="AG270" s="82"/>
      <c r="AH270" s="82"/>
      <c r="AI270" s="82"/>
      <c r="AJ270" s="82"/>
      <c r="AK270" s="82"/>
      <c r="AL270" s="82"/>
      <c r="AM270" s="82"/>
      <c r="AN270" s="82"/>
      <c r="AO270" s="82"/>
      <c r="AP270" s="82"/>
      <c r="AQ270" s="82"/>
      <c r="AR270" s="82"/>
      <c r="AS270" s="82"/>
      <c r="AT270" s="82"/>
      <c r="AU270" s="82"/>
      <c r="AV270" s="82">
        <v>4497124</v>
      </c>
      <c r="AW270" s="82">
        <v>1423874</v>
      </c>
      <c r="AX270" s="82">
        <v>1028882</v>
      </c>
      <c r="AY270" s="82">
        <v>1439116</v>
      </c>
      <c r="AZ270" s="82">
        <v>44844209</v>
      </c>
      <c r="BA270" s="82">
        <v>2230628</v>
      </c>
      <c r="BB270" s="82">
        <v>27835</v>
      </c>
      <c r="BC270" s="82"/>
      <c r="BD270" s="82"/>
      <c r="BE270" s="82"/>
      <c r="BF270" s="82"/>
      <c r="BG270" s="82"/>
      <c r="BH270" s="82"/>
      <c r="BI270" s="82"/>
      <c r="BJ270" s="82"/>
      <c r="BK270" s="82"/>
      <c r="BL270" s="82"/>
      <c r="BM270" s="82"/>
      <c r="BN270" s="82"/>
      <c r="BO270" s="82"/>
      <c r="BP270" s="82"/>
      <c r="BQ270" s="82"/>
      <c r="BR270" s="82"/>
      <c r="BS270" s="82"/>
      <c r="BT270" s="82"/>
      <c r="BU270" s="82"/>
      <c r="BV270" s="82"/>
      <c r="BW270" s="82"/>
      <c r="BX270" s="82"/>
      <c r="BY270" s="82"/>
      <c r="BZ270" s="82"/>
      <c r="CA270" s="82"/>
      <c r="CB270" s="82"/>
      <c r="CC270" s="82"/>
      <c r="CD270" s="82"/>
      <c r="CE270" s="82"/>
      <c r="CF270" s="82"/>
      <c r="CG270" s="82"/>
      <c r="CH270" s="82"/>
      <c r="CI270" s="82"/>
      <c r="CJ270" s="82"/>
      <c r="CK270" s="82"/>
      <c r="CL270" s="82"/>
      <c r="CM270" s="82"/>
      <c r="CN270" s="82"/>
      <c r="CO270" s="82"/>
      <c r="CP270" s="82"/>
      <c r="CQ270" s="82"/>
      <c r="CR270" s="82"/>
      <c r="CS270" s="82"/>
      <c r="CT270" s="82"/>
      <c r="CU270" s="82"/>
      <c r="CV270" s="82"/>
      <c r="CW270" s="82"/>
      <c r="CX270" s="82"/>
      <c r="CY270" s="82"/>
      <c r="CZ270" s="82"/>
      <c r="DA270" s="82"/>
      <c r="DB270" s="82"/>
      <c r="DC270" s="82"/>
      <c r="DD270" s="82"/>
      <c r="DE270" s="82"/>
      <c r="DF270" s="82"/>
      <c r="DG270" s="82"/>
      <c r="DH270" s="82"/>
      <c r="DI270" s="82"/>
      <c r="DJ270" s="82"/>
      <c r="DK270" s="82"/>
      <c r="DL270" s="82"/>
      <c r="DM270" s="82"/>
      <c r="DN270" s="82"/>
      <c r="DO270" s="82"/>
      <c r="DP270" s="82"/>
      <c r="DQ270" s="82"/>
    </row>
    <row r="271" spans="1:121" s="25" customFormat="1" ht="12.75" customHeight="1" outlineLevel="1" x14ac:dyDescent="0.2">
      <c r="A271" s="35" t="s">
        <v>442</v>
      </c>
      <c r="B271" s="36">
        <f t="shared" si="50"/>
        <v>3</v>
      </c>
      <c r="C271" s="81"/>
      <c r="D271" s="82"/>
      <c r="E271" s="82"/>
      <c r="F271" s="82"/>
      <c r="G271" s="82"/>
      <c r="H271" s="82"/>
      <c r="I271" s="82"/>
      <c r="J271" s="82"/>
      <c r="K271" s="82"/>
      <c r="L271" s="82"/>
      <c r="M271" s="82"/>
      <c r="N271" s="82"/>
      <c r="O271" s="82"/>
      <c r="P271" s="82"/>
      <c r="Q271" s="82"/>
      <c r="R271" s="82"/>
      <c r="S271" s="82"/>
      <c r="T271" s="82"/>
      <c r="U271" s="82"/>
      <c r="V271" s="82"/>
      <c r="W271" s="82"/>
      <c r="X271" s="82"/>
      <c r="Y271" s="82"/>
      <c r="Z271" s="82"/>
      <c r="AA271" s="82"/>
      <c r="AB271" s="82"/>
      <c r="AC271" s="82"/>
      <c r="AD271" s="82"/>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v>109530729</v>
      </c>
      <c r="BA271" s="82">
        <v>5963176</v>
      </c>
      <c r="BB271" s="82">
        <v>-2222825</v>
      </c>
      <c r="BC271" s="82"/>
      <c r="BD271" s="82"/>
      <c r="BE271" s="82"/>
      <c r="BF271" s="82"/>
      <c r="BG271" s="82"/>
      <c r="BH271" s="82"/>
      <c r="BI271" s="82"/>
      <c r="BJ271" s="82"/>
      <c r="BK271" s="82"/>
      <c r="BL271" s="82"/>
      <c r="BM271" s="82"/>
      <c r="BN271" s="82"/>
      <c r="BO271" s="82"/>
      <c r="BP271" s="82"/>
      <c r="BQ271" s="82"/>
      <c r="BR271" s="82"/>
      <c r="BS271" s="82"/>
      <c r="BT271" s="82"/>
      <c r="BU271" s="82"/>
      <c r="BV271" s="82"/>
      <c r="BW271" s="82"/>
      <c r="BX271" s="82"/>
      <c r="BY271" s="82"/>
      <c r="BZ271" s="82"/>
      <c r="CA271" s="82"/>
      <c r="CB271" s="82"/>
      <c r="CC271" s="82"/>
      <c r="CD271" s="82"/>
      <c r="CE271" s="82"/>
      <c r="CF271" s="82"/>
      <c r="CG271" s="82"/>
      <c r="CH271" s="82"/>
      <c r="CI271" s="82"/>
      <c r="CJ271" s="82"/>
      <c r="CK271" s="82"/>
      <c r="CL271" s="82"/>
      <c r="CM271" s="82"/>
      <c r="CN271" s="82"/>
      <c r="CO271" s="82"/>
      <c r="CP271" s="82"/>
      <c r="CQ271" s="82"/>
      <c r="CR271" s="82"/>
      <c r="CS271" s="82"/>
      <c r="CT271" s="82"/>
      <c r="CU271" s="82"/>
      <c r="CV271" s="82"/>
      <c r="CW271" s="82"/>
      <c r="CX271" s="82"/>
      <c r="CY271" s="82"/>
      <c r="CZ271" s="82"/>
      <c r="DA271" s="82"/>
      <c r="DB271" s="82"/>
      <c r="DC271" s="82"/>
      <c r="DD271" s="82"/>
      <c r="DE271" s="82"/>
      <c r="DF271" s="82"/>
      <c r="DG271" s="82"/>
      <c r="DH271" s="82"/>
      <c r="DI271" s="82"/>
      <c r="DJ271" s="82"/>
      <c r="DK271" s="82"/>
      <c r="DL271" s="82"/>
      <c r="DM271" s="82"/>
      <c r="DN271" s="82"/>
      <c r="DO271" s="82"/>
      <c r="DP271" s="82"/>
      <c r="DQ271" s="82"/>
    </row>
    <row r="272" spans="1:121" s="25" customFormat="1" ht="12.75" customHeight="1" outlineLevel="1" x14ac:dyDescent="0.2">
      <c r="A272" s="35" t="s">
        <v>176</v>
      </c>
      <c r="B272" s="36">
        <f t="shared" si="50"/>
        <v>1</v>
      </c>
      <c r="C272" s="81"/>
      <c r="D272" s="82"/>
      <c r="E272" s="82"/>
      <c r="F272" s="82"/>
      <c r="G272" s="82"/>
      <c r="H272" s="82"/>
      <c r="I272" s="82"/>
      <c r="J272" s="82"/>
      <c r="K272" s="82"/>
      <c r="L272" s="82"/>
      <c r="M272" s="82"/>
      <c r="N272" s="82"/>
      <c r="O272" s="82"/>
      <c r="P272" s="82"/>
      <c r="Q272" s="82"/>
      <c r="R272" s="82"/>
      <c r="S272" s="82"/>
      <c r="T272" s="82"/>
      <c r="U272" s="82"/>
      <c r="V272" s="82"/>
      <c r="W272" s="82"/>
      <c r="X272" s="82"/>
      <c r="Y272" s="82"/>
      <c r="Z272" s="82"/>
      <c r="AA272" s="82"/>
      <c r="AB272" s="82"/>
      <c r="AC272" s="82"/>
      <c r="AD272" s="82"/>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v>42361133</v>
      </c>
      <c r="BC272" s="82"/>
      <c r="BD272" s="82"/>
      <c r="BE272" s="82"/>
      <c r="BF272" s="82"/>
      <c r="BG272" s="82"/>
      <c r="BH272" s="82"/>
      <c r="BI272" s="82"/>
      <c r="BJ272" s="82"/>
      <c r="BK272" s="82"/>
      <c r="BL272" s="82"/>
      <c r="BM272" s="82"/>
      <c r="BN272" s="82"/>
      <c r="BO272" s="82"/>
      <c r="BP272" s="82"/>
      <c r="BQ272" s="82"/>
      <c r="BR272" s="82"/>
      <c r="BS272" s="82"/>
      <c r="BT272" s="82"/>
      <c r="BU272" s="82"/>
      <c r="BV272" s="82"/>
      <c r="BW272" s="82"/>
      <c r="BX272" s="82"/>
      <c r="BY272" s="82"/>
      <c r="BZ272" s="82"/>
      <c r="CA272" s="82"/>
      <c r="CB272" s="82"/>
      <c r="CC272" s="82"/>
      <c r="CD272" s="82"/>
      <c r="CE272" s="82"/>
      <c r="CF272" s="82"/>
      <c r="CG272" s="82"/>
      <c r="CH272" s="82"/>
      <c r="CI272" s="82"/>
      <c r="CJ272" s="82"/>
      <c r="CK272" s="82"/>
      <c r="CL272" s="82"/>
      <c r="CM272" s="82"/>
      <c r="CN272" s="82"/>
      <c r="CO272" s="82"/>
      <c r="CP272" s="82"/>
      <c r="CQ272" s="82"/>
      <c r="CR272" s="82"/>
      <c r="CS272" s="82"/>
      <c r="CT272" s="82"/>
      <c r="CU272" s="82"/>
      <c r="CV272" s="82"/>
      <c r="CW272" s="82"/>
      <c r="CX272" s="82"/>
      <c r="CY272" s="82"/>
      <c r="CZ272" s="82"/>
      <c r="DA272" s="82"/>
      <c r="DB272" s="82"/>
      <c r="DC272" s="82"/>
      <c r="DD272" s="82"/>
      <c r="DE272" s="82"/>
      <c r="DF272" s="82"/>
      <c r="DG272" s="82"/>
      <c r="DH272" s="82"/>
      <c r="DI272" s="82"/>
      <c r="DJ272" s="82"/>
      <c r="DK272" s="82"/>
      <c r="DL272" s="82"/>
      <c r="DM272" s="82"/>
      <c r="DN272" s="82"/>
      <c r="DO272" s="82"/>
      <c r="DP272" s="82"/>
      <c r="DQ272" s="82"/>
    </row>
    <row r="273" spans="1:121" s="25" customFormat="1" ht="12.75" customHeight="1" outlineLevel="1" x14ac:dyDescent="0.2">
      <c r="A273" s="35" t="s">
        <v>443</v>
      </c>
      <c r="B273" s="36">
        <f t="shared" si="50"/>
        <v>9</v>
      </c>
      <c r="C273" s="81"/>
      <c r="D273" s="82"/>
      <c r="E273" s="82"/>
      <c r="F273" s="82"/>
      <c r="G273" s="82"/>
      <c r="H273" s="82"/>
      <c r="I273" s="82"/>
      <c r="J273" s="82"/>
      <c r="K273" s="82"/>
      <c r="L273" s="82"/>
      <c r="M273" s="82"/>
      <c r="N273" s="82"/>
      <c r="O273" s="82"/>
      <c r="P273" s="82"/>
      <c r="Q273" s="82"/>
      <c r="R273" s="82"/>
      <c r="S273" s="82"/>
      <c r="T273" s="82"/>
      <c r="U273" s="82"/>
      <c r="V273" s="82"/>
      <c r="W273" s="82"/>
      <c r="X273" s="82"/>
      <c r="Y273" s="82"/>
      <c r="Z273" s="82"/>
      <c r="AA273" s="82"/>
      <c r="AB273" s="82"/>
      <c r="AC273" s="82"/>
      <c r="AD273" s="82"/>
      <c r="AE273" s="82"/>
      <c r="AF273" s="82"/>
      <c r="AG273" s="82"/>
      <c r="AH273" s="82"/>
      <c r="AI273" s="82"/>
      <c r="AJ273" s="82"/>
      <c r="AK273" s="82"/>
      <c r="AL273" s="82">
        <v>72805</v>
      </c>
      <c r="AM273" s="82">
        <v>77523</v>
      </c>
      <c r="AN273" s="82">
        <v>74396</v>
      </c>
      <c r="AO273" s="82">
        <v>84361</v>
      </c>
      <c r="AP273" s="82">
        <v>84279</v>
      </c>
      <c r="AQ273" s="82">
        <v>85934</v>
      </c>
      <c r="AR273" s="82">
        <v>81783</v>
      </c>
      <c r="AS273" s="82">
        <v>84629</v>
      </c>
      <c r="AT273" s="82">
        <v>75192</v>
      </c>
      <c r="AU273" s="82"/>
      <c r="AV273" s="82"/>
      <c r="AW273" s="82"/>
      <c r="AX273" s="82"/>
      <c r="AY273" s="82"/>
      <c r="AZ273" s="82"/>
      <c r="BA273" s="82"/>
      <c r="BB273" s="82"/>
      <c r="BC273" s="82"/>
      <c r="BD273" s="82"/>
      <c r="BE273" s="82"/>
      <c r="BF273" s="82"/>
      <c r="BG273" s="82"/>
      <c r="BH273" s="82"/>
      <c r="BI273" s="82"/>
      <c r="BJ273" s="82"/>
      <c r="BK273" s="82"/>
      <c r="BL273" s="82"/>
      <c r="BM273" s="82"/>
      <c r="BN273" s="82"/>
      <c r="BO273" s="82"/>
      <c r="BP273" s="82"/>
      <c r="BQ273" s="82"/>
      <c r="BR273" s="82"/>
      <c r="BS273" s="82"/>
      <c r="BT273" s="82"/>
      <c r="BU273" s="82"/>
      <c r="BV273" s="82"/>
      <c r="BW273" s="82"/>
      <c r="BX273" s="82"/>
      <c r="BY273" s="82"/>
      <c r="BZ273" s="82"/>
      <c r="CA273" s="82"/>
      <c r="CB273" s="82"/>
      <c r="CC273" s="82"/>
      <c r="CD273" s="82"/>
      <c r="CE273" s="82"/>
      <c r="CF273" s="82"/>
      <c r="CG273" s="82"/>
      <c r="CH273" s="82"/>
      <c r="CI273" s="82"/>
      <c r="CJ273" s="82"/>
      <c r="CK273" s="82"/>
      <c r="CL273" s="82"/>
      <c r="CM273" s="82"/>
      <c r="CN273" s="82"/>
      <c r="CO273" s="82"/>
      <c r="CP273" s="82"/>
      <c r="CQ273" s="82"/>
      <c r="CR273" s="82"/>
      <c r="CS273" s="82"/>
      <c r="CT273" s="82"/>
      <c r="CU273" s="82"/>
      <c r="CV273" s="82"/>
      <c r="CW273" s="82"/>
      <c r="CX273" s="82"/>
      <c r="CY273" s="82"/>
      <c r="CZ273" s="82"/>
      <c r="DA273" s="82"/>
      <c r="DB273" s="82"/>
      <c r="DC273" s="82"/>
      <c r="DD273" s="82"/>
      <c r="DE273" s="82"/>
      <c r="DF273" s="82"/>
      <c r="DG273" s="82"/>
      <c r="DH273" s="82"/>
      <c r="DI273" s="82"/>
      <c r="DJ273" s="82"/>
      <c r="DK273" s="82"/>
      <c r="DL273" s="82"/>
      <c r="DM273" s="82"/>
      <c r="DN273" s="82"/>
      <c r="DO273" s="82"/>
      <c r="DP273" s="82"/>
      <c r="DQ273" s="82"/>
    </row>
    <row r="274" spans="1:121" s="25" customFormat="1" ht="12.75" customHeight="1" outlineLevel="1" x14ac:dyDescent="0.2">
      <c r="A274" s="35" t="s">
        <v>445</v>
      </c>
      <c r="B274" s="36">
        <f t="shared" si="50"/>
        <v>1</v>
      </c>
      <c r="C274" s="81"/>
      <c r="D274" s="82"/>
      <c r="E274" s="82"/>
      <c r="F274" s="82"/>
      <c r="G274" s="82"/>
      <c r="H274" s="82"/>
      <c r="I274" s="82"/>
      <c r="J274" s="82"/>
      <c r="K274" s="82"/>
      <c r="L274" s="82"/>
      <c r="M274" s="82"/>
      <c r="N274" s="82"/>
      <c r="O274" s="82"/>
      <c r="P274" s="82"/>
      <c r="Q274" s="82"/>
      <c r="R274" s="82"/>
      <c r="S274" s="82"/>
      <c r="T274" s="82"/>
      <c r="U274" s="82"/>
      <c r="V274" s="82"/>
      <c r="W274" s="82"/>
      <c r="X274" s="82"/>
      <c r="Y274" s="82"/>
      <c r="Z274" s="82"/>
      <c r="AA274" s="82"/>
      <c r="AB274" s="82"/>
      <c r="AC274" s="82"/>
      <c r="AD274" s="82"/>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c r="BC274" s="82">
        <v>730148</v>
      </c>
      <c r="BD274" s="82"/>
      <c r="BE274" s="82"/>
      <c r="BF274" s="82"/>
      <c r="BG274" s="82"/>
      <c r="BH274" s="82"/>
      <c r="BI274" s="82"/>
      <c r="BJ274" s="82"/>
      <c r="BK274" s="82"/>
      <c r="BL274" s="82"/>
      <c r="BM274" s="82"/>
      <c r="BN274" s="82"/>
      <c r="BO274" s="82"/>
      <c r="BP274" s="82"/>
      <c r="BQ274" s="82"/>
      <c r="BR274" s="82"/>
      <c r="BS274" s="82"/>
      <c r="BT274" s="82"/>
      <c r="BU274" s="82"/>
      <c r="BV274" s="82"/>
      <c r="BW274" s="82"/>
      <c r="BX274" s="82"/>
      <c r="BY274" s="82"/>
      <c r="BZ274" s="82"/>
      <c r="CA274" s="82"/>
      <c r="CB274" s="82"/>
      <c r="CC274" s="82"/>
      <c r="CD274" s="82"/>
      <c r="CE274" s="82"/>
      <c r="CF274" s="82"/>
      <c r="CG274" s="82"/>
      <c r="CH274" s="82"/>
      <c r="CI274" s="82"/>
      <c r="CJ274" s="82"/>
      <c r="CK274" s="82"/>
      <c r="CL274" s="82"/>
      <c r="CM274" s="82"/>
      <c r="CN274" s="82"/>
      <c r="CO274" s="82"/>
      <c r="CP274" s="82"/>
      <c r="CQ274" s="82"/>
      <c r="CR274" s="82"/>
      <c r="CS274" s="82"/>
      <c r="CT274" s="82"/>
      <c r="CU274" s="82"/>
      <c r="CV274" s="82"/>
      <c r="CW274" s="82"/>
      <c r="CX274" s="82"/>
      <c r="CY274" s="82"/>
      <c r="CZ274" s="82"/>
      <c r="DA274" s="82"/>
      <c r="DB274" s="82"/>
      <c r="DC274" s="82"/>
      <c r="DD274" s="82"/>
      <c r="DE274" s="82"/>
      <c r="DF274" s="82"/>
      <c r="DG274" s="82"/>
      <c r="DH274" s="82"/>
      <c r="DI274" s="82"/>
      <c r="DJ274" s="82"/>
      <c r="DK274" s="82"/>
      <c r="DL274" s="82"/>
      <c r="DM274" s="82"/>
      <c r="DN274" s="82"/>
      <c r="DO274" s="82"/>
      <c r="DP274" s="82"/>
      <c r="DQ274" s="82"/>
    </row>
    <row r="275" spans="1:121" s="25" customFormat="1" ht="12.75" customHeight="1" outlineLevel="1" x14ac:dyDescent="0.2">
      <c r="A275" s="35" t="s">
        <v>444</v>
      </c>
      <c r="B275" s="36">
        <f t="shared" si="50"/>
        <v>19</v>
      </c>
      <c r="C275" s="81"/>
      <c r="D275" s="82"/>
      <c r="E275" s="82"/>
      <c r="F275" s="82"/>
      <c r="G275" s="82"/>
      <c r="H275" s="82"/>
      <c r="I275" s="82"/>
      <c r="J275" s="82"/>
      <c r="K275" s="82"/>
      <c r="L275" s="82"/>
      <c r="M275" s="82"/>
      <c r="N275" s="82"/>
      <c r="O275" s="82"/>
      <c r="P275" s="82"/>
      <c r="Q275" s="82"/>
      <c r="R275" s="82"/>
      <c r="S275" s="82"/>
      <c r="T275" s="82"/>
      <c r="U275" s="82"/>
      <c r="V275" s="82"/>
      <c r="W275" s="82"/>
      <c r="X275" s="82"/>
      <c r="Y275" s="82"/>
      <c r="Z275" s="82"/>
      <c r="AA275" s="82"/>
      <c r="AB275" s="82"/>
      <c r="AC275" s="82"/>
      <c r="AD275" s="82"/>
      <c r="AE275" s="82"/>
      <c r="AF275" s="82"/>
      <c r="AG275" s="82"/>
      <c r="AH275" s="82"/>
      <c r="AI275" s="82"/>
      <c r="AJ275" s="82"/>
      <c r="AK275" s="82"/>
      <c r="AL275" s="82"/>
      <c r="AM275" s="82"/>
      <c r="AN275" s="82"/>
      <c r="AO275" s="82"/>
      <c r="AP275" s="82"/>
      <c r="AQ275" s="82"/>
      <c r="AR275" s="82"/>
      <c r="AS275" s="82"/>
      <c r="AT275" s="82"/>
      <c r="AU275" s="82">
        <v>269755</v>
      </c>
      <c r="AV275" s="82">
        <v>11628</v>
      </c>
      <c r="AW275" s="82">
        <v>458</v>
      </c>
      <c r="AX275" s="82"/>
      <c r="AY275" s="82"/>
      <c r="AZ275" s="82"/>
      <c r="BA275" s="82"/>
      <c r="BB275" s="82">
        <v>675497</v>
      </c>
      <c r="BC275" s="82">
        <v>772120</v>
      </c>
      <c r="BD275" s="82">
        <v>784260</v>
      </c>
      <c r="BE275" s="82">
        <v>850703</v>
      </c>
      <c r="BF275" s="82">
        <v>978716</v>
      </c>
      <c r="BG275" s="82">
        <v>1327618</v>
      </c>
      <c r="BH275" s="82">
        <v>1389486</v>
      </c>
      <c r="BI275" s="82"/>
      <c r="BJ275" s="82">
        <v>1655</v>
      </c>
      <c r="BK275" s="82">
        <v>5708</v>
      </c>
      <c r="BL275" s="82">
        <v>5911</v>
      </c>
      <c r="BM275" s="82">
        <v>6359</v>
      </c>
      <c r="BN275" s="82">
        <v>13987</v>
      </c>
      <c r="BO275" s="82">
        <v>15201</v>
      </c>
      <c r="BP275" s="82">
        <v>14869</v>
      </c>
      <c r="BQ275" s="82">
        <v>13694</v>
      </c>
      <c r="BR275" s="82">
        <v>15272</v>
      </c>
      <c r="BS275" s="82"/>
      <c r="BT275" s="82"/>
      <c r="BU275" s="82"/>
      <c r="BV275" s="82"/>
      <c r="BW275" s="82"/>
      <c r="BX275" s="82"/>
      <c r="BY275" s="82"/>
      <c r="BZ275" s="82"/>
      <c r="CA275" s="82"/>
      <c r="CB275" s="82"/>
      <c r="CC275" s="82"/>
      <c r="CD275" s="82"/>
      <c r="CE275" s="82"/>
      <c r="CF275" s="82"/>
      <c r="CG275" s="82"/>
      <c r="CH275" s="82"/>
      <c r="CI275" s="82"/>
      <c r="CJ275" s="82"/>
      <c r="CK275" s="82"/>
      <c r="CL275" s="82"/>
      <c r="CM275" s="82"/>
      <c r="CN275" s="82"/>
      <c r="CO275" s="82"/>
      <c r="CP275" s="82"/>
      <c r="CQ275" s="82"/>
      <c r="CR275" s="82"/>
      <c r="CS275" s="82"/>
      <c r="CT275" s="82"/>
      <c r="CU275" s="82"/>
      <c r="CV275" s="82"/>
      <c r="CW275" s="82"/>
      <c r="CX275" s="82"/>
      <c r="CY275" s="82"/>
      <c r="CZ275" s="82"/>
      <c r="DA275" s="82"/>
      <c r="DB275" s="82"/>
      <c r="DC275" s="82"/>
      <c r="DD275" s="82"/>
      <c r="DE275" s="82"/>
      <c r="DF275" s="82"/>
      <c r="DG275" s="82"/>
      <c r="DH275" s="82"/>
      <c r="DI275" s="82"/>
      <c r="DJ275" s="82"/>
      <c r="DK275" s="82"/>
      <c r="DL275" s="82"/>
      <c r="DM275" s="82"/>
      <c r="DN275" s="82"/>
      <c r="DO275" s="82"/>
      <c r="DP275" s="82"/>
      <c r="DQ275" s="82"/>
    </row>
    <row r="276" spans="1:121" s="25" customFormat="1" ht="12.75" customHeight="1" x14ac:dyDescent="0.2">
      <c r="A276" s="26"/>
      <c r="B276" s="36" t="str">
        <f t="shared" si="50"/>
        <v/>
      </c>
      <c r="C276" s="81"/>
      <c r="D276" s="82"/>
      <c r="E276" s="82"/>
      <c r="F276" s="82"/>
      <c r="G276" s="82"/>
      <c r="H276" s="82"/>
      <c r="I276" s="82"/>
      <c r="J276" s="82"/>
      <c r="K276" s="82"/>
      <c r="L276" s="82"/>
      <c r="M276" s="82"/>
      <c r="N276" s="82"/>
      <c r="O276" s="82"/>
      <c r="P276" s="82"/>
      <c r="Q276" s="82"/>
      <c r="R276" s="82"/>
      <c r="S276" s="82"/>
      <c r="T276" s="82"/>
      <c r="U276" s="82"/>
      <c r="V276" s="82"/>
      <c r="W276" s="82"/>
      <c r="X276" s="82"/>
      <c r="Y276" s="82"/>
      <c r="Z276" s="82"/>
      <c r="AA276" s="82"/>
      <c r="AB276" s="82"/>
      <c r="AC276" s="82"/>
      <c r="AD276" s="82"/>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c r="BR276" s="82"/>
      <c r="BS276" s="82"/>
      <c r="BT276" s="82"/>
      <c r="BU276" s="82"/>
      <c r="BV276" s="82"/>
      <c r="BW276" s="82"/>
      <c r="BX276" s="82"/>
      <c r="BY276" s="82"/>
      <c r="BZ276" s="82"/>
      <c r="CA276" s="82"/>
      <c r="CB276" s="82"/>
      <c r="CC276" s="82"/>
      <c r="CD276" s="82"/>
      <c r="CE276" s="82"/>
      <c r="CF276" s="82"/>
      <c r="CG276" s="82"/>
      <c r="CH276" s="82"/>
      <c r="CI276" s="82"/>
      <c r="CJ276" s="82"/>
      <c r="CK276" s="82"/>
      <c r="CL276" s="82"/>
      <c r="CM276" s="82"/>
      <c r="CN276" s="82"/>
      <c r="CO276" s="82"/>
      <c r="CP276" s="82"/>
      <c r="CQ276" s="82"/>
      <c r="CR276" s="82"/>
      <c r="CS276" s="82"/>
      <c r="CT276" s="82"/>
      <c r="CU276" s="82"/>
      <c r="CV276" s="82"/>
      <c r="CW276" s="82"/>
      <c r="CX276" s="82"/>
      <c r="CY276" s="82"/>
      <c r="CZ276" s="82"/>
      <c r="DA276" s="82"/>
      <c r="DB276" s="82"/>
      <c r="DC276" s="82"/>
      <c r="DD276" s="82"/>
      <c r="DE276" s="82"/>
      <c r="DF276" s="82"/>
      <c r="DG276" s="82"/>
      <c r="DH276" s="82"/>
      <c r="DI276" s="82"/>
      <c r="DJ276" s="82"/>
      <c r="DK276" s="82"/>
      <c r="DL276" s="82"/>
      <c r="DM276" s="82"/>
      <c r="DN276" s="82"/>
      <c r="DO276" s="82"/>
      <c r="DP276" s="82"/>
      <c r="DQ276" s="82"/>
    </row>
    <row r="277" spans="1:121" s="25" customFormat="1" ht="12.75" customHeight="1" x14ac:dyDescent="0.2">
      <c r="A277" s="33" t="s">
        <v>388</v>
      </c>
      <c r="B277" s="34">
        <f t="shared" si="50"/>
        <v>39</v>
      </c>
      <c r="C277" s="79"/>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v>3472854</v>
      </c>
      <c r="AG277" s="80">
        <v>8425067</v>
      </c>
      <c r="AH277" s="80">
        <v>9369276</v>
      </c>
      <c r="AI277" s="80">
        <v>8695689</v>
      </c>
      <c r="AJ277" s="80">
        <v>8554076</v>
      </c>
      <c r="AK277" s="80">
        <v>9432483</v>
      </c>
      <c r="AL277" s="80">
        <v>8008427</v>
      </c>
      <c r="AM277" s="80">
        <v>8023886</v>
      </c>
      <c r="AN277" s="80">
        <v>9308334</v>
      </c>
      <c r="AO277" s="80">
        <v>12196175</v>
      </c>
      <c r="AP277" s="80">
        <v>19792680</v>
      </c>
      <c r="AQ277" s="80">
        <v>26830085</v>
      </c>
      <c r="AR277" s="80">
        <v>28846255</v>
      </c>
      <c r="AS277" s="80">
        <v>27908691</v>
      </c>
      <c r="AT277" s="80">
        <v>29671802</v>
      </c>
      <c r="AU277" s="80">
        <v>33600175</v>
      </c>
      <c r="AV277" s="80">
        <v>36264585</v>
      </c>
      <c r="AW277" s="80">
        <v>34728579</v>
      </c>
      <c r="AX277" s="80">
        <v>39029276</v>
      </c>
      <c r="AY277" s="80">
        <v>42424580</v>
      </c>
      <c r="AZ277" s="80">
        <v>57173101</v>
      </c>
      <c r="BA277" s="80">
        <v>95458719</v>
      </c>
      <c r="BB277" s="80">
        <v>89067245</v>
      </c>
      <c r="BC277" s="80">
        <v>95688559</v>
      </c>
      <c r="BD277" s="80">
        <v>100445985</v>
      </c>
      <c r="BE277" s="80">
        <v>110000879</v>
      </c>
      <c r="BF277" s="80">
        <v>125751352</v>
      </c>
      <c r="BG277" s="80">
        <v>137777524</v>
      </c>
      <c r="BH277" s="80">
        <v>143616616</v>
      </c>
      <c r="BI277" s="80">
        <v>164185</v>
      </c>
      <c r="BJ277" s="80">
        <v>173040</v>
      </c>
      <c r="BK277" s="80">
        <v>297648</v>
      </c>
      <c r="BL277" s="80">
        <v>313062</v>
      </c>
      <c r="BM277" s="80">
        <v>325189</v>
      </c>
      <c r="BN277" s="80">
        <v>362857</v>
      </c>
      <c r="BO277" s="80">
        <v>370005</v>
      </c>
      <c r="BP277" s="80">
        <v>380657</v>
      </c>
      <c r="BQ277" s="80">
        <v>416626</v>
      </c>
      <c r="BR277" s="80">
        <v>493910</v>
      </c>
      <c r="BS277" s="80"/>
      <c r="BT277" s="80"/>
      <c r="BU277" s="80"/>
      <c r="BV277" s="80"/>
      <c r="BW277" s="80"/>
      <c r="BX277" s="80"/>
      <c r="BY277" s="80"/>
      <c r="BZ277" s="80"/>
      <c r="CA277" s="80"/>
      <c r="CB277" s="80"/>
      <c r="CC277" s="80"/>
      <c r="CD277" s="80"/>
      <c r="CE277" s="80"/>
      <c r="CF277" s="80"/>
      <c r="CG277" s="80"/>
      <c r="CH277" s="80"/>
      <c r="CI277" s="80"/>
      <c r="CJ277" s="80"/>
      <c r="CK277" s="80"/>
      <c r="CL277" s="80"/>
      <c r="CM277" s="80"/>
      <c r="CN277" s="80"/>
      <c r="CO277" s="80"/>
      <c r="CP277" s="80"/>
      <c r="CQ277" s="80"/>
      <c r="CR277" s="80"/>
      <c r="CS277" s="80"/>
      <c r="CT277" s="80"/>
      <c r="CU277" s="80"/>
      <c r="CV277" s="80"/>
      <c r="CW277" s="80"/>
      <c r="CX277" s="80"/>
      <c r="CY277" s="80"/>
      <c r="CZ277" s="80"/>
      <c r="DA277" s="80"/>
      <c r="DB277" s="80"/>
      <c r="DC277" s="80"/>
      <c r="DD277" s="80"/>
      <c r="DE277" s="80"/>
      <c r="DF277" s="80"/>
      <c r="DG277" s="80"/>
      <c r="DH277" s="80"/>
      <c r="DI277" s="80"/>
      <c r="DJ277" s="80"/>
      <c r="DK277" s="80"/>
      <c r="DL277" s="80"/>
      <c r="DM277" s="80"/>
      <c r="DN277" s="80"/>
      <c r="DO277" s="80"/>
      <c r="DP277" s="80"/>
      <c r="DQ277" s="80"/>
    </row>
    <row r="278" spans="1:121" s="25" customFormat="1" ht="12.75" customHeight="1" x14ac:dyDescent="0.2">
      <c r="A278" s="26"/>
      <c r="B278" s="27" t="str">
        <f t="shared" si="50"/>
        <v/>
      </c>
      <c r="C278" s="81"/>
      <c r="D278" s="82"/>
      <c r="E278" s="82"/>
      <c r="F278" s="82"/>
      <c r="G278" s="82"/>
      <c r="H278" s="82"/>
      <c r="I278" s="82"/>
      <c r="J278" s="82"/>
      <c r="K278" s="82"/>
      <c r="L278" s="82"/>
      <c r="M278" s="82"/>
      <c r="N278" s="82"/>
      <c r="O278" s="82"/>
      <c r="P278" s="82"/>
      <c r="Q278" s="82"/>
      <c r="R278" s="82"/>
      <c r="S278" s="82"/>
      <c r="T278" s="82"/>
      <c r="U278" s="82"/>
      <c r="V278" s="82"/>
      <c r="W278" s="82"/>
      <c r="X278" s="82"/>
      <c r="Y278" s="82"/>
      <c r="Z278" s="82"/>
      <c r="AA278" s="82"/>
      <c r="AB278" s="82"/>
      <c r="AC278" s="82"/>
      <c r="AD278" s="82"/>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c r="BB278" s="82"/>
      <c r="BC278" s="82"/>
      <c r="BD278" s="82"/>
      <c r="BE278" s="82"/>
      <c r="BF278" s="82"/>
      <c r="BG278" s="82"/>
      <c r="BH278" s="82"/>
      <c r="BI278" s="82"/>
      <c r="BJ278" s="82"/>
      <c r="BK278" s="82"/>
      <c r="BL278" s="82"/>
      <c r="BM278" s="82"/>
      <c r="BN278" s="82"/>
      <c r="BO278" s="82"/>
      <c r="BP278" s="82"/>
      <c r="BQ278" s="82"/>
      <c r="BR278" s="82"/>
      <c r="BS278" s="82"/>
      <c r="BT278" s="82"/>
      <c r="BU278" s="82"/>
      <c r="BV278" s="82"/>
      <c r="BW278" s="82"/>
      <c r="BX278" s="82"/>
      <c r="BY278" s="82"/>
      <c r="BZ278" s="82"/>
      <c r="CA278" s="82"/>
      <c r="CB278" s="82"/>
      <c r="CC278" s="82"/>
      <c r="CD278" s="82"/>
      <c r="CE278" s="82"/>
      <c r="CF278" s="82"/>
      <c r="CG278" s="82"/>
      <c r="CH278" s="82"/>
      <c r="CI278" s="82"/>
      <c r="CJ278" s="82"/>
      <c r="CK278" s="82"/>
      <c r="CL278" s="82"/>
      <c r="CM278" s="82"/>
      <c r="CN278" s="82"/>
      <c r="CO278" s="82"/>
      <c r="CP278" s="82"/>
      <c r="CQ278" s="82"/>
      <c r="CR278" s="82"/>
      <c r="CS278" s="82"/>
      <c r="CT278" s="82"/>
      <c r="CU278" s="82"/>
      <c r="CV278" s="82"/>
      <c r="CW278" s="82"/>
      <c r="CX278" s="82"/>
      <c r="CY278" s="82"/>
      <c r="CZ278" s="82"/>
      <c r="DA278" s="82"/>
      <c r="DB278" s="82"/>
      <c r="DC278" s="82"/>
      <c r="DD278" s="82"/>
      <c r="DE278" s="82"/>
      <c r="DF278" s="82"/>
      <c r="DG278" s="82"/>
      <c r="DH278" s="82"/>
      <c r="DI278" s="82"/>
      <c r="DJ278" s="82"/>
      <c r="DK278" s="82"/>
      <c r="DL278" s="82"/>
      <c r="DM278" s="82"/>
      <c r="DN278" s="82"/>
      <c r="DO278" s="82"/>
      <c r="DP278" s="82"/>
      <c r="DQ278" s="82"/>
    </row>
    <row r="279" spans="1:121" s="25" customFormat="1" ht="12.75" customHeight="1" x14ac:dyDescent="0.2">
      <c r="A279" s="33" t="s">
        <v>373</v>
      </c>
      <c r="B279" s="34">
        <f t="shared" si="50"/>
        <v>17</v>
      </c>
      <c r="C279" s="79"/>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80"/>
      <c r="BT279" s="80"/>
      <c r="BU279" s="80"/>
      <c r="BV279" s="80"/>
      <c r="BW279" s="80"/>
      <c r="BX279" s="80"/>
      <c r="BY279" s="80"/>
      <c r="BZ279" s="80"/>
      <c r="CA279" s="80"/>
      <c r="CB279" s="80"/>
      <c r="CC279" s="80"/>
      <c r="CD279" s="80"/>
      <c r="CE279" s="80"/>
      <c r="CF279" s="80"/>
      <c r="CG279" s="80"/>
      <c r="CH279" s="80"/>
      <c r="CI279" s="80"/>
      <c r="CJ279" s="80"/>
      <c r="CK279" s="80"/>
      <c r="CL279" s="80"/>
      <c r="CM279" s="80"/>
      <c r="CN279" s="80"/>
      <c r="CO279" s="80"/>
      <c r="CP279" s="80"/>
      <c r="CQ279" s="80"/>
      <c r="CR279" s="80"/>
      <c r="CS279" s="80"/>
      <c r="CT279" s="80"/>
      <c r="CU279" s="80"/>
      <c r="CV279" s="80"/>
      <c r="CW279" s="80"/>
      <c r="CX279" s="80"/>
      <c r="CY279" s="80"/>
      <c r="CZ279" s="80"/>
      <c r="DA279" s="80">
        <v>704</v>
      </c>
      <c r="DB279" s="80">
        <v>682</v>
      </c>
      <c r="DC279" s="80">
        <v>656.03840996000008</v>
      </c>
      <c r="DD279" s="80">
        <v>650</v>
      </c>
      <c r="DE279" s="80">
        <v>665</v>
      </c>
      <c r="DF279" s="80">
        <v>693</v>
      </c>
      <c r="DG279" s="80">
        <v>733</v>
      </c>
      <c r="DH279" s="80">
        <v>722</v>
      </c>
      <c r="DI279" s="80">
        <v>708</v>
      </c>
      <c r="DJ279" s="80">
        <v>725</v>
      </c>
      <c r="DK279" s="80">
        <v>766</v>
      </c>
      <c r="DL279" s="80">
        <v>792</v>
      </c>
      <c r="DM279" s="80">
        <v>854</v>
      </c>
      <c r="DN279" s="80">
        <v>842</v>
      </c>
      <c r="DO279" s="80">
        <v>894</v>
      </c>
      <c r="DP279" s="80">
        <v>982</v>
      </c>
      <c r="DQ279" s="80">
        <v>959</v>
      </c>
    </row>
    <row r="280" spans="1:121" s="25" customFormat="1" ht="12.75" customHeight="1" x14ac:dyDescent="0.2">
      <c r="A280" s="38"/>
      <c r="B280" s="36" t="str">
        <f t="shared" si="50"/>
        <v/>
      </c>
      <c r="C280" s="95"/>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6"/>
      <c r="AY280" s="96"/>
      <c r="AZ280" s="96"/>
      <c r="BA280" s="96"/>
      <c r="BB280" s="96"/>
      <c r="BC280" s="96"/>
      <c r="BD280" s="96"/>
      <c r="BE280" s="96"/>
      <c r="BF280" s="96"/>
      <c r="BG280" s="96"/>
      <c r="BH280" s="96"/>
      <c r="BI280" s="96"/>
      <c r="BJ280" s="96"/>
      <c r="BK280" s="96"/>
      <c r="BL280" s="96"/>
      <c r="BM280" s="96"/>
      <c r="BN280" s="96"/>
      <c r="BO280" s="96"/>
      <c r="BP280" s="96"/>
      <c r="BQ280" s="96"/>
      <c r="BR280" s="96"/>
      <c r="BS280" s="96"/>
      <c r="BT280" s="96"/>
      <c r="BU280" s="96"/>
      <c r="BV280" s="96"/>
      <c r="BW280" s="96"/>
      <c r="BX280" s="96"/>
      <c r="BY280" s="96"/>
      <c r="BZ280" s="96"/>
      <c r="CA280" s="96"/>
      <c r="CB280" s="96"/>
      <c r="CC280" s="96"/>
      <c r="CD280" s="96"/>
      <c r="CE280" s="96"/>
      <c r="CF280" s="96"/>
      <c r="CG280" s="96"/>
      <c r="CH280" s="96"/>
      <c r="CI280" s="96"/>
      <c r="CJ280" s="96"/>
      <c r="CK280" s="96"/>
      <c r="CL280" s="96"/>
      <c r="CM280" s="96"/>
      <c r="CN280" s="96"/>
      <c r="CO280" s="96"/>
      <c r="CP280" s="96"/>
      <c r="CQ280" s="96"/>
      <c r="CR280" s="96"/>
      <c r="CS280" s="96"/>
      <c r="CT280" s="96"/>
      <c r="CU280" s="96"/>
      <c r="CV280" s="96"/>
      <c r="CW280" s="96"/>
      <c r="CX280" s="96"/>
      <c r="CY280" s="96"/>
      <c r="CZ280" s="96"/>
      <c r="DA280" s="96"/>
      <c r="DB280" s="96"/>
      <c r="DC280" s="96"/>
      <c r="DD280" s="96"/>
      <c r="DE280" s="96"/>
      <c r="DF280" s="96"/>
      <c r="DG280" s="96"/>
      <c r="DH280" s="96"/>
      <c r="DI280" s="96"/>
      <c r="DJ280" s="96"/>
      <c r="DK280" s="96"/>
      <c r="DL280" s="96"/>
      <c r="DM280" s="96"/>
      <c r="DN280" s="96"/>
      <c r="DO280" s="96"/>
      <c r="DP280" s="96"/>
      <c r="DQ280" s="96"/>
    </row>
    <row r="281" spans="1:121" s="25" customFormat="1" ht="12.75" customHeight="1" x14ac:dyDescent="0.2">
      <c r="A281" s="41" t="s">
        <v>412</v>
      </c>
      <c r="B281" s="42">
        <f t="shared" si="50"/>
        <v>118</v>
      </c>
      <c r="C281" s="92">
        <f t="shared" ref="C281:AH281" si="51">C279+C277+C233+C204+C202+C200+C59</f>
        <v>8894319</v>
      </c>
      <c r="D281" s="92">
        <f t="shared" si="51"/>
        <v>9685153</v>
      </c>
      <c r="E281" s="92">
        <f t="shared" si="51"/>
        <v>9105758</v>
      </c>
      <c r="F281" s="92">
        <f t="shared" si="51"/>
        <v>8799530</v>
      </c>
      <c r="G281" s="92">
        <f t="shared" si="51"/>
        <v>8999485</v>
      </c>
      <c r="H281" s="92">
        <f t="shared" si="51"/>
        <v>9648662</v>
      </c>
      <c r="I281" s="92">
        <f t="shared" si="51"/>
        <v>11645352</v>
      </c>
      <c r="J281" s="92">
        <f t="shared" si="51"/>
        <v>10844067</v>
      </c>
      <c r="K281" s="92">
        <f t="shared" si="51"/>
        <v>11593165</v>
      </c>
      <c r="L281" s="92">
        <f t="shared" si="51"/>
        <v>14350789</v>
      </c>
      <c r="M281" s="92">
        <f t="shared" si="51"/>
        <v>16076593</v>
      </c>
      <c r="N281" s="92">
        <f t="shared" si="51"/>
        <v>17117829</v>
      </c>
      <c r="O281" s="92">
        <f t="shared" si="51"/>
        <v>16587906</v>
      </c>
      <c r="P281" s="92">
        <f t="shared" si="51"/>
        <v>16870596</v>
      </c>
      <c r="Q281" s="92">
        <f t="shared" si="51"/>
        <v>19600754</v>
      </c>
      <c r="R281" s="92">
        <f t="shared" si="51"/>
        <v>18905090</v>
      </c>
      <c r="S281" s="92">
        <f t="shared" si="51"/>
        <v>16541222</v>
      </c>
      <c r="T281" s="92">
        <f t="shared" si="51"/>
        <v>20818175</v>
      </c>
      <c r="U281" s="92">
        <f t="shared" si="51"/>
        <v>25684595</v>
      </c>
      <c r="V281" s="92">
        <f t="shared" si="51"/>
        <v>35794946</v>
      </c>
      <c r="W281" s="92">
        <f t="shared" si="51"/>
        <v>31581452</v>
      </c>
      <c r="X281" s="92">
        <f t="shared" si="51"/>
        <v>36693742</v>
      </c>
      <c r="Y281" s="92">
        <f t="shared" si="51"/>
        <v>39724282</v>
      </c>
      <c r="Z281" s="92">
        <f t="shared" si="51"/>
        <v>41774129</v>
      </c>
      <c r="AA281" s="92">
        <f t="shared" si="51"/>
        <v>43592450</v>
      </c>
      <c r="AB281" s="92">
        <f t="shared" si="51"/>
        <v>47896888</v>
      </c>
      <c r="AC281" s="92">
        <f t="shared" si="51"/>
        <v>46584919</v>
      </c>
      <c r="AD281" s="92">
        <f t="shared" si="51"/>
        <v>46486302</v>
      </c>
      <c r="AE281" s="92">
        <f t="shared" si="51"/>
        <v>47053068</v>
      </c>
      <c r="AF281" s="92">
        <f t="shared" si="51"/>
        <v>36782051</v>
      </c>
      <c r="AG281" s="92">
        <f t="shared" si="51"/>
        <v>40506511</v>
      </c>
      <c r="AH281" s="92">
        <f t="shared" si="51"/>
        <v>45273068</v>
      </c>
      <c r="AI281" s="92">
        <f t="shared" ref="AI281:BN281" si="52">AI279+AI277+AI233+AI204+AI202+AI200+AI59</f>
        <v>47092393</v>
      </c>
      <c r="AJ281" s="92">
        <f t="shared" si="52"/>
        <v>50010568</v>
      </c>
      <c r="AK281" s="92">
        <f t="shared" si="52"/>
        <v>54820788</v>
      </c>
      <c r="AL281" s="92">
        <f t="shared" si="52"/>
        <v>54290243</v>
      </c>
      <c r="AM281" s="92">
        <f t="shared" si="52"/>
        <v>59728538</v>
      </c>
      <c r="AN281" s="92">
        <f t="shared" si="52"/>
        <v>62228855</v>
      </c>
      <c r="AO281" s="92">
        <f t="shared" si="52"/>
        <v>73664711</v>
      </c>
      <c r="AP281" s="92">
        <f t="shared" si="52"/>
        <v>82162562</v>
      </c>
      <c r="AQ281" s="92">
        <f t="shared" si="52"/>
        <v>92994889</v>
      </c>
      <c r="AR281" s="92">
        <f t="shared" si="52"/>
        <v>105747365</v>
      </c>
      <c r="AS281" s="92">
        <f t="shared" si="52"/>
        <v>109049818</v>
      </c>
      <c r="AT281" s="92">
        <f t="shared" si="52"/>
        <v>111372634</v>
      </c>
      <c r="AU281" s="92">
        <f t="shared" si="52"/>
        <v>127118385</v>
      </c>
      <c r="AV281" s="92">
        <f t="shared" si="52"/>
        <v>171279123</v>
      </c>
      <c r="AW281" s="92">
        <f t="shared" si="52"/>
        <v>173433013</v>
      </c>
      <c r="AX281" s="92">
        <f t="shared" si="52"/>
        <v>198205775</v>
      </c>
      <c r="AY281" s="92">
        <f t="shared" si="52"/>
        <v>216078137</v>
      </c>
      <c r="AZ281" s="92">
        <f t="shared" si="52"/>
        <v>406087599</v>
      </c>
      <c r="BA281" s="92">
        <f t="shared" si="52"/>
        <v>351110845</v>
      </c>
      <c r="BB281" s="92">
        <f t="shared" si="52"/>
        <v>339550775</v>
      </c>
      <c r="BC281" s="92">
        <f t="shared" si="52"/>
        <v>330985020</v>
      </c>
      <c r="BD281" s="92">
        <f t="shared" si="52"/>
        <v>362244453</v>
      </c>
      <c r="BE281" s="92">
        <f t="shared" si="52"/>
        <v>383535035</v>
      </c>
      <c r="BF281" s="92">
        <f t="shared" si="52"/>
        <v>431429716</v>
      </c>
      <c r="BG281" s="92">
        <f t="shared" si="52"/>
        <v>466472591</v>
      </c>
      <c r="BH281" s="92">
        <f t="shared" si="52"/>
        <v>471436038</v>
      </c>
      <c r="BI281" s="92">
        <f t="shared" si="52"/>
        <v>516865</v>
      </c>
      <c r="BJ281" s="92">
        <f t="shared" si="52"/>
        <v>552814</v>
      </c>
      <c r="BK281" s="92">
        <f t="shared" si="52"/>
        <v>1050821</v>
      </c>
      <c r="BL281" s="92">
        <f t="shared" si="52"/>
        <v>1126254</v>
      </c>
      <c r="BM281" s="92">
        <f t="shared" si="52"/>
        <v>1199651</v>
      </c>
      <c r="BN281" s="92">
        <f t="shared" si="52"/>
        <v>1333196</v>
      </c>
      <c r="BO281" s="92">
        <f t="shared" ref="BO281:CT281" si="53">BO279+BO277+BO233+BO204+BO202+BO200+BO59</f>
        <v>1466299</v>
      </c>
      <c r="BP281" s="92">
        <f t="shared" si="53"/>
        <v>1546193</v>
      </c>
      <c r="BQ281" s="92">
        <f t="shared" si="53"/>
        <v>1683435</v>
      </c>
      <c r="BR281" s="92">
        <f t="shared" si="53"/>
        <v>1850365</v>
      </c>
      <c r="BS281" s="92">
        <f t="shared" si="53"/>
        <v>2001443</v>
      </c>
      <c r="BT281" s="92">
        <f t="shared" si="53"/>
        <v>2232710</v>
      </c>
      <c r="BU281" s="92">
        <f t="shared" si="53"/>
        <v>2441141</v>
      </c>
      <c r="BV281" s="92">
        <f t="shared" si="53"/>
        <v>2762.8</v>
      </c>
      <c r="BW281" s="92">
        <f t="shared" si="53"/>
        <v>3342</v>
      </c>
      <c r="BX281" s="92">
        <f t="shared" si="53"/>
        <v>3907.6</v>
      </c>
      <c r="BY281" s="92">
        <f t="shared" si="53"/>
        <v>4986.4000000000005</v>
      </c>
      <c r="BZ281" s="92">
        <f t="shared" si="53"/>
        <v>5645.9</v>
      </c>
      <c r="CA281" s="92">
        <f t="shared" si="53"/>
        <v>5981.2</v>
      </c>
      <c r="CB281" s="92">
        <f t="shared" si="53"/>
        <v>7317.6</v>
      </c>
      <c r="CC281" s="92">
        <f t="shared" si="53"/>
        <v>8701.7000000000007</v>
      </c>
      <c r="CD281" s="92">
        <f t="shared" si="53"/>
        <v>10050.6</v>
      </c>
      <c r="CE281" s="92">
        <f t="shared" si="53"/>
        <v>11305</v>
      </c>
      <c r="CF281" s="92">
        <f t="shared" si="53"/>
        <v>12760</v>
      </c>
      <c r="CG281" s="92">
        <f t="shared" si="53"/>
        <v>14848</v>
      </c>
      <c r="CH281" s="92">
        <f t="shared" si="53"/>
        <v>17087</v>
      </c>
      <c r="CI281" s="92">
        <f t="shared" si="53"/>
        <v>18990</v>
      </c>
      <c r="CJ281" s="92">
        <f t="shared" si="53"/>
        <v>20394</v>
      </c>
      <c r="CK281" s="92">
        <f t="shared" si="53"/>
        <v>22663</v>
      </c>
      <c r="CL281" s="92">
        <f t="shared" si="53"/>
        <v>23681</v>
      </c>
      <c r="CM281" s="92">
        <f t="shared" si="53"/>
        <v>25797</v>
      </c>
      <c r="CN281" s="92">
        <f t="shared" si="53"/>
        <v>25242</v>
      </c>
      <c r="CO281" s="92">
        <f t="shared" si="53"/>
        <v>23581</v>
      </c>
      <c r="CP281" s="92">
        <f t="shared" si="53"/>
        <v>23830</v>
      </c>
      <c r="CQ281" s="92">
        <f t="shared" si="53"/>
        <v>26189</v>
      </c>
      <c r="CR281" s="92">
        <f t="shared" si="53"/>
        <v>29031</v>
      </c>
      <c r="CS281" s="92">
        <f t="shared" si="53"/>
        <v>30916</v>
      </c>
      <c r="CT281" s="92">
        <f t="shared" si="53"/>
        <v>32042</v>
      </c>
      <c r="CU281" s="92">
        <f t="shared" ref="CU281:DQ281" si="54">CU279+CU277+CU233+CU204+CU202+CU200+CU59</f>
        <v>33683</v>
      </c>
      <c r="CV281" s="92">
        <f t="shared" si="54"/>
        <v>34798.018022160002</v>
      </c>
      <c r="CW281" s="92">
        <f t="shared" si="54"/>
        <v>34386.008529280014</v>
      </c>
      <c r="CX281" s="92">
        <f t="shared" si="54"/>
        <v>50619.832112000004</v>
      </c>
      <c r="CY281" s="92">
        <f t="shared" si="54"/>
        <v>53568.788</v>
      </c>
      <c r="CZ281" s="92">
        <f t="shared" si="54"/>
        <v>59033.866000000002</v>
      </c>
      <c r="DA281" s="92">
        <f t="shared" si="54"/>
        <v>62144.9774858725</v>
      </c>
      <c r="DB281" s="92">
        <f t="shared" si="54"/>
        <v>65301.574000000022</v>
      </c>
      <c r="DC281" s="92">
        <f t="shared" si="54"/>
        <v>67295.977388388579</v>
      </c>
      <c r="DD281" s="92">
        <f t="shared" si="54"/>
        <v>71041</v>
      </c>
      <c r="DE281" s="92">
        <f t="shared" si="54"/>
        <v>76115</v>
      </c>
      <c r="DF281" s="92">
        <f t="shared" si="54"/>
        <v>76123</v>
      </c>
      <c r="DG281" s="92">
        <f t="shared" si="54"/>
        <v>79035</v>
      </c>
      <c r="DH281" s="92">
        <f t="shared" si="54"/>
        <v>82476</v>
      </c>
      <c r="DI281" s="92">
        <f t="shared" si="54"/>
        <v>83554</v>
      </c>
      <c r="DJ281" s="92">
        <f t="shared" si="54"/>
        <v>91225</v>
      </c>
      <c r="DK281" s="92">
        <f t="shared" si="54"/>
        <v>97731</v>
      </c>
      <c r="DL281" s="92">
        <f t="shared" si="54"/>
        <v>97756</v>
      </c>
      <c r="DM281" s="92">
        <f t="shared" si="54"/>
        <v>100448</v>
      </c>
      <c r="DN281" s="92">
        <f t="shared" si="54"/>
        <v>103773</v>
      </c>
      <c r="DO281" s="92">
        <f t="shared" si="54"/>
        <v>110638</v>
      </c>
      <c r="DP281" s="92">
        <f t="shared" si="54"/>
        <v>115130</v>
      </c>
      <c r="DQ281" s="92">
        <f t="shared" si="54"/>
        <v>113905</v>
      </c>
    </row>
    <row r="282" spans="1:121" s="25" customFormat="1" ht="12.75" customHeight="1" x14ac:dyDescent="0.2">
      <c r="A282" s="26"/>
      <c r="B282" s="27" t="str">
        <f t="shared" si="50"/>
        <v/>
      </c>
      <c r="C282" s="97"/>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98"/>
      <c r="AO282" s="98"/>
      <c r="AP282" s="98"/>
      <c r="AQ282" s="98"/>
      <c r="AR282" s="98"/>
      <c r="AS282" s="98"/>
      <c r="AT282" s="98"/>
      <c r="AU282" s="98"/>
      <c r="AV282" s="98"/>
      <c r="AW282" s="98"/>
      <c r="AX282" s="98"/>
      <c r="AY282" s="98"/>
      <c r="AZ282" s="98"/>
      <c r="BA282" s="98"/>
      <c r="BB282" s="98"/>
      <c r="BC282" s="98"/>
      <c r="BD282" s="98"/>
      <c r="BE282" s="98"/>
      <c r="BF282" s="98"/>
      <c r="BG282" s="98"/>
      <c r="BH282" s="98"/>
      <c r="BI282" s="98"/>
      <c r="BJ282" s="98"/>
      <c r="BK282" s="98"/>
      <c r="BL282" s="98"/>
      <c r="BM282" s="98"/>
      <c r="BN282" s="98"/>
      <c r="BO282" s="98"/>
      <c r="BP282" s="98"/>
      <c r="BQ282" s="98"/>
      <c r="BR282" s="98"/>
      <c r="BS282" s="98"/>
      <c r="BT282" s="98"/>
      <c r="BU282" s="98"/>
      <c r="BV282" s="98"/>
      <c r="BW282" s="98"/>
      <c r="BX282" s="98"/>
      <c r="BY282" s="98"/>
      <c r="BZ282" s="98"/>
      <c r="CA282" s="98"/>
      <c r="CB282" s="98"/>
      <c r="CC282" s="98"/>
      <c r="CD282" s="98"/>
      <c r="CE282" s="98"/>
      <c r="CF282" s="98"/>
      <c r="CG282" s="98"/>
      <c r="CH282" s="98"/>
      <c r="CI282" s="98"/>
      <c r="CJ282" s="98"/>
      <c r="CK282" s="98"/>
      <c r="CL282" s="98"/>
      <c r="CM282" s="98"/>
      <c r="CN282" s="98"/>
      <c r="CO282" s="98"/>
      <c r="CP282" s="98"/>
      <c r="CQ282" s="98"/>
      <c r="CR282" s="98"/>
      <c r="CS282" s="98"/>
      <c r="CT282" s="98"/>
      <c r="CU282" s="98"/>
      <c r="CV282" s="98"/>
      <c r="CW282" s="98"/>
      <c r="CX282" s="98"/>
      <c r="CY282" s="98"/>
      <c r="CZ282" s="98"/>
      <c r="DA282" s="98"/>
      <c r="DB282" s="98"/>
      <c r="DC282" s="98"/>
      <c r="DD282" s="98"/>
      <c r="DE282" s="98"/>
      <c r="DF282" s="98"/>
      <c r="DG282" s="98"/>
      <c r="DH282" s="98"/>
      <c r="DI282" s="98"/>
      <c r="DJ282" s="98"/>
      <c r="DK282" s="98"/>
      <c r="DL282" s="98"/>
      <c r="DM282" s="98"/>
      <c r="DN282" s="98"/>
      <c r="DO282" s="98"/>
      <c r="DP282" s="98"/>
      <c r="DQ282" s="98"/>
    </row>
    <row r="283" spans="1:121" s="25" customFormat="1" ht="12.75" customHeight="1" x14ac:dyDescent="0.2">
      <c r="A283" s="21" t="s">
        <v>413</v>
      </c>
      <c r="B283" s="22">
        <f t="shared" si="50"/>
        <v>118</v>
      </c>
      <c r="C283" s="99">
        <f t="shared" ref="C283:AH283" si="55">C281+C55</f>
        <v>8894319</v>
      </c>
      <c r="D283" s="100">
        <f t="shared" si="55"/>
        <v>9685153</v>
      </c>
      <c r="E283" s="100">
        <f t="shared" si="55"/>
        <v>9105758</v>
      </c>
      <c r="F283" s="100">
        <f t="shared" si="55"/>
        <v>8799530</v>
      </c>
      <c r="G283" s="100">
        <f t="shared" si="55"/>
        <v>8999485</v>
      </c>
      <c r="H283" s="100">
        <f t="shared" si="55"/>
        <v>9648662</v>
      </c>
      <c r="I283" s="100">
        <f t="shared" si="55"/>
        <v>11645352</v>
      </c>
      <c r="J283" s="100">
        <f t="shared" si="55"/>
        <v>10844067</v>
      </c>
      <c r="K283" s="100">
        <f t="shared" si="55"/>
        <v>11593165</v>
      </c>
      <c r="L283" s="100">
        <f t="shared" si="55"/>
        <v>14350789</v>
      </c>
      <c r="M283" s="100">
        <f t="shared" si="55"/>
        <v>16076593</v>
      </c>
      <c r="N283" s="100">
        <f t="shared" si="55"/>
        <v>17117829</v>
      </c>
      <c r="O283" s="100">
        <f t="shared" si="55"/>
        <v>16587906</v>
      </c>
      <c r="P283" s="100">
        <f t="shared" si="55"/>
        <v>16870596</v>
      </c>
      <c r="Q283" s="100">
        <f t="shared" si="55"/>
        <v>23533529</v>
      </c>
      <c r="R283" s="100">
        <f t="shared" si="55"/>
        <v>24527040</v>
      </c>
      <c r="S283" s="100">
        <f t="shared" si="55"/>
        <v>24606744</v>
      </c>
      <c r="T283" s="100">
        <f t="shared" si="55"/>
        <v>32401169</v>
      </c>
      <c r="U283" s="100">
        <f t="shared" si="55"/>
        <v>41101730</v>
      </c>
      <c r="V283" s="100">
        <f t="shared" si="55"/>
        <v>52229493</v>
      </c>
      <c r="W283" s="100">
        <f t="shared" si="55"/>
        <v>49678842</v>
      </c>
      <c r="X283" s="100">
        <f t="shared" si="55"/>
        <v>49885017</v>
      </c>
      <c r="Y283" s="100">
        <f t="shared" si="55"/>
        <v>50852483</v>
      </c>
      <c r="Z283" s="100">
        <f t="shared" si="55"/>
        <v>52835690</v>
      </c>
      <c r="AA283" s="100">
        <f t="shared" si="55"/>
        <v>54373005</v>
      </c>
      <c r="AB283" s="100">
        <f t="shared" si="55"/>
        <v>58994809</v>
      </c>
      <c r="AC283" s="100">
        <f t="shared" si="55"/>
        <v>56637858</v>
      </c>
      <c r="AD283" s="100">
        <f t="shared" si="55"/>
        <v>56303489</v>
      </c>
      <c r="AE283" s="100">
        <f t="shared" si="55"/>
        <v>58187775</v>
      </c>
      <c r="AF283" s="100">
        <f t="shared" si="55"/>
        <v>50420106</v>
      </c>
      <c r="AG283" s="100">
        <f t="shared" si="55"/>
        <v>53959042</v>
      </c>
      <c r="AH283" s="100">
        <f t="shared" si="55"/>
        <v>56146036</v>
      </c>
      <c r="AI283" s="100">
        <f t="shared" ref="AI283:BN283" si="56">AI281+AI55</f>
        <v>56408728</v>
      </c>
      <c r="AJ283" s="100">
        <f t="shared" si="56"/>
        <v>58754524</v>
      </c>
      <c r="AK283" s="100">
        <f t="shared" si="56"/>
        <v>63617306</v>
      </c>
      <c r="AL283" s="100">
        <f t="shared" si="56"/>
        <v>62846257</v>
      </c>
      <c r="AM283" s="100">
        <f t="shared" si="56"/>
        <v>69126008</v>
      </c>
      <c r="AN283" s="100">
        <f t="shared" si="56"/>
        <v>74111295</v>
      </c>
      <c r="AO283" s="100">
        <f t="shared" si="56"/>
        <v>90095024</v>
      </c>
      <c r="AP283" s="100">
        <f t="shared" si="56"/>
        <v>125467801</v>
      </c>
      <c r="AQ283" s="100">
        <f t="shared" si="56"/>
        <v>179521279</v>
      </c>
      <c r="AR283" s="100">
        <f t="shared" si="56"/>
        <v>257225303</v>
      </c>
      <c r="AS283" s="100">
        <f t="shared" si="56"/>
        <v>303751572</v>
      </c>
      <c r="AT283" s="100">
        <f t="shared" si="56"/>
        <v>337994759</v>
      </c>
      <c r="AU283" s="100">
        <f t="shared" si="56"/>
        <v>353211206</v>
      </c>
      <c r="AV283" s="100">
        <f t="shared" si="56"/>
        <v>392690799</v>
      </c>
      <c r="AW283" s="100">
        <f t="shared" si="56"/>
        <v>422927832</v>
      </c>
      <c r="AX283" s="100">
        <f t="shared" si="56"/>
        <v>490355572</v>
      </c>
      <c r="AY283" s="100">
        <f t="shared" si="56"/>
        <v>518459581</v>
      </c>
      <c r="AZ283" s="100">
        <f t="shared" si="56"/>
        <v>776766783</v>
      </c>
      <c r="BA283" s="100">
        <f t="shared" si="56"/>
        <v>933460471</v>
      </c>
      <c r="BB283" s="100">
        <f t="shared" si="56"/>
        <v>936681829</v>
      </c>
      <c r="BC283" s="100">
        <f t="shared" si="56"/>
        <v>899550210</v>
      </c>
      <c r="BD283" s="100">
        <f t="shared" si="56"/>
        <v>936615467</v>
      </c>
      <c r="BE283" s="100">
        <f t="shared" si="56"/>
        <v>1003066563</v>
      </c>
      <c r="BF283" s="100">
        <f t="shared" si="56"/>
        <v>1100403116</v>
      </c>
      <c r="BG283" s="100">
        <f t="shared" si="56"/>
        <v>1165443235</v>
      </c>
      <c r="BH283" s="100">
        <f t="shared" si="56"/>
        <v>1129714771</v>
      </c>
      <c r="BI283" s="100">
        <f t="shared" si="56"/>
        <v>1243321</v>
      </c>
      <c r="BJ283" s="100">
        <f t="shared" si="56"/>
        <v>1421007</v>
      </c>
      <c r="BK283" s="100">
        <f t="shared" si="56"/>
        <v>2828145</v>
      </c>
      <c r="BL283" s="100">
        <f t="shared" si="56"/>
        <v>2873143</v>
      </c>
      <c r="BM283" s="100">
        <f t="shared" si="56"/>
        <v>3209353</v>
      </c>
      <c r="BN283" s="100">
        <f t="shared" si="56"/>
        <v>3777840</v>
      </c>
      <c r="BO283" s="100">
        <f t="shared" ref="BO283:CT283" si="57">BO281+BO55</f>
        <v>4176034</v>
      </c>
      <c r="BP283" s="100">
        <f t="shared" si="57"/>
        <v>4443661</v>
      </c>
      <c r="BQ283" s="100">
        <f t="shared" si="57"/>
        <v>4898768</v>
      </c>
      <c r="BR283" s="100">
        <f t="shared" si="57"/>
        <v>5472641</v>
      </c>
      <c r="BS283" s="100">
        <f t="shared" si="57"/>
        <v>6287433</v>
      </c>
      <c r="BT283" s="100">
        <f t="shared" si="57"/>
        <v>7149938</v>
      </c>
      <c r="BU283" s="100">
        <f t="shared" si="57"/>
        <v>7843929</v>
      </c>
      <c r="BV283" s="100">
        <f t="shared" si="57"/>
        <v>8491.7000000000007</v>
      </c>
      <c r="BW283" s="100">
        <f t="shared" si="57"/>
        <v>10873</v>
      </c>
      <c r="BX283" s="100">
        <f t="shared" si="57"/>
        <v>14084.199999999999</v>
      </c>
      <c r="BY283" s="100">
        <f t="shared" si="57"/>
        <v>16843.300000000003</v>
      </c>
      <c r="BZ283" s="100">
        <f t="shared" si="57"/>
        <v>19641.800000000003</v>
      </c>
      <c r="CA283" s="100">
        <f t="shared" si="57"/>
        <v>21345.899999999998</v>
      </c>
      <c r="CB283" s="100">
        <f t="shared" si="57"/>
        <v>23288.199999999997</v>
      </c>
      <c r="CC283" s="100">
        <f t="shared" si="57"/>
        <v>27305.1</v>
      </c>
      <c r="CD283" s="100">
        <f t="shared" si="57"/>
        <v>32466.5</v>
      </c>
      <c r="CE283" s="100">
        <f t="shared" si="57"/>
        <v>37788</v>
      </c>
      <c r="CF283" s="100">
        <f t="shared" si="57"/>
        <v>40834</v>
      </c>
      <c r="CG283" s="100">
        <f t="shared" si="57"/>
        <v>44499</v>
      </c>
      <c r="CH283" s="100">
        <f t="shared" si="57"/>
        <v>52421</v>
      </c>
      <c r="CI283" s="100">
        <f t="shared" si="57"/>
        <v>58398</v>
      </c>
      <c r="CJ283" s="100">
        <f t="shared" si="57"/>
        <v>66356</v>
      </c>
      <c r="CK283" s="100">
        <f t="shared" si="57"/>
        <v>74898</v>
      </c>
      <c r="CL283" s="100">
        <f t="shared" si="57"/>
        <v>83216</v>
      </c>
      <c r="CM283" s="100">
        <f t="shared" si="57"/>
        <v>91243</v>
      </c>
      <c r="CN283" s="100">
        <f t="shared" si="57"/>
        <v>93085</v>
      </c>
      <c r="CO283" s="100">
        <f t="shared" si="57"/>
        <v>87825</v>
      </c>
      <c r="CP283" s="100">
        <f t="shared" si="57"/>
        <v>89231</v>
      </c>
      <c r="CQ283" s="100">
        <f t="shared" si="57"/>
        <v>94022</v>
      </c>
      <c r="CR283" s="100">
        <f t="shared" si="57"/>
        <v>105687</v>
      </c>
      <c r="CS283" s="100">
        <f t="shared" si="57"/>
        <v>116387</v>
      </c>
      <c r="CT283" s="100">
        <f t="shared" si="57"/>
        <v>125814</v>
      </c>
      <c r="CU283" s="100">
        <f t="shared" ref="CU283:DQ283" si="58">CU281+CU55</f>
        <v>132216.79999999999</v>
      </c>
      <c r="CV283" s="100">
        <f t="shared" si="58"/>
        <v>141103.60614306002</v>
      </c>
      <c r="CW283" s="100">
        <f t="shared" si="58"/>
        <v>150695.00000000003</v>
      </c>
      <c r="CX283" s="100">
        <f t="shared" si="58"/>
        <v>169833.832112</v>
      </c>
      <c r="CY283" s="100">
        <f t="shared" si="58"/>
        <v>174441.788</v>
      </c>
      <c r="CZ283" s="100">
        <f t="shared" si="58"/>
        <v>191359.86600000001</v>
      </c>
      <c r="DA283" s="100">
        <f t="shared" si="58"/>
        <v>205439.97748587251</v>
      </c>
      <c r="DB283" s="100">
        <f t="shared" si="58"/>
        <v>223238.57400000002</v>
      </c>
      <c r="DC283" s="100">
        <f t="shared" si="58"/>
        <v>241360.4092352186</v>
      </c>
      <c r="DD283" s="100">
        <f t="shared" si="58"/>
        <v>257394</v>
      </c>
      <c r="DE283" s="100">
        <f t="shared" si="58"/>
        <v>279317</v>
      </c>
      <c r="DF283" s="100">
        <f t="shared" si="58"/>
        <v>273674</v>
      </c>
      <c r="DG283" s="100">
        <f t="shared" si="58"/>
        <v>262168</v>
      </c>
      <c r="DH283" s="100">
        <f t="shared" si="58"/>
        <v>282104</v>
      </c>
      <c r="DI283" s="100">
        <f t="shared" si="58"/>
        <v>311268</v>
      </c>
      <c r="DJ283" s="100">
        <f t="shared" si="58"/>
        <v>327836</v>
      </c>
      <c r="DK283" s="100">
        <f t="shared" si="58"/>
        <v>340284</v>
      </c>
      <c r="DL283" s="100">
        <f t="shared" si="58"/>
        <v>353880</v>
      </c>
      <c r="DM283" s="100">
        <f t="shared" si="58"/>
        <v>362389</v>
      </c>
      <c r="DN283" s="100">
        <f t="shared" si="58"/>
        <v>379270</v>
      </c>
      <c r="DO283" s="100">
        <f t="shared" si="58"/>
        <v>418053</v>
      </c>
      <c r="DP283" s="100">
        <f t="shared" si="58"/>
        <v>448579</v>
      </c>
      <c r="DQ283" s="100">
        <f t="shared" si="58"/>
        <v>431775</v>
      </c>
    </row>
    <row r="284" spans="1:121" s="25" customFormat="1" ht="12.75" customHeight="1" x14ac:dyDescent="0.2">
      <c r="A284" s="26"/>
      <c r="B284" s="27" t="str">
        <f t="shared" si="50"/>
        <v/>
      </c>
      <c r="C284" s="81"/>
      <c r="D284" s="82"/>
      <c r="E284" s="82"/>
      <c r="F284" s="82"/>
      <c r="G284" s="82"/>
      <c r="H284" s="82"/>
      <c r="I284" s="82"/>
      <c r="J284" s="82"/>
      <c r="K284" s="82"/>
      <c r="L284" s="82"/>
      <c r="M284" s="82"/>
      <c r="N284" s="82"/>
      <c r="O284" s="82"/>
      <c r="P284" s="82"/>
      <c r="Q284" s="82"/>
      <c r="R284" s="82"/>
      <c r="S284" s="82"/>
      <c r="T284" s="82"/>
      <c r="U284" s="82"/>
      <c r="V284" s="82"/>
      <c r="W284" s="82"/>
      <c r="X284" s="82"/>
      <c r="Y284" s="82"/>
      <c r="Z284" s="82"/>
      <c r="AA284" s="82"/>
      <c r="AB284" s="82"/>
      <c r="AC284" s="82"/>
      <c r="AD284" s="82"/>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2"/>
      <c r="BY284" s="82"/>
      <c r="BZ284" s="82"/>
      <c r="CA284" s="82"/>
      <c r="CB284" s="82"/>
      <c r="CC284" s="82"/>
      <c r="CD284" s="82"/>
      <c r="CE284" s="82"/>
      <c r="CF284" s="82"/>
      <c r="CG284" s="82"/>
      <c r="CH284" s="82"/>
      <c r="CI284" s="82"/>
      <c r="CJ284" s="82"/>
      <c r="CK284" s="82"/>
      <c r="CL284" s="82"/>
      <c r="CM284" s="82"/>
      <c r="CN284" s="82"/>
      <c r="CO284" s="82"/>
      <c r="CP284" s="82"/>
      <c r="CQ284" s="82"/>
      <c r="CR284" s="82"/>
      <c r="CS284" s="82"/>
      <c r="CT284" s="82"/>
      <c r="CU284" s="82"/>
      <c r="CV284" s="82"/>
      <c r="CW284" s="82"/>
      <c r="CX284" s="82"/>
      <c r="CY284" s="82"/>
      <c r="CZ284" s="82"/>
      <c r="DA284" s="82"/>
      <c r="DB284" s="82"/>
      <c r="DC284" s="82"/>
      <c r="DD284" s="82"/>
      <c r="DE284" s="82"/>
      <c r="DF284" s="82"/>
      <c r="DG284" s="82"/>
      <c r="DH284" s="82"/>
      <c r="DI284" s="82"/>
      <c r="DJ284" s="82"/>
      <c r="DK284" s="82"/>
      <c r="DL284" s="82"/>
      <c r="DM284" s="82"/>
      <c r="DN284" s="82"/>
      <c r="DO284" s="82"/>
      <c r="DP284" s="82"/>
      <c r="DQ284" s="82"/>
    </row>
    <row r="285" spans="1:121" s="25" customFormat="1" ht="12.75" customHeight="1" x14ac:dyDescent="0.2">
      <c r="A285" s="51" t="s">
        <v>379</v>
      </c>
      <c r="B285" s="52" t="str">
        <f t="shared" si="50"/>
        <v/>
      </c>
      <c r="C285" s="101"/>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c r="AA285" s="102"/>
      <c r="AB285" s="102"/>
      <c r="AC285" s="102"/>
      <c r="AD285" s="102"/>
      <c r="AE285" s="102"/>
      <c r="AF285" s="102"/>
      <c r="AG285" s="102"/>
      <c r="AH285" s="102"/>
      <c r="AI285" s="102"/>
      <c r="AJ285" s="102"/>
      <c r="AK285" s="102"/>
      <c r="AL285" s="102"/>
      <c r="AM285" s="102"/>
      <c r="AN285" s="102"/>
      <c r="AO285" s="102"/>
      <c r="AP285" s="102"/>
      <c r="AQ285" s="102"/>
      <c r="AR285" s="102"/>
      <c r="AS285" s="102"/>
      <c r="AT285" s="102"/>
      <c r="AU285" s="102"/>
      <c r="AV285" s="102"/>
      <c r="AW285" s="102"/>
      <c r="AX285" s="102"/>
      <c r="AY285" s="102"/>
      <c r="AZ285" s="102"/>
      <c r="BA285" s="102"/>
      <c r="BB285" s="102"/>
      <c r="BC285" s="102"/>
      <c r="BD285" s="102"/>
      <c r="BE285" s="102"/>
      <c r="BF285" s="102"/>
      <c r="BG285" s="102"/>
      <c r="BH285" s="102"/>
      <c r="BI285" s="102"/>
      <c r="BJ285" s="102"/>
      <c r="BK285" s="102"/>
      <c r="BL285" s="102"/>
      <c r="BM285" s="102"/>
      <c r="BN285" s="102"/>
      <c r="BO285" s="102"/>
      <c r="BP285" s="102"/>
      <c r="BQ285" s="102"/>
      <c r="BR285" s="102"/>
      <c r="BS285" s="102"/>
      <c r="BT285" s="102"/>
      <c r="BU285" s="102"/>
      <c r="BV285" s="102"/>
      <c r="BW285" s="102"/>
      <c r="BX285" s="102"/>
      <c r="BY285" s="102"/>
      <c r="BZ285" s="102"/>
      <c r="CA285" s="102"/>
      <c r="CB285" s="102"/>
      <c r="CC285" s="102"/>
      <c r="CD285" s="102"/>
      <c r="CE285" s="102"/>
      <c r="CF285" s="102"/>
      <c r="CG285" s="102"/>
      <c r="CH285" s="102"/>
      <c r="CI285" s="102"/>
      <c r="CJ285" s="102"/>
      <c r="CK285" s="102"/>
      <c r="CL285" s="102"/>
      <c r="CM285" s="102"/>
      <c r="CN285" s="102"/>
      <c r="CO285" s="102"/>
      <c r="CP285" s="102"/>
      <c r="CQ285" s="102"/>
      <c r="CR285" s="102"/>
      <c r="CS285" s="102"/>
      <c r="CT285" s="102"/>
      <c r="CU285" s="102"/>
      <c r="CV285" s="102"/>
      <c r="CW285" s="102"/>
      <c r="CX285" s="102"/>
      <c r="CY285" s="102"/>
      <c r="CZ285" s="102"/>
      <c r="DA285" s="102"/>
      <c r="DB285" s="102"/>
      <c r="DC285" s="102"/>
      <c r="DD285" s="102"/>
      <c r="DE285" s="102"/>
      <c r="DF285" s="102"/>
      <c r="DG285" s="102"/>
      <c r="DH285" s="102"/>
      <c r="DI285" s="102"/>
      <c r="DJ285" s="102"/>
      <c r="DK285" s="102"/>
      <c r="DL285" s="102"/>
      <c r="DM285" s="102"/>
      <c r="DN285" s="102"/>
      <c r="DO285" s="102"/>
      <c r="DP285" s="102"/>
      <c r="DQ285" s="102"/>
    </row>
    <row r="286" spans="1:121" s="25" customFormat="1" ht="12.75" customHeight="1" x14ac:dyDescent="0.2">
      <c r="A286" s="26"/>
      <c r="B286" s="27" t="str">
        <f t="shared" si="50"/>
        <v/>
      </c>
      <c r="C286" s="84"/>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c r="BL286" s="85"/>
      <c r="BM286" s="85"/>
      <c r="BN286" s="85"/>
      <c r="BO286" s="85"/>
      <c r="BP286" s="85"/>
      <c r="BQ286" s="85"/>
      <c r="BR286" s="85"/>
      <c r="BS286" s="85"/>
      <c r="BT286" s="85"/>
      <c r="BU286" s="85"/>
      <c r="BV286" s="85"/>
      <c r="BW286" s="85"/>
      <c r="BX286" s="85"/>
      <c r="BY286" s="85"/>
      <c r="BZ286" s="85"/>
      <c r="CA286" s="85"/>
      <c r="CB286" s="85"/>
      <c r="CC286" s="85"/>
      <c r="CD286" s="85"/>
      <c r="CE286" s="85"/>
      <c r="CF286" s="85"/>
      <c r="CG286" s="85"/>
      <c r="CH286" s="85"/>
      <c r="CI286" s="85"/>
      <c r="CJ286" s="85"/>
      <c r="CK286" s="85"/>
      <c r="CL286" s="85"/>
      <c r="CM286" s="85"/>
      <c r="CN286" s="85"/>
      <c r="CO286" s="85"/>
      <c r="CP286" s="85"/>
      <c r="CQ286" s="85"/>
      <c r="CR286" s="85"/>
      <c r="CS286" s="85"/>
      <c r="CT286" s="85"/>
      <c r="CU286" s="85"/>
      <c r="CV286" s="85"/>
      <c r="CW286" s="85"/>
      <c r="CX286" s="85"/>
      <c r="CY286" s="85"/>
      <c r="CZ286" s="85"/>
      <c r="DA286" s="85"/>
      <c r="DB286" s="85"/>
      <c r="DC286" s="85"/>
      <c r="DD286" s="85"/>
      <c r="DE286" s="85"/>
      <c r="DF286" s="85"/>
      <c r="DG286" s="85"/>
      <c r="DH286" s="85"/>
      <c r="DI286" s="85"/>
      <c r="DJ286" s="85"/>
      <c r="DK286" s="85"/>
      <c r="DL286" s="85"/>
      <c r="DM286" s="85"/>
      <c r="DN286" s="85"/>
      <c r="DO286" s="85"/>
      <c r="DP286" s="85"/>
      <c r="DQ286" s="85"/>
    </row>
    <row r="287" spans="1:121" s="25" customFormat="1" ht="12.75" customHeight="1" x14ac:dyDescent="0.2">
      <c r="A287" s="33" t="s">
        <v>323</v>
      </c>
      <c r="B287" s="34">
        <f t="shared" si="50"/>
        <v>118</v>
      </c>
      <c r="C287" s="79">
        <f t="shared" ref="C287:AH287" si="59">SUM(C288:C294)</f>
        <v>0</v>
      </c>
      <c r="D287" s="80">
        <f t="shared" si="59"/>
        <v>0</v>
      </c>
      <c r="E287" s="80">
        <f t="shared" si="59"/>
        <v>0</v>
      </c>
      <c r="F287" s="80">
        <f t="shared" si="59"/>
        <v>0</v>
      </c>
      <c r="G287" s="80">
        <f t="shared" si="59"/>
        <v>0</v>
      </c>
      <c r="H287" s="80">
        <f t="shared" si="59"/>
        <v>0</v>
      </c>
      <c r="I287" s="80">
        <f t="shared" si="59"/>
        <v>0</v>
      </c>
      <c r="J287" s="80">
        <f t="shared" si="59"/>
        <v>0</v>
      </c>
      <c r="K287" s="80">
        <f t="shared" si="59"/>
        <v>0</v>
      </c>
      <c r="L287" s="80">
        <f t="shared" si="59"/>
        <v>0</v>
      </c>
      <c r="M287" s="80">
        <f t="shared" si="59"/>
        <v>0</v>
      </c>
      <c r="N287" s="80">
        <f t="shared" si="59"/>
        <v>0</v>
      </c>
      <c r="O287" s="80">
        <f t="shared" si="59"/>
        <v>0</v>
      </c>
      <c r="P287" s="80">
        <f t="shared" si="59"/>
        <v>0</v>
      </c>
      <c r="Q287" s="80">
        <f t="shared" si="59"/>
        <v>0</v>
      </c>
      <c r="R287" s="80">
        <f t="shared" si="59"/>
        <v>0</v>
      </c>
      <c r="S287" s="80">
        <f t="shared" si="59"/>
        <v>0</v>
      </c>
      <c r="T287" s="80">
        <f t="shared" si="59"/>
        <v>0</v>
      </c>
      <c r="U287" s="80">
        <f t="shared" si="59"/>
        <v>0</v>
      </c>
      <c r="V287" s="80">
        <f t="shared" si="59"/>
        <v>0</v>
      </c>
      <c r="W287" s="80">
        <f t="shared" si="59"/>
        <v>0</v>
      </c>
      <c r="X287" s="80">
        <f t="shared" si="59"/>
        <v>0</v>
      </c>
      <c r="Y287" s="80">
        <f t="shared" si="59"/>
        <v>0</v>
      </c>
      <c r="Z287" s="80">
        <f t="shared" si="59"/>
        <v>0</v>
      </c>
      <c r="AA287" s="80">
        <f t="shared" si="59"/>
        <v>0</v>
      </c>
      <c r="AB287" s="80">
        <f t="shared" si="59"/>
        <v>0</v>
      </c>
      <c r="AC287" s="80">
        <f t="shared" si="59"/>
        <v>0</v>
      </c>
      <c r="AD287" s="80">
        <f t="shared" si="59"/>
        <v>0</v>
      </c>
      <c r="AE287" s="80">
        <f t="shared" si="59"/>
        <v>0</v>
      </c>
      <c r="AF287" s="80">
        <f t="shared" si="59"/>
        <v>0</v>
      </c>
      <c r="AG287" s="80">
        <f t="shared" si="59"/>
        <v>0</v>
      </c>
      <c r="AH287" s="80">
        <f t="shared" si="59"/>
        <v>0</v>
      </c>
      <c r="AI287" s="80">
        <f t="shared" ref="AI287:BN287" si="60">SUM(AI288:AI294)</f>
        <v>0</v>
      </c>
      <c r="AJ287" s="80">
        <f t="shared" si="60"/>
        <v>0</v>
      </c>
      <c r="AK287" s="80">
        <f t="shared" si="60"/>
        <v>0</v>
      </c>
      <c r="AL287" s="80">
        <f t="shared" si="60"/>
        <v>0</v>
      </c>
      <c r="AM287" s="80">
        <f t="shared" si="60"/>
        <v>0</v>
      </c>
      <c r="AN287" s="80">
        <f t="shared" si="60"/>
        <v>0</v>
      </c>
      <c r="AO287" s="80">
        <f t="shared" si="60"/>
        <v>0</v>
      </c>
      <c r="AP287" s="80">
        <f t="shared" si="60"/>
        <v>0</v>
      </c>
      <c r="AQ287" s="80">
        <f t="shared" si="60"/>
        <v>0</v>
      </c>
      <c r="AR287" s="80">
        <f t="shared" si="60"/>
        <v>0</v>
      </c>
      <c r="AS287" s="80">
        <f t="shared" si="60"/>
        <v>0</v>
      </c>
      <c r="AT287" s="80">
        <f t="shared" si="60"/>
        <v>0</v>
      </c>
      <c r="AU287" s="80">
        <f t="shared" si="60"/>
        <v>0</v>
      </c>
      <c r="AV287" s="80">
        <f t="shared" si="60"/>
        <v>0</v>
      </c>
      <c r="AW287" s="80">
        <f t="shared" si="60"/>
        <v>0</v>
      </c>
      <c r="AX287" s="80">
        <f t="shared" si="60"/>
        <v>0</v>
      </c>
      <c r="AY287" s="80">
        <f t="shared" si="60"/>
        <v>0</v>
      </c>
      <c r="AZ287" s="80">
        <f t="shared" si="60"/>
        <v>0</v>
      </c>
      <c r="BA287" s="80">
        <f t="shared" si="60"/>
        <v>0</v>
      </c>
      <c r="BB287" s="80">
        <f t="shared" si="60"/>
        <v>0</v>
      </c>
      <c r="BC287" s="80">
        <f t="shared" si="60"/>
        <v>0</v>
      </c>
      <c r="BD287" s="80">
        <f t="shared" si="60"/>
        <v>0</v>
      </c>
      <c r="BE287" s="80">
        <f t="shared" si="60"/>
        <v>0</v>
      </c>
      <c r="BF287" s="80">
        <f t="shared" si="60"/>
        <v>0</v>
      </c>
      <c r="BG287" s="80">
        <f t="shared" si="60"/>
        <v>0</v>
      </c>
      <c r="BH287" s="80">
        <f t="shared" si="60"/>
        <v>0</v>
      </c>
      <c r="BI287" s="80">
        <f t="shared" si="60"/>
        <v>2642</v>
      </c>
      <c r="BJ287" s="80">
        <f t="shared" si="60"/>
        <v>1991</v>
      </c>
      <c r="BK287" s="80">
        <f t="shared" si="60"/>
        <v>4105</v>
      </c>
      <c r="BL287" s="80">
        <f t="shared" si="60"/>
        <v>3826</v>
      </c>
      <c r="BM287" s="80">
        <f t="shared" si="60"/>
        <v>5077</v>
      </c>
      <c r="BN287" s="80">
        <f t="shared" si="60"/>
        <v>5118</v>
      </c>
      <c r="BO287" s="80">
        <f t="shared" ref="BO287:BR287" si="61">SUM(BO288:BO294)</f>
        <v>5197</v>
      </c>
      <c r="BP287" s="80">
        <f t="shared" si="61"/>
        <v>14517</v>
      </c>
      <c r="BQ287" s="80">
        <f t="shared" si="61"/>
        <v>11188</v>
      </c>
      <c r="BR287" s="80">
        <f t="shared" si="61"/>
        <v>5724</v>
      </c>
      <c r="BS287" s="80">
        <f t="shared" ref="BS287:DC287" si="62">SUM(BS288:BS293)</f>
        <v>0</v>
      </c>
      <c r="BT287" s="80">
        <f t="shared" si="62"/>
        <v>0</v>
      </c>
      <c r="BU287" s="80">
        <f t="shared" si="62"/>
        <v>0</v>
      </c>
      <c r="BV287" s="80">
        <f t="shared" si="62"/>
        <v>0</v>
      </c>
      <c r="BW287" s="80">
        <f t="shared" si="62"/>
        <v>0</v>
      </c>
      <c r="BX287" s="80">
        <f t="shared" si="62"/>
        <v>0</v>
      </c>
      <c r="BY287" s="80">
        <f t="shared" si="62"/>
        <v>0</v>
      </c>
      <c r="BZ287" s="80">
        <f t="shared" si="62"/>
        <v>0</v>
      </c>
      <c r="CA287" s="80">
        <f t="shared" si="62"/>
        <v>0</v>
      </c>
      <c r="CB287" s="80">
        <f t="shared" si="62"/>
        <v>0</v>
      </c>
      <c r="CC287" s="80">
        <f t="shared" si="62"/>
        <v>0</v>
      </c>
      <c r="CD287" s="80">
        <f t="shared" si="62"/>
        <v>0</v>
      </c>
      <c r="CE287" s="80">
        <f t="shared" si="62"/>
        <v>0</v>
      </c>
      <c r="CF287" s="80">
        <f t="shared" si="62"/>
        <v>0</v>
      </c>
      <c r="CG287" s="80">
        <f t="shared" si="62"/>
        <v>0</v>
      </c>
      <c r="CH287" s="80">
        <f t="shared" si="62"/>
        <v>0</v>
      </c>
      <c r="CI287" s="80">
        <f t="shared" si="62"/>
        <v>0</v>
      </c>
      <c r="CJ287" s="80">
        <f t="shared" si="62"/>
        <v>0</v>
      </c>
      <c r="CK287" s="80">
        <f t="shared" si="62"/>
        <v>0</v>
      </c>
      <c r="CL287" s="80">
        <f t="shared" si="62"/>
        <v>0</v>
      </c>
      <c r="CM287" s="80">
        <f t="shared" si="62"/>
        <v>0</v>
      </c>
      <c r="CN287" s="80">
        <f t="shared" si="62"/>
        <v>0</v>
      </c>
      <c r="CO287" s="80">
        <f t="shared" si="62"/>
        <v>0</v>
      </c>
      <c r="CP287" s="80">
        <f t="shared" si="62"/>
        <v>0</v>
      </c>
      <c r="CQ287" s="80">
        <f t="shared" si="62"/>
        <v>0</v>
      </c>
      <c r="CR287" s="80">
        <f t="shared" si="62"/>
        <v>0</v>
      </c>
      <c r="CS287" s="80">
        <f t="shared" si="62"/>
        <v>0</v>
      </c>
      <c r="CT287" s="80">
        <f t="shared" si="62"/>
        <v>0</v>
      </c>
      <c r="CU287" s="80">
        <f t="shared" si="62"/>
        <v>0</v>
      </c>
      <c r="CV287" s="80">
        <f t="shared" si="62"/>
        <v>0</v>
      </c>
      <c r="CW287" s="80">
        <f t="shared" si="62"/>
        <v>0</v>
      </c>
      <c r="CX287" s="80">
        <f t="shared" si="62"/>
        <v>0</v>
      </c>
      <c r="CY287" s="80">
        <f t="shared" si="62"/>
        <v>0</v>
      </c>
      <c r="CZ287" s="80">
        <f t="shared" si="62"/>
        <v>0</v>
      </c>
      <c r="DA287" s="80">
        <f t="shared" si="62"/>
        <v>3223</v>
      </c>
      <c r="DB287" s="80">
        <f t="shared" si="62"/>
        <v>3838</v>
      </c>
      <c r="DC287" s="80">
        <f t="shared" si="62"/>
        <v>4360.1769999999997</v>
      </c>
      <c r="DD287" s="80">
        <f>SUM(DD288:DD293)</f>
        <v>3197</v>
      </c>
      <c r="DE287" s="80">
        <f t="shared" ref="DE287:DQ287" si="63">SUM(DE288:DE293)</f>
        <v>0</v>
      </c>
      <c r="DF287" s="80">
        <f t="shared" si="63"/>
        <v>0</v>
      </c>
      <c r="DG287" s="80">
        <f t="shared" si="63"/>
        <v>0</v>
      </c>
      <c r="DH287" s="80">
        <f t="shared" si="63"/>
        <v>0</v>
      </c>
      <c r="DI287" s="80">
        <f t="shared" si="63"/>
        <v>0</v>
      </c>
      <c r="DJ287" s="80">
        <f t="shared" si="63"/>
        <v>0</v>
      </c>
      <c r="DK287" s="80">
        <f t="shared" si="63"/>
        <v>0</v>
      </c>
      <c r="DL287" s="80">
        <f t="shared" si="63"/>
        <v>0</v>
      </c>
      <c r="DM287" s="80">
        <f t="shared" si="63"/>
        <v>0</v>
      </c>
      <c r="DN287" s="80">
        <f t="shared" si="63"/>
        <v>0</v>
      </c>
      <c r="DO287" s="80">
        <f t="shared" si="63"/>
        <v>5407</v>
      </c>
      <c r="DP287" s="80">
        <f t="shared" si="63"/>
        <v>8943</v>
      </c>
      <c r="DQ287" s="80">
        <f t="shared" si="63"/>
        <v>7007</v>
      </c>
    </row>
    <row r="288" spans="1:121" s="25" customFormat="1" ht="12.75" customHeight="1" outlineLevel="1" x14ac:dyDescent="0.2">
      <c r="A288" s="26"/>
      <c r="B288" s="36" t="str">
        <f t="shared" si="50"/>
        <v/>
      </c>
      <c r="C288" s="81"/>
      <c r="D288" s="82"/>
      <c r="E288" s="82"/>
      <c r="F288" s="82"/>
      <c r="G288" s="82"/>
      <c r="H288" s="82"/>
      <c r="I288" s="82"/>
      <c r="J288" s="82"/>
      <c r="K288" s="82"/>
      <c r="L288" s="82"/>
      <c r="M288" s="82"/>
      <c r="N288" s="82"/>
      <c r="O288" s="82"/>
      <c r="P288" s="82"/>
      <c r="Q288" s="82"/>
      <c r="R288" s="82"/>
      <c r="S288" s="82"/>
      <c r="T288" s="82"/>
      <c r="U288" s="82"/>
      <c r="V288" s="82"/>
      <c r="W288" s="82"/>
      <c r="X288" s="82"/>
      <c r="Y288" s="82"/>
      <c r="Z288" s="82"/>
      <c r="AA288" s="82"/>
      <c r="AB288" s="82"/>
      <c r="AC288" s="82"/>
      <c r="AD288" s="82"/>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c r="BE288" s="82"/>
      <c r="BF288" s="82"/>
      <c r="BG288" s="82"/>
      <c r="BH288" s="82"/>
      <c r="BI288" s="82"/>
      <c r="BJ288" s="82"/>
      <c r="BK288" s="82"/>
      <c r="BL288" s="82"/>
      <c r="BM288" s="82"/>
      <c r="BN288" s="82"/>
      <c r="BO288" s="82"/>
      <c r="BP288" s="82"/>
      <c r="BQ288" s="82"/>
      <c r="BR288" s="82"/>
      <c r="BS288" s="82"/>
      <c r="BT288" s="82"/>
      <c r="BU288" s="82"/>
      <c r="BV288" s="82"/>
      <c r="BW288" s="82"/>
      <c r="BX288" s="82"/>
      <c r="BY288" s="82"/>
      <c r="BZ288" s="82"/>
      <c r="CA288" s="82"/>
      <c r="CB288" s="82"/>
      <c r="CC288" s="82"/>
      <c r="CD288" s="82"/>
      <c r="CE288" s="82"/>
      <c r="CF288" s="82"/>
      <c r="CG288" s="82"/>
      <c r="CH288" s="82"/>
      <c r="CI288" s="82"/>
      <c r="CJ288" s="82"/>
      <c r="CK288" s="82"/>
      <c r="CL288" s="82"/>
      <c r="CM288" s="82"/>
      <c r="CN288" s="82"/>
      <c r="CO288" s="82"/>
      <c r="CP288" s="82"/>
      <c r="CQ288" s="82"/>
      <c r="CR288" s="82"/>
      <c r="CS288" s="82"/>
      <c r="CT288" s="82"/>
      <c r="CU288" s="82"/>
      <c r="CV288" s="82"/>
      <c r="CW288" s="82"/>
      <c r="CX288" s="82"/>
      <c r="CY288" s="82"/>
      <c r="CZ288" s="82"/>
      <c r="DA288" s="82"/>
      <c r="DB288" s="82"/>
      <c r="DC288" s="82"/>
      <c r="DD288" s="82"/>
      <c r="DE288" s="82"/>
      <c r="DF288" s="82"/>
      <c r="DG288" s="82"/>
      <c r="DH288" s="82"/>
      <c r="DI288" s="82"/>
      <c r="DJ288" s="82"/>
      <c r="DK288" s="82"/>
      <c r="DL288" s="82"/>
      <c r="DM288" s="82"/>
      <c r="DN288" s="82"/>
      <c r="DO288" s="82"/>
      <c r="DP288" s="82"/>
      <c r="DQ288" s="82"/>
    </row>
    <row r="289" spans="1:121" s="25" customFormat="1" ht="12.75" customHeight="1" outlineLevel="1" x14ac:dyDescent="0.2">
      <c r="A289" s="50" t="s">
        <v>195</v>
      </c>
      <c r="B289" s="36">
        <f t="shared" si="50"/>
        <v>8</v>
      </c>
      <c r="C289" s="81"/>
      <c r="D289" s="82"/>
      <c r="E289" s="82"/>
      <c r="F289" s="82"/>
      <c r="G289" s="82"/>
      <c r="H289" s="82"/>
      <c r="I289" s="82"/>
      <c r="J289" s="82"/>
      <c r="K289" s="82"/>
      <c r="L289" s="82"/>
      <c r="M289" s="82"/>
      <c r="N289" s="82"/>
      <c r="O289" s="82"/>
      <c r="P289" s="82"/>
      <c r="Q289" s="82"/>
      <c r="R289" s="82"/>
      <c r="S289" s="82"/>
      <c r="T289" s="82"/>
      <c r="U289" s="82"/>
      <c r="V289" s="82"/>
      <c r="W289" s="82"/>
      <c r="X289" s="82"/>
      <c r="Y289" s="82"/>
      <c r="Z289" s="82"/>
      <c r="AA289" s="82"/>
      <c r="AB289" s="82"/>
      <c r="AC289" s="82"/>
      <c r="AD289" s="82"/>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c r="BH289" s="82"/>
      <c r="BI289" s="82">
        <v>1961</v>
      </c>
      <c r="BJ289" s="82">
        <v>986</v>
      </c>
      <c r="BK289" s="82">
        <v>1971</v>
      </c>
      <c r="BL289" s="82">
        <v>1971</v>
      </c>
      <c r="BM289" s="82">
        <v>1971</v>
      </c>
      <c r="BN289" s="82">
        <v>1971</v>
      </c>
      <c r="BO289" s="82">
        <v>1546</v>
      </c>
      <c r="BP289" s="82"/>
      <c r="BQ289" s="82"/>
      <c r="BR289" s="82">
        <v>2151</v>
      </c>
      <c r="BS289" s="82"/>
      <c r="BT289" s="82"/>
      <c r="BU289" s="82"/>
      <c r="BV289" s="82"/>
      <c r="BW289" s="82"/>
      <c r="BX289" s="82"/>
      <c r="BY289" s="82"/>
      <c r="BZ289" s="82"/>
      <c r="CA289" s="82"/>
      <c r="CB289" s="82"/>
      <c r="CC289" s="82"/>
      <c r="CD289" s="82"/>
      <c r="CE289" s="82"/>
      <c r="CF289" s="82"/>
      <c r="CG289" s="82"/>
      <c r="CH289" s="82"/>
      <c r="CI289" s="82"/>
      <c r="CJ289" s="82"/>
      <c r="CK289" s="82"/>
      <c r="CL289" s="82"/>
      <c r="CM289" s="82"/>
      <c r="CN289" s="82"/>
      <c r="CO289" s="82"/>
      <c r="CP289" s="82"/>
      <c r="CQ289" s="82"/>
      <c r="CR289" s="82"/>
      <c r="CS289" s="82"/>
      <c r="CT289" s="82"/>
      <c r="CU289" s="82"/>
      <c r="CV289" s="82"/>
      <c r="CW289" s="82"/>
      <c r="CX289" s="82"/>
      <c r="CY289" s="82"/>
      <c r="CZ289" s="82"/>
      <c r="DA289" s="82"/>
      <c r="DB289" s="82"/>
      <c r="DC289" s="82"/>
      <c r="DD289" s="82"/>
      <c r="DE289" s="82"/>
      <c r="DF289" s="82"/>
      <c r="DG289" s="82"/>
      <c r="DH289" s="82"/>
      <c r="DI289" s="82"/>
      <c r="DJ289" s="82"/>
      <c r="DK289" s="82"/>
      <c r="DL289" s="82"/>
      <c r="DM289" s="82"/>
      <c r="DN289" s="82"/>
      <c r="DO289" s="82"/>
      <c r="DP289" s="82"/>
      <c r="DQ289" s="82"/>
    </row>
    <row r="290" spans="1:121" s="25" customFormat="1" ht="12.75" customHeight="1" outlineLevel="1" x14ac:dyDescent="0.2">
      <c r="A290" s="50" t="s">
        <v>193</v>
      </c>
      <c r="B290" s="36">
        <f t="shared" si="50"/>
        <v>8</v>
      </c>
      <c r="C290" s="81"/>
      <c r="D290" s="82"/>
      <c r="E290" s="82"/>
      <c r="F290" s="82"/>
      <c r="G290" s="82"/>
      <c r="H290" s="82"/>
      <c r="I290" s="82"/>
      <c r="J290" s="82"/>
      <c r="K290" s="82"/>
      <c r="L290" s="82"/>
      <c r="M290" s="82"/>
      <c r="N290" s="82"/>
      <c r="O290" s="82"/>
      <c r="P290" s="82"/>
      <c r="Q290" s="82"/>
      <c r="R290" s="82"/>
      <c r="S290" s="82"/>
      <c r="T290" s="82"/>
      <c r="U290" s="82"/>
      <c r="V290" s="82"/>
      <c r="W290" s="82"/>
      <c r="X290" s="82"/>
      <c r="Y290" s="82"/>
      <c r="Z290" s="82"/>
      <c r="AA290" s="82"/>
      <c r="AB290" s="82"/>
      <c r="AC290" s="82"/>
      <c r="AD290" s="82"/>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c r="BB290" s="82"/>
      <c r="BC290" s="82"/>
      <c r="BD290" s="82"/>
      <c r="BE290" s="82"/>
      <c r="BF290" s="82"/>
      <c r="BG290" s="82"/>
      <c r="BH290" s="82"/>
      <c r="BI290" s="82">
        <v>244</v>
      </c>
      <c r="BJ290" s="82">
        <v>294</v>
      </c>
      <c r="BK290" s="82">
        <v>718</v>
      </c>
      <c r="BL290" s="82">
        <v>750</v>
      </c>
      <c r="BM290" s="82">
        <v>1050</v>
      </c>
      <c r="BN290" s="82">
        <v>1050</v>
      </c>
      <c r="BO290" s="82">
        <v>1125</v>
      </c>
      <c r="BP290" s="82"/>
      <c r="BQ290" s="82"/>
      <c r="BR290" s="82">
        <v>1125</v>
      </c>
      <c r="BS290" s="82"/>
      <c r="BT290" s="82"/>
      <c r="BU290" s="82"/>
      <c r="BV290" s="82"/>
      <c r="BW290" s="82"/>
      <c r="BX290" s="82"/>
      <c r="BY290" s="82"/>
      <c r="BZ290" s="82"/>
      <c r="CA290" s="82"/>
      <c r="CB290" s="82"/>
      <c r="CC290" s="82"/>
      <c r="CD290" s="82"/>
      <c r="CE290" s="82"/>
      <c r="CF290" s="82"/>
      <c r="CG290" s="82"/>
      <c r="CH290" s="82"/>
      <c r="CI290" s="82"/>
      <c r="CJ290" s="82"/>
      <c r="CK290" s="82"/>
      <c r="CL290" s="82"/>
      <c r="CM290" s="82"/>
      <c r="CN290" s="82"/>
      <c r="CO290" s="82"/>
      <c r="CP290" s="82"/>
      <c r="CQ290" s="82"/>
      <c r="CR290" s="82"/>
      <c r="CS290" s="82"/>
      <c r="CT290" s="82"/>
      <c r="CU290" s="82"/>
      <c r="CV290" s="82"/>
      <c r="CW290" s="82"/>
      <c r="CX290" s="82"/>
      <c r="CY290" s="82"/>
      <c r="CZ290" s="82"/>
      <c r="DA290" s="82"/>
      <c r="DB290" s="82"/>
      <c r="DC290" s="82"/>
      <c r="DD290" s="82"/>
      <c r="DE290" s="82"/>
      <c r="DF290" s="82"/>
      <c r="DG290" s="82"/>
      <c r="DH290" s="82"/>
      <c r="DI290" s="82"/>
      <c r="DJ290" s="82"/>
      <c r="DK290" s="82"/>
      <c r="DL290" s="82"/>
      <c r="DM290" s="82"/>
      <c r="DN290" s="82"/>
      <c r="DO290" s="82"/>
      <c r="DP290" s="82"/>
      <c r="DQ290" s="82"/>
    </row>
    <row r="291" spans="1:121" s="25" customFormat="1" ht="12.75" customHeight="1" outlineLevel="1" x14ac:dyDescent="0.2">
      <c r="A291" s="50" t="s">
        <v>323</v>
      </c>
      <c r="B291" s="36">
        <f t="shared" si="50"/>
        <v>9</v>
      </c>
      <c r="C291" s="81"/>
      <c r="D291" s="82"/>
      <c r="E291" s="82"/>
      <c r="F291" s="82"/>
      <c r="G291" s="82"/>
      <c r="H291" s="82"/>
      <c r="I291" s="82"/>
      <c r="J291" s="82"/>
      <c r="K291" s="82"/>
      <c r="L291" s="82"/>
      <c r="M291" s="82"/>
      <c r="N291" s="82"/>
      <c r="O291" s="82"/>
      <c r="P291" s="82"/>
      <c r="Q291" s="82"/>
      <c r="R291" s="82"/>
      <c r="S291" s="82"/>
      <c r="T291" s="82"/>
      <c r="U291" s="82"/>
      <c r="V291" s="82"/>
      <c r="W291" s="82"/>
      <c r="X291" s="82"/>
      <c r="Y291" s="82"/>
      <c r="Z291" s="82"/>
      <c r="AA291" s="82"/>
      <c r="AB291" s="82"/>
      <c r="AC291" s="82"/>
      <c r="AD291" s="82"/>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c r="BB291" s="82"/>
      <c r="BC291" s="82"/>
      <c r="BD291" s="82"/>
      <c r="BE291" s="82"/>
      <c r="BF291" s="82"/>
      <c r="BG291" s="82"/>
      <c r="BH291" s="82"/>
      <c r="BI291" s="82"/>
      <c r="BJ291" s="82"/>
      <c r="BK291" s="82"/>
      <c r="BL291" s="82"/>
      <c r="BM291" s="82"/>
      <c r="BN291" s="82"/>
      <c r="BO291" s="82"/>
      <c r="BP291" s="82">
        <v>14517</v>
      </c>
      <c r="BQ291" s="82">
        <v>11188</v>
      </c>
      <c r="BR291" s="82"/>
      <c r="BS291" s="82"/>
      <c r="BT291" s="82"/>
      <c r="BU291" s="82"/>
      <c r="BV291" s="82"/>
      <c r="BW291" s="82"/>
      <c r="BX291" s="82"/>
      <c r="BY291" s="82"/>
      <c r="BZ291" s="82"/>
      <c r="CA291" s="82"/>
      <c r="CB291" s="82"/>
      <c r="CC291" s="82"/>
      <c r="CD291" s="82"/>
      <c r="CE291" s="82"/>
      <c r="CF291" s="82"/>
      <c r="CG291" s="82"/>
      <c r="CH291" s="82"/>
      <c r="CI291" s="82"/>
      <c r="CJ291" s="82"/>
      <c r="CK291" s="82"/>
      <c r="CL291" s="82"/>
      <c r="CM291" s="82"/>
      <c r="CN291" s="82"/>
      <c r="CO291" s="82"/>
      <c r="CP291" s="82"/>
      <c r="CQ291" s="82"/>
      <c r="CR291" s="82"/>
      <c r="CS291" s="82"/>
      <c r="CT291" s="82"/>
      <c r="CU291" s="82"/>
      <c r="CV291" s="82"/>
      <c r="CW291" s="82"/>
      <c r="CX291" s="82"/>
      <c r="CY291" s="82"/>
      <c r="CZ291" s="82"/>
      <c r="DA291" s="82">
        <v>3223</v>
      </c>
      <c r="DB291" s="82">
        <v>3838</v>
      </c>
      <c r="DC291" s="82">
        <v>4360.1769999999997</v>
      </c>
      <c r="DD291" s="82">
        <v>3197</v>
      </c>
      <c r="DE291" s="82"/>
      <c r="DF291" s="82"/>
      <c r="DG291" s="82"/>
      <c r="DH291" s="82"/>
      <c r="DI291" s="82"/>
      <c r="DJ291" s="82"/>
      <c r="DK291" s="82"/>
      <c r="DL291" s="82"/>
      <c r="DM291" s="82"/>
      <c r="DN291" s="82"/>
      <c r="DO291" s="82">
        <v>5407</v>
      </c>
      <c r="DP291" s="82">
        <v>8943</v>
      </c>
      <c r="DQ291" s="82">
        <v>7007</v>
      </c>
    </row>
    <row r="292" spans="1:121" s="25" customFormat="1" ht="12.75" customHeight="1" outlineLevel="1" x14ac:dyDescent="0.2">
      <c r="A292" s="50" t="s">
        <v>196</v>
      </c>
      <c r="B292" s="36">
        <f t="shared" si="50"/>
        <v>8</v>
      </c>
      <c r="C292" s="81"/>
      <c r="D292" s="82"/>
      <c r="E292" s="82"/>
      <c r="F292" s="82"/>
      <c r="G292" s="82"/>
      <c r="H292" s="82"/>
      <c r="I292" s="82"/>
      <c r="J292" s="82"/>
      <c r="K292" s="82"/>
      <c r="L292" s="82"/>
      <c r="M292" s="82"/>
      <c r="N292" s="82"/>
      <c r="O292" s="82"/>
      <c r="P292" s="82"/>
      <c r="Q292" s="82"/>
      <c r="R292" s="82"/>
      <c r="S292" s="82"/>
      <c r="T292" s="82"/>
      <c r="U292" s="82"/>
      <c r="V292" s="82"/>
      <c r="W292" s="82"/>
      <c r="X292" s="82"/>
      <c r="Y292" s="82"/>
      <c r="Z292" s="82"/>
      <c r="AA292" s="82"/>
      <c r="AB292" s="82"/>
      <c r="AC292" s="82"/>
      <c r="AD292" s="82"/>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82"/>
      <c r="BF292" s="82"/>
      <c r="BG292" s="82"/>
      <c r="BH292" s="82"/>
      <c r="BI292" s="82">
        <v>37</v>
      </c>
      <c r="BJ292" s="82">
        <v>115</v>
      </c>
      <c r="BK292" s="82">
        <v>150</v>
      </c>
      <c r="BL292" s="82">
        <v>150</v>
      </c>
      <c r="BM292" s="82">
        <v>150</v>
      </c>
      <c r="BN292" s="82">
        <v>150</v>
      </c>
      <c r="BO292" s="82">
        <v>225</v>
      </c>
      <c r="BP292" s="82"/>
      <c r="BQ292" s="82"/>
      <c r="BR292" s="82">
        <v>413</v>
      </c>
      <c r="BS292" s="82"/>
      <c r="BT292" s="82"/>
      <c r="BU292" s="82"/>
      <c r="BV292" s="82"/>
      <c r="BW292" s="82"/>
      <c r="BX292" s="82"/>
      <c r="BY292" s="82"/>
      <c r="BZ292" s="82"/>
      <c r="CA292" s="82"/>
      <c r="CB292" s="82"/>
      <c r="CC292" s="82"/>
      <c r="CD292" s="82"/>
      <c r="CE292" s="82"/>
      <c r="CF292" s="82"/>
      <c r="CG292" s="82"/>
      <c r="CH292" s="82"/>
      <c r="CI292" s="82"/>
      <c r="CJ292" s="82"/>
      <c r="CK292" s="82"/>
      <c r="CL292" s="82"/>
      <c r="CM292" s="82"/>
      <c r="CN292" s="82"/>
      <c r="CO292" s="82"/>
      <c r="CP292" s="82"/>
      <c r="CQ292" s="82"/>
      <c r="CR292" s="82"/>
      <c r="CS292" s="82"/>
      <c r="CT292" s="82"/>
      <c r="CU292" s="82"/>
      <c r="CV292" s="82"/>
      <c r="CW292" s="82"/>
      <c r="CX292" s="82"/>
      <c r="CY292" s="82"/>
      <c r="CZ292" s="82"/>
      <c r="DA292" s="82"/>
      <c r="DB292" s="82"/>
      <c r="DC292" s="82"/>
      <c r="DD292" s="82"/>
      <c r="DE292" s="82"/>
      <c r="DF292" s="82"/>
      <c r="DG292" s="82"/>
      <c r="DH292" s="82"/>
      <c r="DI292" s="82"/>
      <c r="DJ292" s="82"/>
      <c r="DK292" s="82"/>
      <c r="DL292" s="82"/>
      <c r="DM292" s="82"/>
      <c r="DN292" s="82"/>
      <c r="DO292" s="82"/>
      <c r="DP292" s="82"/>
      <c r="DQ292" s="82"/>
    </row>
    <row r="293" spans="1:121" s="25" customFormat="1" ht="12.75" customHeight="1" outlineLevel="1" x14ac:dyDescent="0.2">
      <c r="A293" s="50" t="s">
        <v>194</v>
      </c>
      <c r="B293" s="36">
        <f t="shared" si="50"/>
        <v>8</v>
      </c>
      <c r="C293" s="81"/>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c r="BA293" s="82"/>
      <c r="BB293" s="82"/>
      <c r="BC293" s="82"/>
      <c r="BD293" s="82"/>
      <c r="BE293" s="82"/>
      <c r="BF293" s="82"/>
      <c r="BG293" s="82"/>
      <c r="BH293" s="82"/>
      <c r="BI293" s="82">
        <v>400</v>
      </c>
      <c r="BJ293" s="82">
        <v>596</v>
      </c>
      <c r="BK293" s="82">
        <v>1266</v>
      </c>
      <c r="BL293" s="82">
        <v>955</v>
      </c>
      <c r="BM293" s="82">
        <v>1906</v>
      </c>
      <c r="BN293" s="82">
        <v>1947</v>
      </c>
      <c r="BO293" s="82">
        <v>2301</v>
      </c>
      <c r="BP293" s="82"/>
      <c r="BQ293" s="82"/>
      <c r="BR293" s="82">
        <v>2035</v>
      </c>
      <c r="BS293" s="82"/>
      <c r="BT293" s="82"/>
      <c r="BU293" s="82"/>
      <c r="BV293" s="82"/>
      <c r="BW293" s="82"/>
      <c r="BX293" s="82"/>
      <c r="BY293" s="82"/>
      <c r="BZ293" s="82"/>
      <c r="CA293" s="82"/>
      <c r="CB293" s="82"/>
      <c r="CC293" s="82"/>
      <c r="CD293" s="82"/>
      <c r="CE293" s="82"/>
      <c r="CF293" s="82"/>
      <c r="CG293" s="82"/>
      <c r="CH293" s="82"/>
      <c r="CI293" s="82"/>
      <c r="CJ293" s="82"/>
      <c r="CK293" s="82"/>
      <c r="CL293" s="82"/>
      <c r="CM293" s="82"/>
      <c r="CN293" s="82"/>
      <c r="CO293" s="82"/>
      <c r="CP293" s="82"/>
      <c r="CQ293" s="82"/>
      <c r="CR293" s="82"/>
      <c r="CS293" s="82"/>
      <c r="CT293" s="82"/>
      <c r="CU293" s="82"/>
      <c r="CV293" s="82"/>
      <c r="CW293" s="82"/>
      <c r="CX293" s="82"/>
      <c r="CY293" s="82"/>
      <c r="CZ293" s="82"/>
      <c r="DA293" s="82"/>
      <c r="DB293" s="82"/>
      <c r="DC293" s="82"/>
      <c r="DD293" s="82"/>
      <c r="DE293" s="82"/>
      <c r="DF293" s="82"/>
      <c r="DG293" s="82"/>
      <c r="DH293" s="82"/>
      <c r="DI293" s="82"/>
      <c r="DJ293" s="82"/>
      <c r="DK293" s="82"/>
      <c r="DL293" s="82"/>
      <c r="DM293" s="82"/>
      <c r="DN293" s="82"/>
      <c r="DO293" s="82"/>
      <c r="DP293" s="82"/>
      <c r="DQ293" s="82"/>
    </row>
    <row r="294" spans="1:121" s="25" customFormat="1" ht="12.75" customHeight="1" x14ac:dyDescent="0.2">
      <c r="A294" s="26"/>
      <c r="B294" s="36" t="str">
        <f t="shared" si="50"/>
        <v/>
      </c>
      <c r="C294" s="81"/>
      <c r="D294" s="82"/>
      <c r="E294" s="82"/>
      <c r="F294" s="82"/>
      <c r="G294" s="82"/>
      <c r="H294" s="82"/>
      <c r="I294" s="82"/>
      <c r="J294" s="82"/>
      <c r="K294" s="82"/>
      <c r="L294" s="82"/>
      <c r="M294" s="82"/>
      <c r="N294" s="82"/>
      <c r="O294" s="82"/>
      <c r="P294" s="82"/>
      <c r="Q294" s="82"/>
      <c r="R294" s="82"/>
      <c r="S294" s="82"/>
      <c r="T294" s="82"/>
      <c r="U294" s="82"/>
      <c r="V294" s="82"/>
      <c r="W294" s="82"/>
      <c r="X294" s="82"/>
      <c r="Y294" s="82"/>
      <c r="Z294" s="82"/>
      <c r="AA294" s="82"/>
      <c r="AB294" s="82"/>
      <c r="AC294" s="82"/>
      <c r="AD294" s="82"/>
      <c r="AE294" s="82"/>
      <c r="AF294" s="82"/>
      <c r="AG294" s="82"/>
      <c r="AH294" s="82"/>
      <c r="AI294" s="82"/>
      <c r="AJ294" s="82"/>
      <c r="AK294" s="82"/>
      <c r="AL294" s="82"/>
      <c r="AM294" s="82"/>
      <c r="AN294" s="82"/>
      <c r="AO294" s="82"/>
      <c r="AP294" s="82"/>
      <c r="AQ294" s="82"/>
      <c r="AR294" s="82"/>
      <c r="AS294" s="82"/>
      <c r="AT294" s="82"/>
      <c r="AU294" s="82"/>
      <c r="AV294" s="82"/>
      <c r="AW294" s="82"/>
      <c r="AX294" s="82"/>
      <c r="AY294" s="82"/>
      <c r="AZ294" s="82"/>
      <c r="BA294" s="82"/>
      <c r="BB294" s="82"/>
      <c r="BC294" s="82"/>
      <c r="BD294" s="82"/>
      <c r="BE294" s="82"/>
      <c r="BF294" s="82"/>
      <c r="BG294" s="82"/>
      <c r="BH294" s="82"/>
      <c r="BI294" s="82"/>
      <c r="BJ294" s="82"/>
      <c r="BK294" s="82"/>
      <c r="BL294" s="82"/>
      <c r="BM294" s="82"/>
      <c r="BN294" s="82"/>
      <c r="BO294" s="82"/>
      <c r="BP294" s="82"/>
      <c r="BQ294" s="82"/>
      <c r="BR294" s="82"/>
      <c r="BS294" s="82"/>
      <c r="BT294" s="82"/>
      <c r="BU294" s="82"/>
      <c r="BV294" s="82"/>
      <c r="BW294" s="82"/>
      <c r="BX294" s="82"/>
      <c r="BY294" s="82"/>
      <c r="BZ294" s="82"/>
      <c r="CA294" s="82"/>
      <c r="CB294" s="82"/>
      <c r="CC294" s="82"/>
      <c r="CD294" s="82"/>
      <c r="CE294" s="82"/>
      <c r="CF294" s="82"/>
      <c r="CG294" s="82"/>
      <c r="CH294" s="82"/>
      <c r="CI294" s="82"/>
      <c r="CJ294" s="82"/>
      <c r="CK294" s="82"/>
      <c r="CL294" s="82"/>
      <c r="CM294" s="82"/>
      <c r="CN294" s="82"/>
      <c r="CO294" s="82"/>
      <c r="CP294" s="82"/>
      <c r="CQ294" s="82"/>
      <c r="CR294" s="82"/>
      <c r="CS294" s="82"/>
      <c r="CT294" s="82"/>
      <c r="CU294" s="82"/>
      <c r="CV294" s="82"/>
      <c r="CW294" s="82"/>
      <c r="CX294" s="82"/>
      <c r="CY294" s="82"/>
      <c r="CZ294" s="82"/>
      <c r="DA294" s="82"/>
      <c r="DB294" s="82"/>
      <c r="DC294" s="82"/>
      <c r="DD294" s="82"/>
      <c r="DE294" s="82"/>
      <c r="DF294" s="82"/>
      <c r="DG294" s="82"/>
      <c r="DH294" s="82"/>
      <c r="DI294" s="82"/>
      <c r="DJ294" s="82"/>
      <c r="DK294" s="82"/>
      <c r="DL294" s="82"/>
      <c r="DM294" s="82"/>
      <c r="DN294" s="82"/>
      <c r="DO294" s="82"/>
      <c r="DP294" s="82"/>
      <c r="DQ294" s="82"/>
    </row>
    <row r="295" spans="1:121" s="25" customFormat="1" ht="12.75" customHeight="1" x14ac:dyDescent="0.2">
      <c r="A295" s="33" t="s">
        <v>377</v>
      </c>
      <c r="B295" s="34">
        <f t="shared" si="50"/>
        <v>118</v>
      </c>
      <c r="C295" s="79">
        <f t="shared" ref="C295:K295" si="64">SUM(C296:C322)</f>
        <v>0</v>
      </c>
      <c r="D295" s="80">
        <f t="shared" si="64"/>
        <v>0</v>
      </c>
      <c r="E295" s="80">
        <f t="shared" si="64"/>
        <v>0</v>
      </c>
      <c r="F295" s="80">
        <f t="shared" si="64"/>
        <v>0</v>
      </c>
      <c r="G295" s="80">
        <f t="shared" si="64"/>
        <v>0</v>
      </c>
      <c r="H295" s="80">
        <f t="shared" si="64"/>
        <v>0</v>
      </c>
      <c r="I295" s="80">
        <f t="shared" si="64"/>
        <v>0</v>
      </c>
      <c r="J295" s="80">
        <f t="shared" si="64"/>
        <v>0</v>
      </c>
      <c r="K295" s="80">
        <f t="shared" si="64"/>
        <v>0</v>
      </c>
      <c r="L295" s="80">
        <f t="shared" ref="L295:AQ295" si="65">SUM(L296:L322)</f>
        <v>0</v>
      </c>
      <c r="M295" s="80">
        <f t="shared" si="65"/>
        <v>0</v>
      </c>
      <c r="N295" s="80">
        <f t="shared" si="65"/>
        <v>0</v>
      </c>
      <c r="O295" s="80">
        <f t="shared" si="65"/>
        <v>0</v>
      </c>
      <c r="P295" s="80">
        <f t="shared" si="65"/>
        <v>0</v>
      </c>
      <c r="Q295" s="80">
        <f t="shared" si="65"/>
        <v>0</v>
      </c>
      <c r="R295" s="80">
        <f t="shared" si="65"/>
        <v>105000</v>
      </c>
      <c r="S295" s="80">
        <f t="shared" si="65"/>
        <v>512520</v>
      </c>
      <c r="T295" s="80">
        <f t="shared" si="65"/>
        <v>846542</v>
      </c>
      <c r="U295" s="80">
        <f t="shared" si="65"/>
        <v>967538</v>
      </c>
      <c r="V295" s="80">
        <f t="shared" si="65"/>
        <v>1429008</v>
      </c>
      <c r="W295" s="80">
        <f t="shared" si="65"/>
        <v>1702869</v>
      </c>
      <c r="X295" s="80">
        <f t="shared" si="65"/>
        <v>2014863</v>
      </c>
      <c r="Y295" s="80">
        <f t="shared" si="65"/>
        <v>1758635</v>
      </c>
      <c r="Z295" s="80">
        <f t="shared" si="65"/>
        <v>2774030</v>
      </c>
      <c r="AA295" s="80">
        <f t="shared" si="65"/>
        <v>3792556</v>
      </c>
      <c r="AB295" s="80">
        <f t="shared" si="65"/>
        <v>1663295</v>
      </c>
      <c r="AC295" s="80">
        <f t="shared" si="65"/>
        <v>1802175</v>
      </c>
      <c r="AD295" s="80">
        <f t="shared" si="65"/>
        <v>1832732</v>
      </c>
      <c r="AE295" s="80">
        <f t="shared" si="65"/>
        <v>1682891</v>
      </c>
      <c r="AF295" s="80">
        <f t="shared" si="65"/>
        <v>1387151</v>
      </c>
      <c r="AG295" s="80">
        <f t="shared" si="65"/>
        <v>0</v>
      </c>
      <c r="AH295" s="80">
        <f t="shared" si="65"/>
        <v>0</v>
      </c>
      <c r="AI295" s="80">
        <f t="shared" si="65"/>
        <v>0</v>
      </c>
      <c r="AJ295" s="80">
        <f t="shared" si="65"/>
        <v>0</v>
      </c>
      <c r="AK295" s="80">
        <f t="shared" si="65"/>
        <v>0</v>
      </c>
      <c r="AL295" s="80">
        <f t="shared" si="65"/>
        <v>0</v>
      </c>
      <c r="AM295" s="80">
        <f t="shared" si="65"/>
        <v>0</v>
      </c>
      <c r="AN295" s="80">
        <f t="shared" si="65"/>
        <v>0</v>
      </c>
      <c r="AO295" s="80">
        <f t="shared" si="65"/>
        <v>0</v>
      </c>
      <c r="AP295" s="80">
        <f t="shared" si="65"/>
        <v>0</v>
      </c>
      <c r="AQ295" s="80">
        <f t="shared" si="65"/>
        <v>0</v>
      </c>
      <c r="AR295" s="80">
        <f t="shared" ref="AR295:BW295" si="66">SUM(AR296:AR322)</f>
        <v>0</v>
      </c>
      <c r="AS295" s="80">
        <f t="shared" si="66"/>
        <v>0</v>
      </c>
      <c r="AT295" s="80">
        <f t="shared" si="66"/>
        <v>0</v>
      </c>
      <c r="AU295" s="80">
        <f t="shared" si="66"/>
        <v>0</v>
      </c>
      <c r="AV295" s="80">
        <f t="shared" si="66"/>
        <v>0</v>
      </c>
      <c r="AW295" s="80">
        <f t="shared" si="66"/>
        <v>0</v>
      </c>
      <c r="AX295" s="80">
        <f t="shared" si="66"/>
        <v>0</v>
      </c>
      <c r="AY295" s="80">
        <f t="shared" si="66"/>
        <v>906185</v>
      </c>
      <c r="AZ295" s="80">
        <f t="shared" si="66"/>
        <v>2032836</v>
      </c>
      <c r="BA295" s="80">
        <f t="shared" si="66"/>
        <v>3175741</v>
      </c>
      <c r="BB295" s="80">
        <f t="shared" si="66"/>
        <v>4427953</v>
      </c>
      <c r="BC295" s="80">
        <f t="shared" si="66"/>
        <v>8023103</v>
      </c>
      <c r="BD295" s="80">
        <f t="shared" si="66"/>
        <v>11542873</v>
      </c>
      <c r="BE295" s="80">
        <f t="shared" si="66"/>
        <v>13493365</v>
      </c>
      <c r="BF295" s="80">
        <f t="shared" si="66"/>
        <v>12844182</v>
      </c>
      <c r="BG295" s="80">
        <f t="shared" si="66"/>
        <v>10556181</v>
      </c>
      <c r="BH295" s="80">
        <f t="shared" si="66"/>
        <v>11206284</v>
      </c>
      <c r="BI295" s="80">
        <f t="shared" si="66"/>
        <v>13276</v>
      </c>
      <c r="BJ295" s="80">
        <f t="shared" si="66"/>
        <v>14588</v>
      </c>
      <c r="BK295" s="80">
        <f t="shared" si="66"/>
        <v>34008</v>
      </c>
      <c r="BL295" s="80">
        <f t="shared" si="66"/>
        <v>43524</v>
      </c>
      <c r="BM295" s="80">
        <f t="shared" si="66"/>
        <v>46851</v>
      </c>
      <c r="BN295" s="80">
        <f t="shared" si="66"/>
        <v>48394</v>
      </c>
      <c r="BO295" s="80">
        <f t="shared" si="66"/>
        <v>51440</v>
      </c>
      <c r="BP295" s="80">
        <f t="shared" si="66"/>
        <v>99983</v>
      </c>
      <c r="BQ295" s="80">
        <f t="shared" si="66"/>
        <v>111989</v>
      </c>
      <c r="BR295" s="80">
        <f t="shared" si="66"/>
        <v>159592</v>
      </c>
      <c r="BS295" s="80">
        <f t="shared" si="66"/>
        <v>0</v>
      </c>
      <c r="BT295" s="80">
        <f t="shared" si="66"/>
        <v>0</v>
      </c>
      <c r="BU295" s="80">
        <f t="shared" si="66"/>
        <v>0</v>
      </c>
      <c r="BV295" s="80">
        <f t="shared" si="66"/>
        <v>0</v>
      </c>
      <c r="BW295" s="80">
        <f t="shared" si="66"/>
        <v>0</v>
      </c>
      <c r="BX295" s="80">
        <f t="shared" ref="BX295:DC295" si="67">SUM(BX296:BX322)</f>
        <v>0</v>
      </c>
      <c r="BY295" s="80">
        <f t="shared" si="67"/>
        <v>0</v>
      </c>
      <c r="BZ295" s="80">
        <f t="shared" si="67"/>
        <v>0</v>
      </c>
      <c r="CA295" s="80">
        <f t="shared" si="67"/>
        <v>0</v>
      </c>
      <c r="CB295" s="80">
        <f t="shared" si="67"/>
        <v>0</v>
      </c>
      <c r="CC295" s="80">
        <f t="shared" si="67"/>
        <v>0</v>
      </c>
      <c r="CD295" s="80">
        <f t="shared" si="67"/>
        <v>0</v>
      </c>
      <c r="CE295" s="80">
        <f t="shared" si="67"/>
        <v>0</v>
      </c>
      <c r="CF295" s="80">
        <f t="shared" si="67"/>
        <v>0</v>
      </c>
      <c r="CG295" s="80">
        <f t="shared" si="67"/>
        <v>0</v>
      </c>
      <c r="CH295" s="80">
        <f t="shared" si="67"/>
        <v>4567</v>
      </c>
      <c r="CI295" s="80">
        <f t="shared" si="67"/>
        <v>3445</v>
      </c>
      <c r="CJ295" s="80">
        <f t="shared" si="67"/>
        <v>3556</v>
      </c>
      <c r="CK295" s="80">
        <f t="shared" si="67"/>
        <v>3599</v>
      </c>
      <c r="CL295" s="80">
        <f t="shared" si="67"/>
        <v>3751</v>
      </c>
      <c r="CM295" s="80">
        <f t="shared" si="67"/>
        <v>3470</v>
      </c>
      <c r="CN295" s="80">
        <f t="shared" si="67"/>
        <v>3302</v>
      </c>
      <c r="CO295" s="80">
        <f t="shared" si="67"/>
        <v>2971</v>
      </c>
      <c r="CP295" s="80">
        <f t="shared" si="67"/>
        <v>2474</v>
      </c>
      <c r="CQ295" s="80">
        <f t="shared" si="67"/>
        <v>1809</v>
      </c>
      <c r="CR295" s="80">
        <f t="shared" si="67"/>
        <v>1790</v>
      </c>
      <c r="CS295" s="80">
        <f t="shared" si="67"/>
        <v>1403</v>
      </c>
      <c r="CT295" s="80">
        <f t="shared" si="67"/>
        <v>1126</v>
      </c>
      <c r="CU295" s="80">
        <f t="shared" si="67"/>
        <v>1139.3</v>
      </c>
      <c r="CV295" s="80">
        <f t="shared" si="67"/>
        <v>681.8</v>
      </c>
      <c r="CW295" s="80">
        <f t="shared" si="67"/>
        <v>995</v>
      </c>
      <c r="CX295" s="80">
        <f t="shared" si="67"/>
        <v>1140</v>
      </c>
      <c r="CY295" s="80">
        <f t="shared" si="67"/>
        <v>918</v>
      </c>
      <c r="CZ295" s="80">
        <f t="shared" si="67"/>
        <v>982</v>
      </c>
      <c r="DA295" s="80">
        <f t="shared" si="67"/>
        <v>1056</v>
      </c>
      <c r="DB295" s="80">
        <f t="shared" si="67"/>
        <v>1400</v>
      </c>
      <c r="DC295" s="80">
        <f t="shared" si="67"/>
        <v>2324.8693550000003</v>
      </c>
      <c r="DD295" s="80">
        <f t="shared" ref="DD295:DQ295" si="68">SUM(DD296:DD322)</f>
        <v>3731</v>
      </c>
      <c r="DE295" s="80">
        <f t="shared" si="68"/>
        <v>4769</v>
      </c>
      <c r="DF295" s="80">
        <f t="shared" si="68"/>
        <v>5166</v>
      </c>
      <c r="DG295" s="80">
        <f t="shared" si="68"/>
        <v>4025</v>
      </c>
      <c r="DH295" s="80">
        <f t="shared" si="68"/>
        <v>4943</v>
      </c>
      <c r="DI295" s="80">
        <f t="shared" si="68"/>
        <v>4267</v>
      </c>
      <c r="DJ295" s="80">
        <f t="shared" si="68"/>
        <v>3561</v>
      </c>
      <c r="DK295" s="80">
        <f t="shared" si="68"/>
        <v>3128</v>
      </c>
      <c r="DL295" s="80">
        <f t="shared" si="68"/>
        <v>3056</v>
      </c>
      <c r="DM295" s="80">
        <f t="shared" si="68"/>
        <v>2936</v>
      </c>
      <c r="DN295" s="80">
        <f t="shared" si="68"/>
        <v>2925</v>
      </c>
      <c r="DO295" s="80">
        <f t="shared" si="68"/>
        <v>3433</v>
      </c>
      <c r="DP295" s="80">
        <f t="shared" si="68"/>
        <v>3803</v>
      </c>
      <c r="DQ295" s="80">
        <f t="shared" si="68"/>
        <v>3244</v>
      </c>
    </row>
    <row r="296" spans="1:121" s="25" customFormat="1" ht="12.75" customHeight="1" outlineLevel="2" x14ac:dyDescent="0.2">
      <c r="A296" s="38"/>
      <c r="B296" s="36" t="str">
        <f t="shared" si="50"/>
        <v/>
      </c>
      <c r="C296" s="81"/>
      <c r="D296" s="82"/>
      <c r="E296" s="82"/>
      <c r="F296" s="82"/>
      <c r="G296" s="82"/>
      <c r="H296" s="82"/>
      <c r="I296" s="82"/>
      <c r="J296" s="82"/>
      <c r="K296" s="82"/>
      <c r="L296" s="82"/>
      <c r="M296" s="82"/>
      <c r="N296" s="82"/>
      <c r="O296" s="82"/>
      <c r="P296" s="82"/>
      <c r="Q296" s="82"/>
      <c r="R296" s="82"/>
      <c r="S296" s="82"/>
      <c r="T296" s="82"/>
      <c r="U296" s="82"/>
      <c r="V296" s="82"/>
      <c r="W296" s="82"/>
      <c r="X296" s="82"/>
      <c r="Y296" s="82"/>
      <c r="Z296" s="82"/>
      <c r="AA296" s="82"/>
      <c r="AB296" s="82"/>
      <c r="AC296" s="82"/>
      <c r="AD296" s="82"/>
      <c r="AE296" s="82"/>
      <c r="AF296" s="82"/>
      <c r="AG296" s="82"/>
      <c r="AH296" s="82"/>
      <c r="AI296" s="82"/>
      <c r="AJ296" s="82"/>
      <c r="AK296" s="82"/>
      <c r="AL296" s="82"/>
      <c r="AM296" s="82"/>
      <c r="AN296" s="82"/>
      <c r="AO296" s="82"/>
      <c r="AP296" s="82"/>
      <c r="AQ296" s="82"/>
      <c r="AR296" s="82"/>
      <c r="AS296" s="82"/>
      <c r="AT296" s="82"/>
      <c r="AU296" s="82"/>
      <c r="AV296" s="82"/>
      <c r="AW296" s="82"/>
      <c r="AX296" s="82"/>
      <c r="AY296" s="82"/>
      <c r="AZ296" s="82"/>
      <c r="BA296" s="82"/>
      <c r="BB296" s="82"/>
      <c r="BC296" s="82"/>
      <c r="BD296" s="82"/>
      <c r="BE296" s="82"/>
      <c r="BF296" s="82"/>
      <c r="BG296" s="82"/>
      <c r="BH296" s="82"/>
      <c r="BI296" s="82"/>
      <c r="BJ296" s="82"/>
      <c r="BK296" s="82"/>
      <c r="BL296" s="82"/>
      <c r="BM296" s="82"/>
      <c r="BN296" s="82"/>
      <c r="BO296" s="82"/>
      <c r="BP296" s="82"/>
      <c r="BQ296" s="82"/>
      <c r="BR296" s="82"/>
      <c r="BS296" s="82"/>
      <c r="BT296" s="82"/>
      <c r="BU296" s="82"/>
      <c r="BV296" s="82"/>
      <c r="BW296" s="82"/>
      <c r="BX296" s="82"/>
      <c r="BY296" s="82"/>
      <c r="BZ296" s="82"/>
      <c r="CA296" s="82"/>
      <c r="CB296" s="82"/>
      <c r="CC296" s="82"/>
      <c r="CD296" s="82"/>
      <c r="CE296" s="82"/>
      <c r="CF296" s="82"/>
      <c r="CG296" s="82"/>
      <c r="CH296" s="82"/>
      <c r="CI296" s="82"/>
      <c r="CJ296" s="82"/>
      <c r="CK296" s="82"/>
      <c r="CL296" s="82"/>
      <c r="CM296" s="82"/>
      <c r="CN296" s="82"/>
      <c r="CO296" s="82"/>
      <c r="CP296" s="82"/>
      <c r="CQ296" s="82"/>
      <c r="CR296" s="82"/>
      <c r="CS296" s="82"/>
      <c r="CT296" s="82"/>
      <c r="CU296" s="82"/>
      <c r="CV296" s="82"/>
      <c r="CW296" s="82"/>
      <c r="CX296" s="82"/>
      <c r="CY296" s="82"/>
      <c r="CZ296" s="82"/>
      <c r="DA296" s="82"/>
      <c r="DB296" s="82"/>
      <c r="DC296" s="82"/>
      <c r="DD296" s="82"/>
      <c r="DE296" s="82"/>
      <c r="DF296" s="82"/>
      <c r="DG296" s="82"/>
      <c r="DH296" s="82"/>
      <c r="DI296" s="82"/>
      <c r="DJ296" s="82"/>
      <c r="DK296" s="82"/>
      <c r="DL296" s="82"/>
      <c r="DM296" s="82"/>
      <c r="DN296" s="82"/>
      <c r="DO296" s="82"/>
      <c r="DP296" s="82"/>
      <c r="DQ296" s="82"/>
    </row>
    <row r="297" spans="1:121" s="25" customFormat="1" ht="12.75" customHeight="1" outlineLevel="2" x14ac:dyDescent="0.2">
      <c r="A297" s="50" t="s">
        <v>202</v>
      </c>
      <c r="B297" s="36">
        <f t="shared" si="50"/>
        <v>7</v>
      </c>
      <c r="C297" s="81"/>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c r="BH297" s="82"/>
      <c r="BI297" s="82">
        <v>149</v>
      </c>
      <c r="BJ297" s="82">
        <v>197</v>
      </c>
      <c r="BK297" s="82">
        <v>498</v>
      </c>
      <c r="BL297" s="82">
        <v>597</v>
      </c>
      <c r="BM297" s="82">
        <v>719</v>
      </c>
      <c r="BN297" s="82">
        <v>934</v>
      </c>
      <c r="BO297" s="82">
        <v>1390</v>
      </c>
      <c r="BP297" s="82"/>
      <c r="BQ297" s="82"/>
      <c r="BR297" s="82"/>
      <c r="BS297" s="82"/>
      <c r="BT297" s="82"/>
      <c r="BU297" s="82"/>
      <c r="BV297" s="82"/>
      <c r="BW297" s="82"/>
      <c r="BX297" s="82"/>
      <c r="BY297" s="82"/>
      <c r="BZ297" s="82"/>
      <c r="CA297" s="82"/>
      <c r="CB297" s="82"/>
      <c r="CC297" s="82"/>
      <c r="CD297" s="82"/>
      <c r="CE297" s="82"/>
      <c r="CF297" s="82"/>
      <c r="CG297" s="82"/>
      <c r="CH297" s="82"/>
      <c r="CI297" s="82"/>
      <c r="CJ297" s="82"/>
      <c r="CK297" s="82"/>
      <c r="CL297" s="82"/>
      <c r="CM297" s="82"/>
      <c r="CN297" s="82"/>
      <c r="CO297" s="82"/>
      <c r="CP297" s="82"/>
      <c r="CQ297" s="82"/>
      <c r="CR297" s="82"/>
      <c r="CS297" s="82"/>
      <c r="CT297" s="82"/>
      <c r="CU297" s="82"/>
      <c r="CV297" s="82"/>
      <c r="CW297" s="82"/>
      <c r="CX297" s="82"/>
      <c r="CY297" s="82"/>
      <c r="CZ297" s="82"/>
      <c r="DA297" s="82"/>
      <c r="DB297" s="82"/>
      <c r="DC297" s="82"/>
      <c r="DD297" s="82"/>
      <c r="DE297" s="82"/>
      <c r="DF297" s="82"/>
      <c r="DG297" s="82"/>
      <c r="DH297" s="82"/>
      <c r="DI297" s="82"/>
      <c r="DJ297" s="82"/>
      <c r="DK297" s="82"/>
      <c r="DL297" s="82"/>
      <c r="DM297" s="82"/>
      <c r="DN297" s="82"/>
      <c r="DO297" s="82"/>
      <c r="DP297" s="82"/>
      <c r="DQ297" s="82"/>
    </row>
    <row r="298" spans="1:121" s="25" customFormat="1" ht="12.75" customHeight="1" outlineLevel="2" x14ac:dyDescent="0.2">
      <c r="A298" s="50" t="s">
        <v>197</v>
      </c>
      <c r="B298" s="36">
        <f t="shared" si="50"/>
        <v>2</v>
      </c>
      <c r="C298" s="81"/>
      <c r="D298" s="82"/>
      <c r="E298" s="82"/>
      <c r="F298" s="82"/>
      <c r="G298" s="82"/>
      <c r="H298" s="82"/>
      <c r="I298" s="82"/>
      <c r="J298" s="82"/>
      <c r="K298" s="82"/>
      <c r="L298" s="82"/>
      <c r="M298" s="82"/>
      <c r="N298" s="82"/>
      <c r="O298" s="82"/>
      <c r="P298" s="82"/>
      <c r="Q298" s="82"/>
      <c r="R298" s="82"/>
      <c r="S298" s="82"/>
      <c r="T298" s="82"/>
      <c r="U298" s="82"/>
      <c r="V298" s="82"/>
      <c r="W298" s="82"/>
      <c r="X298" s="82"/>
      <c r="Y298" s="82"/>
      <c r="Z298" s="82"/>
      <c r="AA298" s="82"/>
      <c r="AB298" s="82"/>
      <c r="AC298" s="82"/>
      <c r="AD298" s="82"/>
      <c r="AE298" s="82"/>
      <c r="AF298" s="82"/>
      <c r="AG298" s="82"/>
      <c r="AH298" s="82"/>
      <c r="AI298" s="82"/>
      <c r="AJ298" s="82"/>
      <c r="AK298" s="82"/>
      <c r="AL298" s="82"/>
      <c r="AM298" s="82"/>
      <c r="AN298" s="82"/>
      <c r="AO298" s="82"/>
      <c r="AP298" s="82"/>
      <c r="AQ298" s="82"/>
      <c r="AR298" s="82"/>
      <c r="AS298" s="82"/>
      <c r="AT298" s="82"/>
      <c r="AU298" s="82"/>
      <c r="AV298" s="82"/>
      <c r="AW298" s="82"/>
      <c r="AX298" s="82"/>
      <c r="AY298" s="82"/>
      <c r="AZ298" s="82"/>
      <c r="BA298" s="82"/>
      <c r="BB298" s="82"/>
      <c r="BC298" s="82"/>
      <c r="BD298" s="82"/>
      <c r="BE298" s="82"/>
      <c r="BF298" s="82"/>
      <c r="BG298" s="82">
        <v>58927</v>
      </c>
      <c r="BH298" s="82">
        <v>50065</v>
      </c>
      <c r="BI298" s="82"/>
      <c r="BJ298" s="82"/>
      <c r="BK298" s="82"/>
      <c r="BL298" s="82"/>
      <c r="BM298" s="82"/>
      <c r="BN298" s="82"/>
      <c r="BO298" s="82"/>
      <c r="BP298" s="82"/>
      <c r="BQ298" s="82"/>
      <c r="BR298" s="82"/>
      <c r="BS298" s="82"/>
      <c r="BT298" s="82"/>
      <c r="BU298" s="82"/>
      <c r="BV298" s="82"/>
      <c r="BW298" s="82"/>
      <c r="BX298" s="82"/>
      <c r="BY298" s="82"/>
      <c r="BZ298" s="82"/>
      <c r="CA298" s="82"/>
      <c r="CB298" s="82"/>
      <c r="CC298" s="82"/>
      <c r="CD298" s="82"/>
      <c r="CE298" s="82"/>
      <c r="CF298" s="82"/>
      <c r="CG298" s="82"/>
      <c r="CH298" s="82"/>
      <c r="CI298" s="82"/>
      <c r="CJ298" s="82"/>
      <c r="CK298" s="82"/>
      <c r="CL298" s="82"/>
      <c r="CM298" s="82"/>
      <c r="CN298" s="82"/>
      <c r="CO298" s="82"/>
      <c r="CP298" s="82"/>
      <c r="CQ298" s="82"/>
      <c r="CR298" s="82"/>
      <c r="CS298" s="82"/>
      <c r="CT298" s="82"/>
      <c r="CU298" s="82"/>
      <c r="CV298" s="82"/>
      <c r="CW298" s="82"/>
      <c r="CX298" s="82"/>
      <c r="CY298" s="82"/>
      <c r="CZ298" s="82"/>
      <c r="DA298" s="82"/>
      <c r="DB298" s="82"/>
      <c r="DC298" s="82"/>
      <c r="DD298" s="82"/>
      <c r="DE298" s="82"/>
      <c r="DF298" s="82"/>
      <c r="DG298" s="82"/>
      <c r="DH298" s="82"/>
      <c r="DI298" s="82"/>
      <c r="DJ298" s="82"/>
      <c r="DK298" s="82"/>
      <c r="DL298" s="82"/>
      <c r="DM298" s="82"/>
      <c r="DN298" s="82"/>
      <c r="DO298" s="82"/>
      <c r="DP298" s="82"/>
      <c r="DQ298" s="82"/>
    </row>
    <row r="299" spans="1:121" s="25" customFormat="1" ht="12.75" customHeight="1" outlineLevel="2" x14ac:dyDescent="0.2">
      <c r="A299" s="50" t="s">
        <v>280</v>
      </c>
      <c r="B299" s="36">
        <f t="shared" si="50"/>
        <v>2</v>
      </c>
      <c r="C299" s="81"/>
      <c r="D299" s="82"/>
      <c r="E299" s="82"/>
      <c r="F299" s="82"/>
      <c r="G299" s="82"/>
      <c r="H299" s="82"/>
      <c r="I299" s="82"/>
      <c r="J299" s="82"/>
      <c r="K299" s="82"/>
      <c r="L299" s="82"/>
      <c r="M299" s="82"/>
      <c r="N299" s="82"/>
      <c r="O299" s="82"/>
      <c r="P299" s="82"/>
      <c r="Q299" s="82"/>
      <c r="R299" s="82"/>
      <c r="S299" s="82"/>
      <c r="T299" s="82"/>
      <c r="U299" s="82"/>
      <c r="V299" s="82"/>
      <c r="W299" s="82"/>
      <c r="X299" s="82"/>
      <c r="Y299" s="82"/>
      <c r="Z299" s="82"/>
      <c r="AA299" s="82"/>
      <c r="AB299" s="82"/>
      <c r="AC299" s="82"/>
      <c r="AD299" s="82"/>
      <c r="AE299" s="82"/>
      <c r="AF299" s="82"/>
      <c r="AG299" s="82"/>
      <c r="AH299" s="82"/>
      <c r="AI299" s="82"/>
      <c r="AJ299" s="82"/>
      <c r="AK299" s="82"/>
      <c r="AL299" s="82"/>
      <c r="AM299" s="82"/>
      <c r="AN299" s="82"/>
      <c r="AO299" s="82"/>
      <c r="AP299" s="82"/>
      <c r="AQ299" s="82"/>
      <c r="AR299" s="82"/>
      <c r="AS299" s="82"/>
      <c r="AT299" s="82"/>
      <c r="AU299" s="82"/>
      <c r="AV299" s="82"/>
      <c r="AW299" s="82"/>
      <c r="AX299" s="82"/>
      <c r="AY299" s="82"/>
      <c r="AZ299" s="82"/>
      <c r="BA299" s="82"/>
      <c r="BB299" s="82"/>
      <c r="BC299" s="82"/>
      <c r="BD299" s="82"/>
      <c r="BE299" s="82"/>
      <c r="BF299" s="82"/>
      <c r="BG299" s="82"/>
      <c r="BH299" s="82"/>
      <c r="BI299" s="82"/>
      <c r="BJ299" s="82"/>
      <c r="BK299" s="82"/>
      <c r="BL299" s="82"/>
      <c r="BM299" s="82"/>
      <c r="BN299" s="82">
        <v>39</v>
      </c>
      <c r="BO299" s="82">
        <v>220</v>
      </c>
      <c r="BP299" s="82"/>
      <c r="BQ299" s="82"/>
      <c r="BR299" s="82"/>
      <c r="BS299" s="82"/>
      <c r="BT299" s="82"/>
      <c r="BU299" s="82"/>
      <c r="BV299" s="82"/>
      <c r="BW299" s="82"/>
      <c r="BX299" s="82"/>
      <c r="BY299" s="82"/>
      <c r="BZ299" s="82"/>
      <c r="CA299" s="82"/>
      <c r="CB299" s="82"/>
      <c r="CC299" s="82"/>
      <c r="CD299" s="82"/>
      <c r="CE299" s="82"/>
      <c r="CF299" s="82"/>
      <c r="CG299" s="82"/>
      <c r="CH299" s="82"/>
      <c r="CI299" s="82"/>
      <c r="CJ299" s="82"/>
      <c r="CK299" s="82"/>
      <c r="CL299" s="82"/>
      <c r="CM299" s="82"/>
      <c r="CN299" s="82"/>
      <c r="CO299" s="82"/>
      <c r="CP299" s="82"/>
      <c r="CQ299" s="82"/>
      <c r="CR299" s="82"/>
      <c r="CS299" s="82"/>
      <c r="CT299" s="82"/>
      <c r="CU299" s="82"/>
      <c r="CV299" s="82"/>
      <c r="CW299" s="82"/>
      <c r="CX299" s="82"/>
      <c r="CY299" s="82"/>
      <c r="CZ299" s="82"/>
      <c r="DA299" s="82"/>
      <c r="DB299" s="82"/>
      <c r="DC299" s="82"/>
      <c r="DD299" s="82"/>
      <c r="DE299" s="82"/>
      <c r="DF299" s="82"/>
      <c r="DG299" s="82"/>
      <c r="DH299" s="82"/>
      <c r="DI299" s="82"/>
      <c r="DJ299" s="82"/>
      <c r="DK299" s="82"/>
      <c r="DL299" s="82"/>
      <c r="DM299" s="82"/>
      <c r="DN299" s="82"/>
      <c r="DO299" s="82"/>
      <c r="DP299" s="82"/>
      <c r="DQ299" s="82"/>
    </row>
    <row r="300" spans="1:121" s="25" customFormat="1" ht="12.75" customHeight="1" outlineLevel="2" x14ac:dyDescent="0.2">
      <c r="A300" s="50" t="s">
        <v>281</v>
      </c>
      <c r="B300" s="36">
        <f t="shared" si="50"/>
        <v>2</v>
      </c>
      <c r="C300" s="81"/>
      <c r="D300" s="82"/>
      <c r="E300" s="82"/>
      <c r="F300" s="82"/>
      <c r="G300" s="82"/>
      <c r="H300" s="82"/>
      <c r="I300" s="82"/>
      <c r="J300" s="82"/>
      <c r="K300" s="82"/>
      <c r="L300" s="82"/>
      <c r="M300" s="82"/>
      <c r="N300" s="82"/>
      <c r="O300" s="82"/>
      <c r="P300" s="82"/>
      <c r="Q300" s="82"/>
      <c r="R300" s="82"/>
      <c r="S300" s="82"/>
      <c r="T300" s="82"/>
      <c r="U300" s="82"/>
      <c r="V300" s="82"/>
      <c r="W300" s="82"/>
      <c r="X300" s="82"/>
      <c r="Y300" s="82"/>
      <c r="Z300" s="82"/>
      <c r="AA300" s="82"/>
      <c r="AB300" s="82"/>
      <c r="AC300" s="82"/>
      <c r="AD300" s="82"/>
      <c r="AE300" s="82"/>
      <c r="AF300" s="82"/>
      <c r="AG300" s="82"/>
      <c r="AH300" s="82"/>
      <c r="AI300" s="82"/>
      <c r="AJ300" s="82"/>
      <c r="AK300" s="82"/>
      <c r="AL300" s="82"/>
      <c r="AM300" s="82"/>
      <c r="AN300" s="82"/>
      <c r="AO300" s="82"/>
      <c r="AP300" s="82"/>
      <c r="AQ300" s="82"/>
      <c r="AR300" s="82"/>
      <c r="AS300" s="82"/>
      <c r="AT300" s="82"/>
      <c r="AU300" s="82"/>
      <c r="AV300" s="82"/>
      <c r="AW300" s="82"/>
      <c r="AX300" s="82"/>
      <c r="AY300" s="82"/>
      <c r="AZ300" s="82"/>
      <c r="BA300" s="82"/>
      <c r="BB300" s="82"/>
      <c r="BC300" s="82"/>
      <c r="BD300" s="82"/>
      <c r="BE300" s="82"/>
      <c r="BF300" s="82"/>
      <c r="BG300" s="82"/>
      <c r="BH300" s="82"/>
      <c r="BI300" s="82"/>
      <c r="BJ300" s="82"/>
      <c r="BK300" s="82"/>
      <c r="BL300" s="82"/>
      <c r="BM300" s="82"/>
      <c r="BN300" s="82">
        <v>5</v>
      </c>
      <c r="BO300" s="82">
        <v>13</v>
      </c>
      <c r="BP300" s="82"/>
      <c r="BQ300" s="82"/>
      <c r="BR300" s="82"/>
      <c r="BS300" s="82"/>
      <c r="BT300" s="82"/>
      <c r="BU300" s="82"/>
      <c r="BV300" s="82"/>
      <c r="BW300" s="82"/>
      <c r="BX300" s="82"/>
      <c r="BY300" s="82"/>
      <c r="BZ300" s="82"/>
      <c r="CA300" s="82"/>
      <c r="CB300" s="82"/>
      <c r="CC300" s="82"/>
      <c r="CD300" s="82"/>
      <c r="CE300" s="82"/>
      <c r="CF300" s="82"/>
      <c r="CG300" s="82"/>
      <c r="CH300" s="82"/>
      <c r="CI300" s="82"/>
      <c r="CJ300" s="82"/>
      <c r="CK300" s="82"/>
      <c r="CL300" s="82"/>
      <c r="CM300" s="82"/>
      <c r="CN300" s="82"/>
      <c r="CO300" s="82"/>
      <c r="CP300" s="82"/>
      <c r="CQ300" s="82"/>
      <c r="CR300" s="82"/>
      <c r="CS300" s="82"/>
      <c r="CT300" s="82"/>
      <c r="CU300" s="82"/>
      <c r="CV300" s="82"/>
      <c r="CW300" s="82"/>
      <c r="CX300" s="82"/>
      <c r="CY300" s="82"/>
      <c r="CZ300" s="82"/>
      <c r="DA300" s="82"/>
      <c r="DB300" s="82"/>
      <c r="DC300" s="82"/>
      <c r="DD300" s="82"/>
      <c r="DE300" s="82"/>
      <c r="DF300" s="82"/>
      <c r="DG300" s="82"/>
      <c r="DH300" s="82"/>
      <c r="DI300" s="82"/>
      <c r="DJ300" s="82"/>
      <c r="DK300" s="82"/>
      <c r="DL300" s="82"/>
      <c r="DM300" s="82"/>
      <c r="DN300" s="82"/>
      <c r="DO300" s="82"/>
      <c r="DP300" s="82"/>
      <c r="DQ300" s="82"/>
    </row>
    <row r="301" spans="1:121" s="25" customFormat="1" ht="12.75" customHeight="1" outlineLevel="2" x14ac:dyDescent="0.2">
      <c r="A301" s="50" t="s">
        <v>190</v>
      </c>
      <c r="B301" s="36">
        <f t="shared" si="50"/>
        <v>7</v>
      </c>
      <c r="C301" s="81"/>
      <c r="D301" s="82"/>
      <c r="E301" s="82"/>
      <c r="F301" s="82"/>
      <c r="G301" s="82"/>
      <c r="H301" s="82"/>
      <c r="I301" s="82"/>
      <c r="J301" s="82"/>
      <c r="K301" s="82"/>
      <c r="L301" s="82"/>
      <c r="M301" s="82"/>
      <c r="N301" s="82"/>
      <c r="O301" s="82"/>
      <c r="P301" s="82"/>
      <c r="Q301" s="82"/>
      <c r="R301" s="82"/>
      <c r="S301" s="82"/>
      <c r="T301" s="82"/>
      <c r="U301" s="82"/>
      <c r="V301" s="82"/>
      <c r="W301" s="82"/>
      <c r="X301" s="82"/>
      <c r="Y301" s="82"/>
      <c r="Z301" s="82"/>
      <c r="AA301" s="82"/>
      <c r="AB301" s="82"/>
      <c r="AC301" s="82"/>
      <c r="AD301" s="82"/>
      <c r="AE301" s="82"/>
      <c r="AF301" s="82"/>
      <c r="AG301" s="82"/>
      <c r="AH301" s="82"/>
      <c r="AI301" s="82"/>
      <c r="AJ301" s="82"/>
      <c r="AK301" s="82"/>
      <c r="AL301" s="82"/>
      <c r="AM301" s="82"/>
      <c r="AN301" s="82"/>
      <c r="AO301" s="82"/>
      <c r="AP301" s="82"/>
      <c r="AQ301" s="82"/>
      <c r="AR301" s="82"/>
      <c r="AS301" s="82"/>
      <c r="AT301" s="82"/>
      <c r="AU301" s="82"/>
      <c r="AV301" s="82"/>
      <c r="AW301" s="82"/>
      <c r="AX301" s="82"/>
      <c r="AY301" s="82"/>
      <c r="AZ301" s="82"/>
      <c r="BA301" s="82"/>
      <c r="BB301" s="82"/>
      <c r="BC301" s="82"/>
      <c r="BD301" s="82"/>
      <c r="BE301" s="82"/>
      <c r="BF301" s="82"/>
      <c r="BG301" s="82"/>
      <c r="BH301" s="82"/>
      <c r="BI301" s="82">
        <v>113</v>
      </c>
      <c r="BJ301" s="82">
        <v>88</v>
      </c>
      <c r="BK301" s="82">
        <v>204</v>
      </c>
      <c r="BL301" s="82">
        <v>183</v>
      </c>
      <c r="BM301" s="82">
        <v>181</v>
      </c>
      <c r="BN301" s="82">
        <v>141</v>
      </c>
      <c r="BO301" s="82">
        <v>214</v>
      </c>
      <c r="BP301" s="82"/>
      <c r="BQ301" s="82"/>
      <c r="BR301" s="82"/>
      <c r="BS301" s="82"/>
      <c r="BT301" s="82"/>
      <c r="BU301" s="82"/>
      <c r="BV301" s="82"/>
      <c r="BW301" s="82"/>
      <c r="BX301" s="82"/>
      <c r="BY301" s="82"/>
      <c r="BZ301" s="82"/>
      <c r="CA301" s="82"/>
      <c r="CB301" s="82"/>
      <c r="CC301" s="82"/>
      <c r="CD301" s="82"/>
      <c r="CE301" s="82"/>
      <c r="CF301" s="82"/>
      <c r="CG301" s="82"/>
      <c r="CH301" s="82"/>
      <c r="CI301" s="82"/>
      <c r="CJ301" s="82"/>
      <c r="CK301" s="82"/>
      <c r="CL301" s="82"/>
      <c r="CM301" s="82"/>
      <c r="CN301" s="82"/>
      <c r="CO301" s="82"/>
      <c r="CP301" s="82"/>
      <c r="CQ301" s="82"/>
      <c r="CR301" s="82"/>
      <c r="CS301" s="82"/>
      <c r="CT301" s="82"/>
      <c r="CU301" s="82"/>
      <c r="CV301" s="82"/>
      <c r="CW301" s="82"/>
      <c r="CX301" s="82"/>
      <c r="CY301" s="82"/>
      <c r="CZ301" s="82"/>
      <c r="DA301" s="82"/>
      <c r="DB301" s="82"/>
      <c r="DC301" s="82"/>
      <c r="DD301" s="82"/>
      <c r="DE301" s="82"/>
      <c r="DF301" s="82"/>
      <c r="DG301" s="82"/>
      <c r="DH301" s="82"/>
      <c r="DI301" s="82"/>
      <c r="DJ301" s="82"/>
      <c r="DK301" s="82"/>
      <c r="DL301" s="82"/>
      <c r="DM301" s="82"/>
      <c r="DN301" s="82"/>
      <c r="DO301" s="82"/>
      <c r="DP301" s="82"/>
      <c r="DQ301" s="82"/>
    </row>
    <row r="302" spans="1:121" s="25" customFormat="1" ht="12.75" customHeight="1" outlineLevel="2" x14ac:dyDescent="0.2">
      <c r="A302" s="50" t="s">
        <v>270</v>
      </c>
      <c r="B302" s="36">
        <f t="shared" si="50"/>
        <v>4</v>
      </c>
      <c r="C302" s="81"/>
      <c r="D302" s="82"/>
      <c r="E302" s="82"/>
      <c r="F302" s="82"/>
      <c r="G302" s="82"/>
      <c r="H302" s="82"/>
      <c r="I302" s="82"/>
      <c r="J302" s="82"/>
      <c r="K302" s="82"/>
      <c r="L302" s="82"/>
      <c r="M302" s="82"/>
      <c r="N302" s="82"/>
      <c r="O302" s="82"/>
      <c r="P302" s="82"/>
      <c r="Q302" s="82"/>
      <c r="R302" s="82"/>
      <c r="S302" s="82"/>
      <c r="T302" s="82"/>
      <c r="U302" s="82"/>
      <c r="V302" s="82"/>
      <c r="W302" s="82"/>
      <c r="X302" s="82"/>
      <c r="Y302" s="82"/>
      <c r="Z302" s="82"/>
      <c r="AA302" s="82"/>
      <c r="AB302" s="82"/>
      <c r="AC302" s="82"/>
      <c r="AD302" s="82"/>
      <c r="AE302" s="82"/>
      <c r="AF302" s="82"/>
      <c r="AG302" s="82"/>
      <c r="AH302" s="82"/>
      <c r="AI302" s="82"/>
      <c r="AJ302" s="82"/>
      <c r="AK302" s="82"/>
      <c r="AL302" s="82"/>
      <c r="AM302" s="82"/>
      <c r="AN302" s="82"/>
      <c r="AO302" s="82"/>
      <c r="AP302" s="82"/>
      <c r="AQ302" s="82"/>
      <c r="AR302" s="82"/>
      <c r="AS302" s="82"/>
      <c r="AT302" s="82"/>
      <c r="AU302" s="82"/>
      <c r="AV302" s="82"/>
      <c r="AW302" s="82"/>
      <c r="AX302" s="82"/>
      <c r="AY302" s="82"/>
      <c r="AZ302" s="82"/>
      <c r="BA302" s="82"/>
      <c r="BB302" s="82"/>
      <c r="BC302" s="82"/>
      <c r="BD302" s="82"/>
      <c r="BE302" s="82"/>
      <c r="BF302" s="82"/>
      <c r="BG302" s="82"/>
      <c r="BH302" s="82"/>
      <c r="BI302" s="82"/>
      <c r="BJ302" s="82"/>
      <c r="BK302" s="82"/>
      <c r="BL302" s="82">
        <v>30</v>
      </c>
      <c r="BM302" s="82">
        <v>79</v>
      </c>
      <c r="BN302" s="82">
        <v>77</v>
      </c>
      <c r="BO302" s="82">
        <v>110</v>
      </c>
      <c r="BP302" s="82"/>
      <c r="BQ302" s="82"/>
      <c r="BR302" s="82"/>
      <c r="BS302" s="82"/>
      <c r="BT302" s="82"/>
      <c r="BU302" s="82"/>
      <c r="BV302" s="82"/>
      <c r="BW302" s="82"/>
      <c r="BX302" s="82"/>
      <c r="BY302" s="82"/>
      <c r="BZ302" s="82"/>
      <c r="CA302" s="82"/>
      <c r="CB302" s="82"/>
      <c r="CC302" s="82"/>
      <c r="CD302" s="82"/>
      <c r="CE302" s="82"/>
      <c r="CF302" s="82"/>
      <c r="CG302" s="82"/>
      <c r="CH302" s="82"/>
      <c r="CI302" s="82"/>
      <c r="CJ302" s="82"/>
      <c r="CK302" s="82"/>
      <c r="CL302" s="82"/>
      <c r="CM302" s="82"/>
      <c r="CN302" s="82"/>
      <c r="CO302" s="82"/>
      <c r="CP302" s="82"/>
      <c r="CQ302" s="82"/>
      <c r="CR302" s="82"/>
      <c r="CS302" s="82"/>
      <c r="CT302" s="82"/>
      <c r="CU302" s="82"/>
      <c r="CV302" s="82"/>
      <c r="CW302" s="82"/>
      <c r="CX302" s="82"/>
      <c r="CY302" s="82"/>
      <c r="CZ302" s="82"/>
      <c r="DA302" s="82"/>
      <c r="DB302" s="82"/>
      <c r="DC302" s="82"/>
      <c r="DD302" s="82"/>
      <c r="DE302" s="82"/>
      <c r="DF302" s="82"/>
      <c r="DG302" s="82"/>
      <c r="DH302" s="82"/>
      <c r="DI302" s="82"/>
      <c r="DJ302" s="82"/>
      <c r="DK302" s="82"/>
      <c r="DL302" s="82"/>
      <c r="DM302" s="82"/>
      <c r="DN302" s="82"/>
      <c r="DO302" s="82"/>
      <c r="DP302" s="82"/>
      <c r="DQ302" s="82"/>
    </row>
    <row r="303" spans="1:121" s="25" customFormat="1" ht="12.75" customHeight="1" outlineLevel="2" x14ac:dyDescent="0.2">
      <c r="A303" s="50" t="s">
        <v>145</v>
      </c>
      <c r="B303" s="36">
        <f t="shared" si="50"/>
        <v>10</v>
      </c>
      <c r="C303" s="81"/>
      <c r="D303" s="82"/>
      <c r="E303" s="82"/>
      <c r="F303" s="82"/>
      <c r="G303" s="82"/>
      <c r="H303" s="82"/>
      <c r="I303" s="82"/>
      <c r="J303" s="82"/>
      <c r="K303" s="82"/>
      <c r="L303" s="82"/>
      <c r="M303" s="82"/>
      <c r="N303" s="82"/>
      <c r="O303" s="82"/>
      <c r="P303" s="82"/>
      <c r="Q303" s="82"/>
      <c r="R303" s="82">
        <v>105000</v>
      </c>
      <c r="S303" s="82">
        <v>512520</v>
      </c>
      <c r="T303" s="82">
        <v>846542</v>
      </c>
      <c r="U303" s="82">
        <v>911250</v>
      </c>
      <c r="V303" s="82">
        <v>911250</v>
      </c>
      <c r="W303" s="82">
        <v>911250</v>
      </c>
      <c r="X303" s="82">
        <v>886250</v>
      </c>
      <c r="Y303" s="82">
        <v>938308</v>
      </c>
      <c r="Z303" s="82">
        <v>1157685</v>
      </c>
      <c r="AA303" s="82">
        <v>2082233</v>
      </c>
      <c r="AB303" s="82"/>
      <c r="AC303" s="82"/>
      <c r="AD303" s="82"/>
      <c r="AE303" s="82"/>
      <c r="AF303" s="82"/>
      <c r="AG303" s="82"/>
      <c r="AH303" s="82"/>
      <c r="AI303" s="82"/>
      <c r="AJ303" s="82"/>
      <c r="AK303" s="82"/>
      <c r="AL303" s="82"/>
      <c r="AM303" s="82"/>
      <c r="AN303" s="82"/>
      <c r="AO303" s="82"/>
      <c r="AP303" s="82"/>
      <c r="AQ303" s="82"/>
      <c r="AR303" s="82"/>
      <c r="AS303" s="82"/>
      <c r="AT303" s="82"/>
      <c r="AU303" s="82"/>
      <c r="AV303" s="82"/>
      <c r="AW303" s="82"/>
      <c r="AX303" s="82"/>
      <c r="AY303" s="82"/>
      <c r="AZ303" s="82"/>
      <c r="BA303" s="82"/>
      <c r="BB303" s="82"/>
      <c r="BC303" s="82"/>
      <c r="BD303" s="82"/>
      <c r="BE303" s="82"/>
      <c r="BF303" s="82"/>
      <c r="BG303" s="82"/>
      <c r="BH303" s="82"/>
      <c r="BI303" s="82"/>
      <c r="BJ303" s="82"/>
      <c r="BK303" s="82"/>
      <c r="BL303" s="82"/>
      <c r="BM303" s="82"/>
      <c r="BN303" s="82"/>
      <c r="BO303" s="82"/>
      <c r="BP303" s="82"/>
      <c r="BQ303" s="82"/>
      <c r="BR303" s="82"/>
      <c r="BS303" s="82"/>
      <c r="BT303" s="82"/>
      <c r="BU303" s="82"/>
      <c r="BV303" s="82"/>
      <c r="BW303" s="82"/>
      <c r="BX303" s="82"/>
      <c r="BY303" s="82"/>
      <c r="BZ303" s="82"/>
      <c r="CA303" s="82"/>
      <c r="CB303" s="82"/>
      <c r="CC303" s="82"/>
      <c r="CD303" s="82"/>
      <c r="CE303" s="82"/>
      <c r="CF303" s="82"/>
      <c r="CG303" s="82"/>
      <c r="CH303" s="82"/>
      <c r="CI303" s="82"/>
      <c r="CJ303" s="82"/>
      <c r="CK303" s="82"/>
      <c r="CL303" s="82"/>
      <c r="CM303" s="82"/>
      <c r="CN303" s="82"/>
      <c r="CO303" s="82"/>
      <c r="CP303" s="82"/>
      <c r="CQ303" s="82"/>
      <c r="CR303" s="82"/>
      <c r="CS303" s="82"/>
      <c r="CT303" s="82"/>
      <c r="CU303" s="82"/>
      <c r="CV303" s="82"/>
      <c r="CW303" s="82"/>
      <c r="CX303" s="82"/>
      <c r="CY303" s="82"/>
      <c r="CZ303" s="82"/>
      <c r="DA303" s="82"/>
      <c r="DB303" s="82"/>
      <c r="DC303" s="82"/>
      <c r="DD303" s="82"/>
      <c r="DE303" s="82"/>
      <c r="DF303" s="82"/>
      <c r="DG303" s="82"/>
      <c r="DH303" s="82"/>
      <c r="DI303" s="82"/>
      <c r="DJ303" s="82"/>
      <c r="DK303" s="82"/>
      <c r="DL303" s="82"/>
      <c r="DM303" s="82"/>
      <c r="DN303" s="82"/>
      <c r="DO303" s="82"/>
      <c r="DP303" s="82"/>
      <c r="DQ303" s="82"/>
    </row>
    <row r="304" spans="1:121" s="25" customFormat="1" ht="12.75" customHeight="1" outlineLevel="2" x14ac:dyDescent="0.2">
      <c r="A304" s="50" t="s">
        <v>146</v>
      </c>
      <c r="B304" s="36">
        <f t="shared" si="50"/>
        <v>12</v>
      </c>
      <c r="C304" s="81"/>
      <c r="D304" s="82"/>
      <c r="E304" s="82"/>
      <c r="F304" s="82"/>
      <c r="G304" s="82"/>
      <c r="H304" s="82"/>
      <c r="I304" s="82"/>
      <c r="J304" s="82"/>
      <c r="K304" s="82"/>
      <c r="L304" s="82"/>
      <c r="M304" s="82"/>
      <c r="N304" s="82"/>
      <c r="O304" s="82"/>
      <c r="P304" s="82"/>
      <c r="Q304" s="82"/>
      <c r="R304" s="82"/>
      <c r="S304" s="82"/>
      <c r="T304" s="82"/>
      <c r="U304" s="82">
        <f>56288</f>
        <v>56288</v>
      </c>
      <c r="V304" s="82">
        <v>517758</v>
      </c>
      <c r="W304" s="82">
        <v>791619</v>
      </c>
      <c r="X304" s="82">
        <v>1128613</v>
      </c>
      <c r="Y304" s="82">
        <v>820327</v>
      </c>
      <c r="Z304" s="82">
        <v>1616345</v>
      </c>
      <c r="AA304" s="82">
        <v>1710323</v>
      </c>
      <c r="AB304" s="82">
        <v>1663295</v>
      </c>
      <c r="AC304" s="82">
        <v>1802175</v>
      </c>
      <c r="AD304" s="82">
        <v>1832732</v>
      </c>
      <c r="AE304" s="82">
        <v>1682891</v>
      </c>
      <c r="AF304" s="82">
        <v>1387151</v>
      </c>
      <c r="AG304" s="82"/>
      <c r="AH304" s="82"/>
      <c r="AI304" s="82"/>
      <c r="AJ304" s="82"/>
      <c r="AK304" s="82"/>
      <c r="AL304" s="82"/>
      <c r="AM304" s="82"/>
      <c r="AN304" s="82"/>
      <c r="AO304" s="82"/>
      <c r="AP304" s="82"/>
      <c r="AQ304" s="82"/>
      <c r="AR304" s="82"/>
      <c r="AS304" s="82"/>
      <c r="AT304" s="82"/>
      <c r="AU304" s="82"/>
      <c r="AV304" s="82"/>
      <c r="AW304" s="82"/>
      <c r="AX304" s="82"/>
      <c r="AY304" s="82"/>
      <c r="AZ304" s="82"/>
      <c r="BA304" s="82"/>
      <c r="BB304" s="82"/>
      <c r="BC304" s="82"/>
      <c r="BD304" s="82"/>
      <c r="BE304" s="82"/>
      <c r="BF304" s="82"/>
      <c r="BG304" s="82"/>
      <c r="BH304" s="82"/>
      <c r="BI304" s="82"/>
      <c r="BJ304" s="82"/>
      <c r="BK304" s="82"/>
      <c r="BL304" s="82"/>
      <c r="BM304" s="82"/>
      <c r="BN304" s="82"/>
      <c r="BO304" s="82"/>
      <c r="BP304" s="82"/>
      <c r="BQ304" s="82"/>
      <c r="BR304" s="82"/>
      <c r="BS304" s="82"/>
      <c r="BT304" s="82"/>
      <c r="BU304" s="82"/>
      <c r="BV304" s="82"/>
      <c r="BW304" s="82"/>
      <c r="BX304" s="82"/>
      <c r="BY304" s="82"/>
      <c r="BZ304" s="82"/>
      <c r="CA304" s="82"/>
      <c r="CB304" s="82"/>
      <c r="CC304" s="82"/>
      <c r="CD304" s="82"/>
      <c r="CE304" s="82"/>
      <c r="CF304" s="82"/>
      <c r="CG304" s="82"/>
      <c r="CH304" s="82"/>
      <c r="CI304" s="82"/>
      <c r="CJ304" s="82"/>
      <c r="CK304" s="82"/>
      <c r="CL304" s="82"/>
      <c r="CM304" s="82"/>
      <c r="CN304" s="82"/>
      <c r="CO304" s="82"/>
      <c r="CP304" s="82"/>
      <c r="CQ304" s="82"/>
      <c r="CR304" s="82"/>
      <c r="CS304" s="82"/>
      <c r="CT304" s="82"/>
      <c r="CU304" s="82"/>
      <c r="CV304" s="82"/>
      <c r="CW304" s="82"/>
      <c r="CX304" s="82"/>
      <c r="CY304" s="82"/>
      <c r="CZ304" s="82"/>
      <c r="DA304" s="82"/>
      <c r="DB304" s="82"/>
      <c r="DC304" s="82"/>
      <c r="DD304" s="82"/>
      <c r="DE304" s="82"/>
      <c r="DF304" s="82"/>
      <c r="DG304" s="82"/>
      <c r="DH304" s="82"/>
      <c r="DI304" s="82"/>
      <c r="DJ304" s="82"/>
      <c r="DK304" s="82"/>
      <c r="DL304" s="82"/>
      <c r="DM304" s="82"/>
      <c r="DN304" s="82"/>
      <c r="DO304" s="82"/>
      <c r="DP304" s="82"/>
      <c r="DQ304" s="82"/>
    </row>
    <row r="305" spans="1:121" s="25" customFormat="1" ht="12.75" customHeight="1" outlineLevel="2" x14ac:dyDescent="0.2">
      <c r="A305" s="50" t="s">
        <v>377</v>
      </c>
      <c r="B305" s="36">
        <f t="shared" si="50"/>
        <v>36</v>
      </c>
      <c r="C305" s="81"/>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c r="AH305" s="82"/>
      <c r="AI305" s="82"/>
      <c r="AJ305" s="82"/>
      <c r="AK305" s="82"/>
      <c r="AL305" s="82"/>
      <c r="AM305" s="82"/>
      <c r="AN305" s="82"/>
      <c r="AO305" s="82"/>
      <c r="AP305" s="82"/>
      <c r="AQ305" s="82"/>
      <c r="AR305" s="82"/>
      <c r="AS305" s="82"/>
      <c r="AT305" s="82"/>
      <c r="AU305" s="82"/>
      <c r="AV305" s="82"/>
      <c r="AW305" s="82"/>
      <c r="AX305" s="82"/>
      <c r="AY305" s="82"/>
      <c r="AZ305" s="82"/>
      <c r="BA305" s="82"/>
      <c r="BB305" s="82"/>
      <c r="BC305" s="82"/>
      <c r="BD305" s="82"/>
      <c r="BE305" s="82"/>
      <c r="BF305" s="82"/>
      <c r="BG305" s="82"/>
      <c r="BH305" s="82"/>
      <c r="BI305" s="82"/>
      <c r="BJ305" s="82"/>
      <c r="BK305" s="82"/>
      <c r="BL305" s="82"/>
      <c r="BM305" s="82"/>
      <c r="BN305" s="82"/>
      <c r="BO305" s="82"/>
      <c r="BP305" s="82"/>
      <c r="BQ305" s="82"/>
      <c r="BR305" s="82"/>
      <c r="BS305" s="82"/>
      <c r="BT305" s="82"/>
      <c r="BU305" s="82"/>
      <c r="BV305" s="82"/>
      <c r="BW305" s="82"/>
      <c r="BX305" s="82"/>
      <c r="BY305" s="82"/>
      <c r="BZ305" s="82"/>
      <c r="CA305" s="82"/>
      <c r="CB305" s="82"/>
      <c r="CC305" s="82"/>
      <c r="CD305" s="82"/>
      <c r="CE305" s="82"/>
      <c r="CF305" s="82"/>
      <c r="CG305" s="82"/>
      <c r="CH305" s="82">
        <v>4567</v>
      </c>
      <c r="CI305" s="82">
        <v>3445</v>
      </c>
      <c r="CJ305" s="82">
        <v>3556</v>
      </c>
      <c r="CK305" s="82">
        <v>3599</v>
      </c>
      <c r="CL305" s="82">
        <v>3751</v>
      </c>
      <c r="CM305" s="82">
        <v>3470</v>
      </c>
      <c r="CN305" s="82">
        <v>3302</v>
      </c>
      <c r="CO305" s="82">
        <v>2971</v>
      </c>
      <c r="CP305" s="82">
        <v>2474</v>
      </c>
      <c r="CQ305" s="82">
        <v>1809</v>
      </c>
      <c r="CR305" s="82">
        <v>1790</v>
      </c>
      <c r="CS305" s="82">
        <v>1403</v>
      </c>
      <c r="CT305" s="82">
        <v>1126</v>
      </c>
      <c r="CU305" s="82">
        <v>1139.3</v>
      </c>
      <c r="CV305" s="82">
        <v>681.8</v>
      </c>
      <c r="CW305" s="82">
        <v>995</v>
      </c>
      <c r="CX305" s="82">
        <v>1140</v>
      </c>
      <c r="CY305" s="82">
        <v>918</v>
      </c>
      <c r="CZ305" s="82">
        <v>982</v>
      </c>
      <c r="DA305" s="82">
        <v>1056</v>
      </c>
      <c r="DB305" s="82">
        <v>1400</v>
      </c>
      <c r="DC305" s="82">
        <v>2324.8693550000003</v>
      </c>
      <c r="DD305" s="82">
        <v>3731</v>
      </c>
      <c r="DE305" s="82">
        <v>4769</v>
      </c>
      <c r="DF305" s="82">
        <v>5166</v>
      </c>
      <c r="DG305" s="82">
        <v>4025</v>
      </c>
      <c r="DH305" s="82">
        <v>4943</v>
      </c>
      <c r="DI305" s="82">
        <v>4267</v>
      </c>
      <c r="DJ305" s="82">
        <v>3561</v>
      </c>
      <c r="DK305" s="82">
        <v>3128</v>
      </c>
      <c r="DL305" s="82">
        <v>3056</v>
      </c>
      <c r="DM305" s="82">
        <v>2936</v>
      </c>
      <c r="DN305" s="82">
        <v>2925</v>
      </c>
      <c r="DO305" s="82">
        <v>3433</v>
      </c>
      <c r="DP305" s="82">
        <v>3803</v>
      </c>
      <c r="DQ305" s="82">
        <v>3244</v>
      </c>
    </row>
    <row r="306" spans="1:121" s="25" customFormat="1" ht="12.75" customHeight="1" outlineLevel="2" x14ac:dyDescent="0.2">
      <c r="A306" s="50" t="s">
        <v>520</v>
      </c>
      <c r="B306" s="36">
        <f t="shared" si="50"/>
        <v>16</v>
      </c>
      <c r="C306" s="81"/>
      <c r="D306" s="82"/>
      <c r="E306" s="82"/>
      <c r="F306" s="82"/>
      <c r="G306" s="82"/>
      <c r="H306" s="82"/>
      <c r="I306" s="82"/>
      <c r="J306" s="82"/>
      <c r="K306" s="82"/>
      <c r="L306" s="82"/>
      <c r="M306" s="82"/>
      <c r="N306" s="82"/>
      <c r="O306" s="82"/>
      <c r="P306" s="82"/>
      <c r="Q306" s="82"/>
      <c r="R306" s="82"/>
      <c r="S306" s="82"/>
      <c r="T306" s="82"/>
      <c r="U306" s="82"/>
      <c r="V306" s="82"/>
      <c r="W306" s="82"/>
      <c r="X306" s="82"/>
      <c r="Y306" s="82"/>
      <c r="Z306" s="82"/>
      <c r="AA306" s="82"/>
      <c r="AB306" s="82"/>
      <c r="AC306" s="82"/>
      <c r="AD306" s="82"/>
      <c r="AE306" s="82"/>
      <c r="AF306" s="82"/>
      <c r="AG306" s="82"/>
      <c r="AH306" s="82"/>
      <c r="AI306" s="82"/>
      <c r="AJ306" s="82"/>
      <c r="AK306" s="82"/>
      <c r="AL306" s="82"/>
      <c r="AM306" s="82"/>
      <c r="AN306" s="82"/>
      <c r="AO306" s="82"/>
      <c r="AP306" s="82"/>
      <c r="AQ306" s="82"/>
      <c r="AR306" s="82"/>
      <c r="AS306" s="82"/>
      <c r="AT306" s="82"/>
      <c r="AU306" s="82"/>
      <c r="AV306" s="82"/>
      <c r="AW306" s="82"/>
      <c r="AX306" s="82"/>
      <c r="AY306" s="82"/>
      <c r="AZ306" s="82">
        <v>492403</v>
      </c>
      <c r="BA306" s="82">
        <v>770340</v>
      </c>
      <c r="BB306" s="82">
        <v>1229467</v>
      </c>
      <c r="BC306" s="82">
        <v>3982118</v>
      </c>
      <c r="BD306" s="82">
        <v>6590060</v>
      </c>
      <c r="BE306" s="82">
        <v>6979896</v>
      </c>
      <c r="BF306" s="82">
        <v>5943423</v>
      </c>
      <c r="BG306" s="82">
        <v>1512666</v>
      </c>
      <c r="BH306" s="82">
        <v>1250892</v>
      </c>
      <c r="BI306" s="82">
        <v>1197</v>
      </c>
      <c r="BJ306" s="82">
        <v>1197</v>
      </c>
      <c r="BK306" s="82">
        <v>2188</v>
      </c>
      <c r="BL306" s="82">
        <v>2065</v>
      </c>
      <c r="BM306" s="82">
        <v>3478</v>
      </c>
      <c r="BN306" s="82">
        <v>1119</v>
      </c>
      <c r="BO306" s="82">
        <v>649</v>
      </c>
      <c r="BP306" s="82"/>
      <c r="BQ306" s="82"/>
      <c r="BR306" s="82"/>
      <c r="BS306" s="82"/>
      <c r="BT306" s="82"/>
      <c r="BU306" s="82"/>
      <c r="BV306" s="82"/>
      <c r="BW306" s="82"/>
      <c r="BX306" s="82"/>
      <c r="BY306" s="82"/>
      <c r="BZ306" s="82"/>
      <c r="CA306" s="82"/>
      <c r="CB306" s="82"/>
      <c r="CC306" s="82"/>
      <c r="CD306" s="82"/>
      <c r="CE306" s="82"/>
      <c r="CF306" s="82"/>
      <c r="CG306" s="82"/>
      <c r="CH306" s="82"/>
      <c r="CI306" s="82"/>
      <c r="CJ306" s="82"/>
      <c r="CK306" s="82"/>
      <c r="CL306" s="82"/>
      <c r="CM306" s="82"/>
      <c r="CN306" s="82"/>
      <c r="CO306" s="82"/>
      <c r="CP306" s="82"/>
      <c r="CQ306" s="82"/>
      <c r="CR306" s="82"/>
      <c r="CS306" s="82"/>
      <c r="CT306" s="82"/>
      <c r="CU306" s="82"/>
      <c r="CV306" s="82"/>
      <c r="CW306" s="82"/>
      <c r="CX306" s="82"/>
      <c r="CY306" s="82"/>
      <c r="CZ306" s="82"/>
      <c r="DA306" s="82"/>
      <c r="DB306" s="82"/>
      <c r="DC306" s="82"/>
      <c r="DD306" s="82"/>
      <c r="DE306" s="82"/>
      <c r="DF306" s="82"/>
      <c r="DG306" s="82"/>
      <c r="DH306" s="82"/>
      <c r="DI306" s="82"/>
      <c r="DJ306" s="82"/>
      <c r="DK306" s="82"/>
      <c r="DL306" s="82"/>
      <c r="DM306" s="82"/>
      <c r="DN306" s="82"/>
      <c r="DO306" s="82"/>
      <c r="DP306" s="82"/>
      <c r="DQ306" s="82"/>
    </row>
    <row r="307" spans="1:121" s="25" customFormat="1" ht="12.75" customHeight="1" outlineLevel="2" x14ac:dyDescent="0.2">
      <c r="A307" s="50" t="s">
        <v>586</v>
      </c>
      <c r="B307" s="36">
        <f t="shared" si="50"/>
        <v>3</v>
      </c>
      <c r="C307" s="81"/>
      <c r="D307" s="82"/>
      <c r="E307" s="82"/>
      <c r="F307" s="82"/>
      <c r="G307" s="82"/>
      <c r="H307" s="82"/>
      <c r="I307" s="82"/>
      <c r="J307" s="82"/>
      <c r="K307" s="82"/>
      <c r="L307" s="82"/>
      <c r="M307" s="82"/>
      <c r="N307" s="82"/>
      <c r="O307" s="82"/>
      <c r="P307" s="82"/>
      <c r="Q307" s="82"/>
      <c r="R307" s="82"/>
      <c r="S307" s="82"/>
      <c r="T307" s="82"/>
      <c r="U307" s="82"/>
      <c r="V307" s="82"/>
      <c r="W307" s="82"/>
      <c r="X307" s="82"/>
      <c r="Y307" s="82"/>
      <c r="Z307" s="82"/>
      <c r="AA307" s="82"/>
      <c r="AB307" s="82"/>
      <c r="AC307" s="82"/>
      <c r="AD307" s="82"/>
      <c r="AE307" s="82"/>
      <c r="AF307" s="82"/>
      <c r="AG307" s="82"/>
      <c r="AH307" s="82"/>
      <c r="AI307" s="82"/>
      <c r="AJ307" s="82"/>
      <c r="AK307" s="82"/>
      <c r="AL307" s="82"/>
      <c r="AM307" s="82"/>
      <c r="AN307" s="82"/>
      <c r="AO307" s="82"/>
      <c r="AP307" s="82"/>
      <c r="AQ307" s="82"/>
      <c r="AR307" s="82"/>
      <c r="AS307" s="82"/>
      <c r="AT307" s="82"/>
      <c r="AU307" s="82"/>
      <c r="AV307" s="82"/>
      <c r="AW307" s="82"/>
      <c r="AX307" s="82"/>
      <c r="AY307" s="82"/>
      <c r="AZ307" s="82"/>
      <c r="BA307" s="82"/>
      <c r="BB307" s="82"/>
      <c r="BC307" s="82"/>
      <c r="BD307" s="82"/>
      <c r="BE307" s="82"/>
      <c r="BF307" s="82"/>
      <c r="BG307" s="82"/>
      <c r="BH307" s="82"/>
      <c r="BI307" s="82"/>
      <c r="BJ307" s="82"/>
      <c r="BK307" s="82">
        <v>93</v>
      </c>
      <c r="BL307" s="82">
        <v>63</v>
      </c>
      <c r="BM307" s="82">
        <v>40</v>
      </c>
      <c r="BN307" s="82"/>
      <c r="BO307" s="82"/>
      <c r="BP307" s="82"/>
      <c r="BQ307" s="82"/>
      <c r="BR307" s="82"/>
      <c r="BS307" s="82"/>
      <c r="BT307" s="82"/>
      <c r="BU307" s="82"/>
      <c r="BV307" s="82"/>
      <c r="BW307" s="82"/>
      <c r="BX307" s="82"/>
      <c r="BY307" s="82"/>
      <c r="BZ307" s="82"/>
      <c r="CA307" s="82"/>
      <c r="CB307" s="82"/>
      <c r="CC307" s="82"/>
      <c r="CD307" s="82"/>
      <c r="CE307" s="82"/>
      <c r="CF307" s="82"/>
      <c r="CG307" s="82"/>
      <c r="CH307" s="82"/>
      <c r="CI307" s="82"/>
      <c r="CJ307" s="82"/>
      <c r="CK307" s="82"/>
      <c r="CL307" s="82"/>
      <c r="CM307" s="82"/>
      <c r="CN307" s="82"/>
      <c r="CO307" s="82"/>
      <c r="CP307" s="82"/>
      <c r="CQ307" s="82"/>
      <c r="CR307" s="82"/>
      <c r="CS307" s="82"/>
      <c r="CT307" s="82"/>
      <c r="CU307" s="82"/>
      <c r="CV307" s="82"/>
      <c r="CW307" s="82"/>
      <c r="CX307" s="82"/>
      <c r="CY307" s="82"/>
      <c r="CZ307" s="82"/>
      <c r="DA307" s="82"/>
      <c r="DB307" s="82"/>
      <c r="DC307" s="82"/>
      <c r="DD307" s="82"/>
      <c r="DE307" s="82"/>
      <c r="DF307" s="82"/>
      <c r="DG307" s="82"/>
      <c r="DH307" s="82"/>
      <c r="DI307" s="82"/>
      <c r="DJ307" s="82"/>
      <c r="DK307" s="82"/>
      <c r="DL307" s="82"/>
      <c r="DM307" s="82"/>
      <c r="DN307" s="82"/>
      <c r="DO307" s="82"/>
      <c r="DP307" s="82"/>
      <c r="DQ307" s="82"/>
    </row>
    <row r="308" spans="1:121" s="25" customFormat="1" ht="12.75" customHeight="1" outlineLevel="2" x14ac:dyDescent="0.2">
      <c r="A308" s="50" t="s">
        <v>191</v>
      </c>
      <c r="B308" s="36">
        <f t="shared" si="50"/>
        <v>7</v>
      </c>
      <c r="C308" s="81"/>
      <c r="D308" s="82"/>
      <c r="E308" s="82"/>
      <c r="F308" s="82"/>
      <c r="G308" s="82"/>
      <c r="H308" s="82"/>
      <c r="I308" s="82"/>
      <c r="J308" s="82"/>
      <c r="K308" s="82"/>
      <c r="L308" s="82"/>
      <c r="M308" s="82"/>
      <c r="N308" s="82"/>
      <c r="O308" s="82"/>
      <c r="P308" s="82"/>
      <c r="Q308" s="82"/>
      <c r="R308" s="82"/>
      <c r="S308" s="82"/>
      <c r="T308" s="82"/>
      <c r="U308" s="82"/>
      <c r="V308" s="82"/>
      <c r="W308" s="82"/>
      <c r="X308" s="82"/>
      <c r="Y308" s="82"/>
      <c r="Z308" s="82"/>
      <c r="AA308" s="82"/>
      <c r="AB308" s="82"/>
      <c r="AC308" s="82"/>
      <c r="AD308" s="82"/>
      <c r="AE308" s="82"/>
      <c r="AF308" s="82"/>
      <c r="AG308" s="82"/>
      <c r="AH308" s="82"/>
      <c r="AI308" s="82"/>
      <c r="AJ308" s="82"/>
      <c r="AK308" s="82"/>
      <c r="AL308" s="82"/>
      <c r="AM308" s="82"/>
      <c r="AN308" s="82"/>
      <c r="AO308" s="82"/>
      <c r="AP308" s="82"/>
      <c r="AQ308" s="82"/>
      <c r="AR308" s="82"/>
      <c r="AS308" s="82"/>
      <c r="AT308" s="82"/>
      <c r="AU308" s="82"/>
      <c r="AV308" s="82"/>
      <c r="AW308" s="82"/>
      <c r="AX308" s="82"/>
      <c r="AY308" s="82"/>
      <c r="AZ308" s="82"/>
      <c r="BA308" s="82"/>
      <c r="BB308" s="82"/>
      <c r="BC308" s="82"/>
      <c r="BD308" s="82"/>
      <c r="BE308" s="82"/>
      <c r="BF308" s="82"/>
      <c r="BG308" s="82"/>
      <c r="BH308" s="82"/>
      <c r="BI308" s="82">
        <v>70</v>
      </c>
      <c r="BJ308" s="82">
        <v>68</v>
      </c>
      <c r="BK308" s="82">
        <v>133</v>
      </c>
      <c r="BL308" s="82">
        <v>130</v>
      </c>
      <c r="BM308" s="82">
        <v>126</v>
      </c>
      <c r="BN308" s="82">
        <v>123</v>
      </c>
      <c r="BO308" s="82">
        <v>119</v>
      </c>
      <c r="BP308" s="82"/>
      <c r="BQ308" s="82"/>
      <c r="BR308" s="82"/>
      <c r="BS308" s="82"/>
      <c r="BT308" s="82"/>
      <c r="BU308" s="82"/>
      <c r="BV308" s="82"/>
      <c r="BW308" s="82"/>
      <c r="BX308" s="82"/>
      <c r="BY308" s="82"/>
      <c r="BZ308" s="82"/>
      <c r="CA308" s="82"/>
      <c r="CB308" s="82"/>
      <c r="CC308" s="82"/>
      <c r="CD308" s="82"/>
      <c r="CE308" s="82"/>
      <c r="CF308" s="82"/>
      <c r="CG308" s="82"/>
      <c r="CH308" s="82"/>
      <c r="CI308" s="82"/>
      <c r="CJ308" s="82"/>
      <c r="CK308" s="82"/>
      <c r="CL308" s="82"/>
      <c r="CM308" s="82"/>
      <c r="CN308" s="82"/>
      <c r="CO308" s="82"/>
      <c r="CP308" s="82"/>
      <c r="CQ308" s="82"/>
      <c r="CR308" s="82"/>
      <c r="CS308" s="82"/>
      <c r="CT308" s="82"/>
      <c r="CU308" s="82"/>
      <c r="CV308" s="82"/>
      <c r="CW308" s="82"/>
      <c r="CX308" s="82"/>
      <c r="CY308" s="82"/>
      <c r="CZ308" s="82"/>
      <c r="DA308" s="82"/>
      <c r="DB308" s="82"/>
      <c r="DC308" s="82"/>
      <c r="DD308" s="82"/>
      <c r="DE308" s="82"/>
      <c r="DF308" s="82"/>
      <c r="DG308" s="82"/>
      <c r="DH308" s="82"/>
      <c r="DI308" s="82"/>
      <c r="DJ308" s="82"/>
      <c r="DK308" s="82"/>
      <c r="DL308" s="82"/>
      <c r="DM308" s="82"/>
      <c r="DN308" s="82"/>
      <c r="DO308" s="82"/>
      <c r="DP308" s="82"/>
      <c r="DQ308" s="82"/>
    </row>
    <row r="309" spans="1:121" s="25" customFormat="1" ht="12.75" customHeight="1" outlineLevel="2" x14ac:dyDescent="0.2">
      <c r="A309" s="50" t="s">
        <v>192</v>
      </c>
      <c r="B309" s="36">
        <f t="shared" si="50"/>
        <v>10</v>
      </c>
      <c r="C309" s="81"/>
      <c r="D309" s="82"/>
      <c r="E309" s="82"/>
      <c r="F309" s="82"/>
      <c r="G309" s="82"/>
      <c r="H309" s="82"/>
      <c r="I309" s="82"/>
      <c r="J309" s="82"/>
      <c r="K309" s="82"/>
      <c r="L309" s="82"/>
      <c r="M309" s="82"/>
      <c r="N309" s="82"/>
      <c r="O309" s="82"/>
      <c r="P309" s="82"/>
      <c r="Q309" s="82"/>
      <c r="R309" s="82"/>
      <c r="S309" s="82"/>
      <c r="T309" s="82"/>
      <c r="U309" s="82"/>
      <c r="V309" s="82"/>
      <c r="W309" s="82"/>
      <c r="X309" s="82"/>
      <c r="Y309" s="82"/>
      <c r="Z309" s="82"/>
      <c r="AA309" s="82"/>
      <c r="AB309" s="82"/>
      <c r="AC309" s="82"/>
      <c r="AD309" s="82"/>
      <c r="AE309" s="82"/>
      <c r="AF309" s="82"/>
      <c r="AG309" s="82"/>
      <c r="AH309" s="82"/>
      <c r="AI309" s="82"/>
      <c r="AJ309" s="82"/>
      <c r="AK309" s="82"/>
      <c r="AL309" s="82"/>
      <c r="AM309" s="82"/>
      <c r="AN309" s="82"/>
      <c r="AO309" s="82"/>
      <c r="AP309" s="82"/>
      <c r="AQ309" s="82"/>
      <c r="AR309" s="82"/>
      <c r="AS309" s="82"/>
      <c r="AT309" s="82"/>
      <c r="AU309" s="82"/>
      <c r="AV309" s="82"/>
      <c r="AW309" s="82"/>
      <c r="AX309" s="82"/>
      <c r="AY309" s="82"/>
      <c r="AZ309" s="82"/>
      <c r="BA309" s="82"/>
      <c r="BB309" s="82"/>
      <c r="BC309" s="82"/>
      <c r="BD309" s="82"/>
      <c r="BE309" s="82"/>
      <c r="BF309" s="82"/>
      <c r="BG309" s="82"/>
      <c r="BH309" s="82"/>
      <c r="BI309" s="82">
        <v>49</v>
      </c>
      <c r="BJ309" s="82">
        <v>134</v>
      </c>
      <c r="BK309" s="82">
        <v>140</v>
      </c>
      <c r="BL309" s="82">
        <v>59</v>
      </c>
      <c r="BM309" s="82">
        <v>101</v>
      </c>
      <c r="BN309" s="82">
        <v>131</v>
      </c>
      <c r="BO309" s="82">
        <v>27</v>
      </c>
      <c r="BP309" s="82">
        <v>99921</v>
      </c>
      <c r="BQ309" s="82">
        <v>111929</v>
      </c>
      <c r="BR309" s="82">
        <f>159592-58</f>
        <v>159534</v>
      </c>
      <c r="BS309" s="82"/>
      <c r="BT309" s="82"/>
      <c r="BU309" s="82"/>
      <c r="BV309" s="82"/>
      <c r="BW309" s="82"/>
      <c r="BX309" s="82"/>
      <c r="BY309" s="82"/>
      <c r="BZ309" s="82"/>
      <c r="CA309" s="82"/>
      <c r="CB309" s="82"/>
      <c r="CC309" s="82"/>
      <c r="CD309" s="82"/>
      <c r="CE309" s="82"/>
      <c r="CF309" s="82"/>
      <c r="CG309" s="82"/>
      <c r="CH309" s="82"/>
      <c r="CI309" s="82"/>
      <c r="CJ309" s="82"/>
      <c r="CK309" s="82"/>
      <c r="CL309" s="82"/>
      <c r="CM309" s="82"/>
      <c r="CN309" s="82"/>
      <c r="CO309" s="82"/>
      <c r="CP309" s="82"/>
      <c r="CQ309" s="82"/>
      <c r="CR309" s="82"/>
      <c r="CS309" s="82"/>
      <c r="CT309" s="82"/>
      <c r="CU309" s="82"/>
      <c r="CV309" s="82"/>
      <c r="CW309" s="82"/>
      <c r="CX309" s="82"/>
      <c r="CY309" s="82"/>
      <c r="CZ309" s="82"/>
      <c r="DA309" s="82"/>
      <c r="DB309" s="82"/>
      <c r="DC309" s="82"/>
      <c r="DD309" s="82"/>
      <c r="DE309" s="82"/>
      <c r="DF309" s="82"/>
      <c r="DG309" s="82"/>
      <c r="DH309" s="82"/>
      <c r="DI309" s="82"/>
      <c r="DJ309" s="82"/>
      <c r="DK309" s="82"/>
      <c r="DL309" s="82"/>
      <c r="DM309" s="82"/>
      <c r="DN309" s="82"/>
      <c r="DO309" s="82"/>
      <c r="DP309" s="82"/>
      <c r="DQ309" s="82"/>
    </row>
    <row r="310" spans="1:121" s="25" customFormat="1" ht="12.75" customHeight="1" outlineLevel="2" x14ac:dyDescent="0.2">
      <c r="A310" s="50" t="s">
        <v>189</v>
      </c>
      <c r="B310" s="36">
        <f t="shared" si="50"/>
        <v>7</v>
      </c>
      <c r="C310" s="81"/>
      <c r="D310" s="82"/>
      <c r="E310" s="82"/>
      <c r="F310" s="82"/>
      <c r="G310" s="82"/>
      <c r="H310" s="82"/>
      <c r="I310" s="82"/>
      <c r="J310" s="82"/>
      <c r="K310" s="82"/>
      <c r="L310" s="82"/>
      <c r="M310" s="82"/>
      <c r="N310" s="82"/>
      <c r="O310" s="82"/>
      <c r="P310" s="82"/>
      <c r="Q310" s="82"/>
      <c r="R310" s="82"/>
      <c r="S310" s="82"/>
      <c r="T310" s="82"/>
      <c r="U310" s="82"/>
      <c r="V310" s="82"/>
      <c r="W310" s="82"/>
      <c r="X310" s="82"/>
      <c r="Y310" s="82"/>
      <c r="Z310" s="82"/>
      <c r="AA310" s="82"/>
      <c r="AB310" s="82"/>
      <c r="AC310" s="82"/>
      <c r="AD310" s="82"/>
      <c r="AE310" s="82"/>
      <c r="AF310" s="82"/>
      <c r="AG310" s="82"/>
      <c r="AH310" s="82"/>
      <c r="AI310" s="82"/>
      <c r="AJ310" s="82"/>
      <c r="AK310" s="82"/>
      <c r="AL310" s="82"/>
      <c r="AM310" s="82"/>
      <c r="AN310" s="82"/>
      <c r="AO310" s="82"/>
      <c r="AP310" s="82"/>
      <c r="AQ310" s="82"/>
      <c r="AR310" s="82"/>
      <c r="AS310" s="82"/>
      <c r="AT310" s="82"/>
      <c r="AU310" s="82"/>
      <c r="AV310" s="82"/>
      <c r="AW310" s="82"/>
      <c r="AX310" s="82"/>
      <c r="AY310" s="82"/>
      <c r="AZ310" s="82"/>
      <c r="BA310" s="82"/>
      <c r="BB310" s="82"/>
      <c r="BC310" s="82"/>
      <c r="BD310" s="82"/>
      <c r="BE310" s="82"/>
      <c r="BF310" s="82"/>
      <c r="BG310" s="82"/>
      <c r="BH310" s="82"/>
      <c r="BI310" s="82">
        <v>84</v>
      </c>
      <c r="BJ310" s="82">
        <v>107</v>
      </c>
      <c r="BK310" s="82">
        <v>228</v>
      </c>
      <c r="BL310" s="82">
        <v>464</v>
      </c>
      <c r="BM310" s="82">
        <v>723</v>
      </c>
      <c r="BN310" s="82">
        <v>829</v>
      </c>
      <c r="BO310" s="82">
        <v>944</v>
      </c>
      <c r="BP310" s="82"/>
      <c r="BQ310" s="82"/>
      <c r="BR310" s="82"/>
      <c r="BS310" s="82"/>
      <c r="BT310" s="82"/>
      <c r="BU310" s="82"/>
      <c r="BV310" s="82"/>
      <c r="BW310" s="82"/>
      <c r="BX310" s="82"/>
      <c r="BY310" s="82"/>
      <c r="BZ310" s="82"/>
      <c r="CA310" s="82"/>
      <c r="CB310" s="82"/>
      <c r="CC310" s="82"/>
      <c r="CD310" s="82"/>
      <c r="CE310" s="82"/>
      <c r="CF310" s="82"/>
      <c r="CG310" s="82"/>
      <c r="CH310" s="82"/>
      <c r="CI310" s="82"/>
      <c r="CJ310" s="82"/>
      <c r="CK310" s="82"/>
      <c r="CL310" s="82"/>
      <c r="CM310" s="82"/>
      <c r="CN310" s="82"/>
      <c r="CO310" s="82"/>
      <c r="CP310" s="82"/>
      <c r="CQ310" s="82"/>
      <c r="CR310" s="82"/>
      <c r="CS310" s="82"/>
      <c r="CT310" s="82"/>
      <c r="CU310" s="82"/>
      <c r="CV310" s="82"/>
      <c r="CW310" s="82"/>
      <c r="CX310" s="82"/>
      <c r="CY310" s="82"/>
      <c r="CZ310" s="82"/>
      <c r="DA310" s="82"/>
      <c r="DB310" s="82"/>
      <c r="DC310" s="82"/>
      <c r="DD310" s="82"/>
      <c r="DE310" s="82"/>
      <c r="DF310" s="82"/>
      <c r="DG310" s="82"/>
      <c r="DH310" s="82"/>
      <c r="DI310" s="82"/>
      <c r="DJ310" s="82"/>
      <c r="DK310" s="82"/>
      <c r="DL310" s="82"/>
      <c r="DM310" s="82"/>
      <c r="DN310" s="82"/>
      <c r="DO310" s="82"/>
      <c r="DP310" s="82"/>
      <c r="DQ310" s="82"/>
    </row>
    <row r="311" spans="1:121" s="25" customFormat="1" ht="12.75" customHeight="1" outlineLevel="2" x14ac:dyDescent="0.2">
      <c r="A311" s="50" t="s">
        <v>276</v>
      </c>
      <c r="B311" s="36">
        <f t="shared" si="50"/>
        <v>3</v>
      </c>
      <c r="C311" s="81"/>
      <c r="D311" s="82"/>
      <c r="E311" s="82"/>
      <c r="F311" s="82"/>
      <c r="G311" s="82"/>
      <c r="H311" s="82"/>
      <c r="I311" s="82"/>
      <c r="J311" s="82"/>
      <c r="K311" s="82"/>
      <c r="L311" s="82"/>
      <c r="M311" s="82"/>
      <c r="N311" s="82"/>
      <c r="O311" s="82"/>
      <c r="P311" s="82"/>
      <c r="Q311" s="82"/>
      <c r="R311" s="82"/>
      <c r="S311" s="82"/>
      <c r="T311" s="82"/>
      <c r="U311" s="82"/>
      <c r="V311" s="82"/>
      <c r="W311" s="82"/>
      <c r="X311" s="82"/>
      <c r="Y311" s="82"/>
      <c r="Z311" s="82"/>
      <c r="AA311" s="82"/>
      <c r="AB311" s="82"/>
      <c r="AC311" s="82"/>
      <c r="AD311" s="82"/>
      <c r="AE311" s="82"/>
      <c r="AF311" s="82"/>
      <c r="AG311" s="82"/>
      <c r="AH311" s="82"/>
      <c r="AI311" s="82"/>
      <c r="AJ311" s="82"/>
      <c r="AK311" s="82"/>
      <c r="AL311" s="82"/>
      <c r="AM311" s="82"/>
      <c r="AN311" s="82"/>
      <c r="AO311" s="82"/>
      <c r="AP311" s="82"/>
      <c r="AQ311" s="82"/>
      <c r="AR311" s="82"/>
      <c r="AS311" s="82"/>
      <c r="AT311" s="82"/>
      <c r="AU311" s="82"/>
      <c r="AV311" s="82"/>
      <c r="AW311" s="82"/>
      <c r="AX311" s="82"/>
      <c r="AY311" s="82"/>
      <c r="AZ311" s="82"/>
      <c r="BA311" s="82"/>
      <c r="BB311" s="82"/>
      <c r="BC311" s="82"/>
      <c r="BD311" s="82"/>
      <c r="BE311" s="82"/>
      <c r="BF311" s="82"/>
      <c r="BG311" s="82"/>
      <c r="BH311" s="82"/>
      <c r="BI311" s="82"/>
      <c r="BJ311" s="82"/>
      <c r="BK311" s="82"/>
      <c r="BL311" s="82"/>
      <c r="BM311" s="82">
        <v>32</v>
      </c>
      <c r="BN311" s="82">
        <v>133</v>
      </c>
      <c r="BO311" s="82">
        <v>258</v>
      </c>
      <c r="BP311" s="82"/>
      <c r="BQ311" s="82"/>
      <c r="BR311" s="82"/>
      <c r="BS311" s="82"/>
      <c r="BT311" s="82"/>
      <c r="BU311" s="82"/>
      <c r="BV311" s="82"/>
      <c r="BW311" s="82"/>
      <c r="BX311" s="82"/>
      <c r="BY311" s="82"/>
      <c r="BZ311" s="82"/>
      <c r="CA311" s="82"/>
      <c r="CB311" s="82"/>
      <c r="CC311" s="82"/>
      <c r="CD311" s="82"/>
      <c r="CE311" s="82"/>
      <c r="CF311" s="82"/>
      <c r="CG311" s="82"/>
      <c r="CH311" s="82"/>
      <c r="CI311" s="82"/>
      <c r="CJ311" s="82"/>
      <c r="CK311" s="82"/>
      <c r="CL311" s="82"/>
      <c r="CM311" s="82"/>
      <c r="CN311" s="82"/>
      <c r="CO311" s="82"/>
      <c r="CP311" s="82"/>
      <c r="CQ311" s="82"/>
      <c r="CR311" s="82"/>
      <c r="CS311" s="82"/>
      <c r="CT311" s="82"/>
      <c r="CU311" s="82"/>
      <c r="CV311" s="82"/>
      <c r="CW311" s="82"/>
      <c r="CX311" s="82"/>
      <c r="CY311" s="82"/>
      <c r="CZ311" s="82"/>
      <c r="DA311" s="82"/>
      <c r="DB311" s="82"/>
      <c r="DC311" s="82"/>
      <c r="DD311" s="82"/>
      <c r="DE311" s="82"/>
      <c r="DF311" s="82"/>
      <c r="DG311" s="82"/>
      <c r="DH311" s="82"/>
      <c r="DI311" s="82"/>
      <c r="DJ311" s="82"/>
      <c r="DK311" s="82"/>
      <c r="DL311" s="82"/>
      <c r="DM311" s="82"/>
      <c r="DN311" s="82"/>
      <c r="DO311" s="82"/>
      <c r="DP311" s="82"/>
      <c r="DQ311" s="82"/>
    </row>
    <row r="312" spans="1:121" s="25" customFormat="1" ht="12.75" customHeight="1" outlineLevel="2" x14ac:dyDescent="0.2">
      <c r="A312" s="50" t="s">
        <v>275</v>
      </c>
      <c r="B312" s="36">
        <f t="shared" si="50"/>
        <v>3</v>
      </c>
      <c r="C312" s="81"/>
      <c r="D312" s="82"/>
      <c r="E312" s="82"/>
      <c r="F312" s="82"/>
      <c r="G312" s="82"/>
      <c r="H312" s="82"/>
      <c r="I312" s="82"/>
      <c r="J312" s="82"/>
      <c r="K312" s="82"/>
      <c r="L312" s="82"/>
      <c r="M312" s="82"/>
      <c r="N312" s="82"/>
      <c r="O312" s="82"/>
      <c r="P312" s="82"/>
      <c r="Q312" s="82"/>
      <c r="R312" s="82"/>
      <c r="S312" s="82"/>
      <c r="T312" s="82"/>
      <c r="U312" s="82"/>
      <c r="V312" s="82"/>
      <c r="W312" s="82"/>
      <c r="X312" s="82"/>
      <c r="Y312" s="82"/>
      <c r="Z312" s="82"/>
      <c r="AA312" s="82"/>
      <c r="AB312" s="82"/>
      <c r="AC312" s="82"/>
      <c r="AD312" s="82"/>
      <c r="AE312" s="82"/>
      <c r="AF312" s="82"/>
      <c r="AG312" s="82"/>
      <c r="AH312" s="82"/>
      <c r="AI312" s="82"/>
      <c r="AJ312" s="82"/>
      <c r="AK312" s="82"/>
      <c r="AL312" s="82"/>
      <c r="AM312" s="82"/>
      <c r="AN312" s="82"/>
      <c r="AO312" s="82"/>
      <c r="AP312" s="82"/>
      <c r="AQ312" s="82"/>
      <c r="AR312" s="82"/>
      <c r="AS312" s="82"/>
      <c r="AT312" s="82"/>
      <c r="AU312" s="82"/>
      <c r="AV312" s="82"/>
      <c r="AW312" s="82"/>
      <c r="AX312" s="82"/>
      <c r="AY312" s="82"/>
      <c r="AZ312" s="82"/>
      <c r="BA312" s="82"/>
      <c r="BB312" s="82"/>
      <c r="BC312" s="82"/>
      <c r="BD312" s="82"/>
      <c r="BE312" s="82"/>
      <c r="BF312" s="82"/>
      <c r="BG312" s="82"/>
      <c r="BH312" s="82"/>
      <c r="BI312" s="82"/>
      <c r="BJ312" s="82"/>
      <c r="BK312" s="82"/>
      <c r="BL312" s="82"/>
      <c r="BM312" s="82">
        <v>161</v>
      </c>
      <c r="BN312" s="82">
        <v>391</v>
      </c>
      <c r="BO312" s="82">
        <v>727</v>
      </c>
      <c r="BP312" s="82"/>
      <c r="BQ312" s="82"/>
      <c r="BR312" s="82"/>
      <c r="BS312" s="82"/>
      <c r="BT312" s="82"/>
      <c r="BU312" s="82"/>
      <c r="BV312" s="82"/>
      <c r="BW312" s="82"/>
      <c r="BX312" s="82"/>
      <c r="BY312" s="82"/>
      <c r="BZ312" s="82"/>
      <c r="CA312" s="82"/>
      <c r="CB312" s="82"/>
      <c r="CC312" s="82"/>
      <c r="CD312" s="82"/>
      <c r="CE312" s="82"/>
      <c r="CF312" s="82"/>
      <c r="CG312" s="82"/>
      <c r="CH312" s="82"/>
      <c r="CI312" s="82"/>
      <c r="CJ312" s="82"/>
      <c r="CK312" s="82"/>
      <c r="CL312" s="82"/>
      <c r="CM312" s="82"/>
      <c r="CN312" s="82"/>
      <c r="CO312" s="82"/>
      <c r="CP312" s="82"/>
      <c r="CQ312" s="82"/>
      <c r="CR312" s="82"/>
      <c r="CS312" s="82"/>
      <c r="CT312" s="82"/>
      <c r="CU312" s="82"/>
      <c r="CV312" s="82"/>
      <c r="CW312" s="82"/>
      <c r="CX312" s="82"/>
      <c r="CY312" s="82"/>
      <c r="CZ312" s="82"/>
      <c r="DA312" s="82"/>
      <c r="DB312" s="82"/>
      <c r="DC312" s="82"/>
      <c r="DD312" s="82"/>
      <c r="DE312" s="82"/>
      <c r="DF312" s="82"/>
      <c r="DG312" s="82"/>
      <c r="DH312" s="82"/>
      <c r="DI312" s="82"/>
      <c r="DJ312" s="82"/>
      <c r="DK312" s="82"/>
      <c r="DL312" s="82"/>
      <c r="DM312" s="82"/>
      <c r="DN312" s="82"/>
      <c r="DO312" s="82"/>
      <c r="DP312" s="82"/>
      <c r="DQ312" s="82"/>
    </row>
    <row r="313" spans="1:121" s="25" customFormat="1" ht="12.75" customHeight="1" outlineLevel="2" x14ac:dyDescent="0.2">
      <c r="A313" s="50" t="s">
        <v>199</v>
      </c>
      <c r="B313" s="36">
        <f t="shared" si="50"/>
        <v>7</v>
      </c>
      <c r="C313" s="81"/>
      <c r="D313" s="82"/>
      <c r="E313" s="82"/>
      <c r="F313" s="82"/>
      <c r="G313" s="82"/>
      <c r="H313" s="82"/>
      <c r="I313" s="82"/>
      <c r="J313" s="82"/>
      <c r="K313" s="82"/>
      <c r="L313" s="82"/>
      <c r="M313" s="82"/>
      <c r="N313" s="82"/>
      <c r="O313" s="82"/>
      <c r="P313" s="82"/>
      <c r="Q313" s="82"/>
      <c r="R313" s="82"/>
      <c r="S313" s="82"/>
      <c r="T313" s="82"/>
      <c r="U313" s="82"/>
      <c r="V313" s="82"/>
      <c r="W313" s="82"/>
      <c r="X313" s="82"/>
      <c r="Y313" s="82"/>
      <c r="Z313" s="82"/>
      <c r="AA313" s="82"/>
      <c r="AB313" s="82"/>
      <c r="AC313" s="82"/>
      <c r="AD313" s="82"/>
      <c r="AE313" s="82"/>
      <c r="AF313" s="82"/>
      <c r="AG313" s="82"/>
      <c r="AH313" s="82"/>
      <c r="AI313" s="82"/>
      <c r="AJ313" s="82"/>
      <c r="AK313" s="82"/>
      <c r="AL313" s="82"/>
      <c r="AM313" s="82"/>
      <c r="AN313" s="82"/>
      <c r="AO313" s="82"/>
      <c r="AP313" s="82"/>
      <c r="AQ313" s="82"/>
      <c r="AR313" s="82"/>
      <c r="AS313" s="82"/>
      <c r="AT313" s="82"/>
      <c r="AU313" s="82"/>
      <c r="AV313" s="82"/>
      <c r="AW313" s="82"/>
      <c r="AX313" s="82"/>
      <c r="AY313" s="82"/>
      <c r="AZ313" s="82"/>
      <c r="BA313" s="82"/>
      <c r="BB313" s="82"/>
      <c r="BC313" s="82"/>
      <c r="BD313" s="82"/>
      <c r="BE313" s="82"/>
      <c r="BF313" s="82"/>
      <c r="BG313" s="82"/>
      <c r="BH313" s="82"/>
      <c r="BI313" s="82">
        <v>31</v>
      </c>
      <c r="BJ313" s="82">
        <v>86</v>
      </c>
      <c r="BK313" s="82">
        <v>320</v>
      </c>
      <c r="BL313" s="82">
        <v>434</v>
      </c>
      <c r="BM313" s="82">
        <v>469</v>
      </c>
      <c r="BN313" s="82">
        <v>460</v>
      </c>
      <c r="BO313" s="82">
        <v>450</v>
      </c>
      <c r="BP313" s="82"/>
      <c r="BQ313" s="82"/>
      <c r="BR313" s="82"/>
      <c r="BS313" s="82"/>
      <c r="BT313" s="82"/>
      <c r="BU313" s="82"/>
      <c r="BV313" s="82"/>
      <c r="BW313" s="82"/>
      <c r="BX313" s="82"/>
      <c r="BY313" s="82"/>
      <c r="BZ313" s="82"/>
      <c r="CA313" s="82"/>
      <c r="CB313" s="82"/>
      <c r="CC313" s="82"/>
      <c r="CD313" s="82"/>
      <c r="CE313" s="82"/>
      <c r="CF313" s="82"/>
      <c r="CG313" s="82"/>
      <c r="CH313" s="82"/>
      <c r="CI313" s="82"/>
      <c r="CJ313" s="82"/>
      <c r="CK313" s="82"/>
      <c r="CL313" s="82"/>
      <c r="CM313" s="82"/>
      <c r="CN313" s="82"/>
      <c r="CO313" s="82"/>
      <c r="CP313" s="82"/>
      <c r="CQ313" s="82"/>
      <c r="CR313" s="82"/>
      <c r="CS313" s="82"/>
      <c r="CT313" s="82"/>
      <c r="CU313" s="82"/>
      <c r="CV313" s="82"/>
      <c r="CW313" s="82"/>
      <c r="CX313" s="82"/>
      <c r="CY313" s="82"/>
      <c r="CZ313" s="82"/>
      <c r="DA313" s="82"/>
      <c r="DB313" s="82"/>
      <c r="DC313" s="82"/>
      <c r="DD313" s="82"/>
      <c r="DE313" s="82"/>
      <c r="DF313" s="82"/>
      <c r="DG313" s="82"/>
      <c r="DH313" s="82"/>
      <c r="DI313" s="82"/>
      <c r="DJ313" s="82"/>
      <c r="DK313" s="82"/>
      <c r="DL313" s="82"/>
      <c r="DM313" s="82"/>
      <c r="DN313" s="82"/>
      <c r="DO313" s="82"/>
      <c r="DP313" s="82"/>
      <c r="DQ313" s="82"/>
    </row>
    <row r="314" spans="1:121" s="25" customFormat="1" ht="12.75" customHeight="1" outlineLevel="2" x14ac:dyDescent="0.2">
      <c r="A314" s="50" t="s">
        <v>198</v>
      </c>
      <c r="B314" s="36">
        <f t="shared" si="50"/>
        <v>7</v>
      </c>
      <c r="C314" s="81"/>
      <c r="D314" s="82"/>
      <c r="E314" s="82"/>
      <c r="F314" s="82"/>
      <c r="G314" s="82"/>
      <c r="H314" s="82"/>
      <c r="I314" s="82"/>
      <c r="J314" s="82"/>
      <c r="K314" s="82"/>
      <c r="L314" s="82"/>
      <c r="M314" s="82"/>
      <c r="N314" s="82"/>
      <c r="O314" s="82"/>
      <c r="P314" s="82"/>
      <c r="Q314" s="82"/>
      <c r="R314" s="82"/>
      <c r="S314" s="82"/>
      <c r="T314" s="82"/>
      <c r="U314" s="82"/>
      <c r="V314" s="82"/>
      <c r="W314" s="82"/>
      <c r="X314" s="82"/>
      <c r="Y314" s="82"/>
      <c r="Z314" s="82"/>
      <c r="AA314" s="82"/>
      <c r="AB314" s="82"/>
      <c r="AC314" s="82"/>
      <c r="AD314" s="82"/>
      <c r="AE314" s="82"/>
      <c r="AF314" s="82"/>
      <c r="AG314" s="82"/>
      <c r="AH314" s="82"/>
      <c r="AI314" s="82"/>
      <c r="AJ314" s="82"/>
      <c r="AK314" s="82"/>
      <c r="AL314" s="82"/>
      <c r="AM314" s="82"/>
      <c r="AN314" s="82"/>
      <c r="AO314" s="82"/>
      <c r="AP314" s="82"/>
      <c r="AQ314" s="82"/>
      <c r="AR314" s="82"/>
      <c r="AS314" s="82"/>
      <c r="AT314" s="82"/>
      <c r="AU314" s="82"/>
      <c r="AV314" s="82"/>
      <c r="AW314" s="82"/>
      <c r="AX314" s="82"/>
      <c r="AY314" s="82"/>
      <c r="AZ314" s="82"/>
      <c r="BA314" s="82"/>
      <c r="BB314" s="82"/>
      <c r="BC314" s="82"/>
      <c r="BD314" s="82"/>
      <c r="BE314" s="82"/>
      <c r="BF314" s="82"/>
      <c r="BG314" s="82"/>
      <c r="BH314" s="82"/>
      <c r="BI314" s="82">
        <v>62</v>
      </c>
      <c r="BJ314" s="82">
        <v>61</v>
      </c>
      <c r="BK314" s="82">
        <v>119</v>
      </c>
      <c r="BL314" s="82">
        <v>117</v>
      </c>
      <c r="BM314" s="82">
        <v>114</v>
      </c>
      <c r="BN314" s="82">
        <v>152</v>
      </c>
      <c r="BO314" s="82">
        <v>219</v>
      </c>
      <c r="BP314" s="82"/>
      <c r="BQ314" s="82"/>
      <c r="BR314" s="82"/>
      <c r="BS314" s="82"/>
      <c r="BT314" s="82"/>
      <c r="BU314" s="82"/>
      <c r="BV314" s="82"/>
      <c r="BW314" s="82"/>
      <c r="BX314" s="82"/>
      <c r="BY314" s="82"/>
      <c r="BZ314" s="82"/>
      <c r="CA314" s="82"/>
      <c r="CB314" s="82"/>
      <c r="CC314" s="82"/>
      <c r="CD314" s="82"/>
      <c r="CE314" s="82"/>
      <c r="CF314" s="82"/>
      <c r="CG314" s="82"/>
      <c r="CH314" s="82"/>
      <c r="CI314" s="82"/>
      <c r="CJ314" s="82"/>
      <c r="CK314" s="82"/>
      <c r="CL314" s="82"/>
      <c r="CM314" s="82"/>
      <c r="CN314" s="82"/>
      <c r="CO314" s="82"/>
      <c r="CP314" s="82"/>
      <c r="CQ314" s="82"/>
      <c r="CR314" s="82"/>
      <c r="CS314" s="82"/>
      <c r="CT314" s="82"/>
      <c r="CU314" s="82"/>
      <c r="CV314" s="82"/>
      <c r="CW314" s="82"/>
      <c r="CX314" s="82"/>
      <c r="CY314" s="82"/>
      <c r="CZ314" s="82"/>
      <c r="DA314" s="82"/>
      <c r="DB314" s="82"/>
      <c r="DC314" s="82"/>
      <c r="DD314" s="82"/>
      <c r="DE314" s="82"/>
      <c r="DF314" s="82"/>
      <c r="DG314" s="82"/>
      <c r="DH314" s="82"/>
      <c r="DI314" s="82"/>
      <c r="DJ314" s="82"/>
      <c r="DK314" s="82"/>
      <c r="DL314" s="82"/>
      <c r="DM314" s="82"/>
      <c r="DN314" s="82"/>
      <c r="DO314" s="82"/>
      <c r="DP314" s="82"/>
      <c r="DQ314" s="82"/>
    </row>
    <row r="315" spans="1:121" s="25" customFormat="1" ht="12.75" customHeight="1" outlineLevel="2" x14ac:dyDescent="0.2">
      <c r="A315" s="50" t="s">
        <v>538</v>
      </c>
      <c r="B315" s="36">
        <f t="shared" si="50"/>
        <v>11</v>
      </c>
      <c r="C315" s="81"/>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c r="AH315" s="82"/>
      <c r="AI315" s="82"/>
      <c r="AJ315" s="82"/>
      <c r="AK315" s="82"/>
      <c r="AL315" s="82"/>
      <c r="AM315" s="82"/>
      <c r="AN315" s="82"/>
      <c r="AO315" s="82"/>
      <c r="AP315" s="82"/>
      <c r="AQ315" s="82"/>
      <c r="AR315" s="82"/>
      <c r="AS315" s="82"/>
      <c r="AT315" s="82"/>
      <c r="AU315" s="82"/>
      <c r="AV315" s="82"/>
      <c r="AW315" s="82"/>
      <c r="AX315" s="82"/>
      <c r="AY315" s="82"/>
      <c r="AZ315" s="82"/>
      <c r="BA315" s="82"/>
      <c r="BB315" s="82"/>
      <c r="BC315" s="82"/>
      <c r="BD315" s="82"/>
      <c r="BE315" s="82">
        <v>488381</v>
      </c>
      <c r="BF315" s="82">
        <v>44325</v>
      </c>
      <c r="BG315" s="82">
        <v>854117</v>
      </c>
      <c r="BH315" s="82">
        <v>622781</v>
      </c>
      <c r="BI315" s="82">
        <v>1045</v>
      </c>
      <c r="BJ315" s="82">
        <v>1153</v>
      </c>
      <c r="BK315" s="82">
        <v>5231</v>
      </c>
      <c r="BL315" s="82">
        <v>12449</v>
      </c>
      <c r="BM315" s="82">
        <v>11546</v>
      </c>
      <c r="BN315" s="82">
        <v>13154</v>
      </c>
      <c r="BO315" s="82">
        <v>13664</v>
      </c>
      <c r="BP315" s="82"/>
      <c r="BQ315" s="82"/>
      <c r="BR315" s="82"/>
      <c r="BS315" s="82"/>
      <c r="BT315" s="82"/>
      <c r="BU315" s="82"/>
      <c r="BV315" s="82"/>
      <c r="BW315" s="82"/>
      <c r="BX315" s="82"/>
      <c r="BY315" s="82"/>
      <c r="BZ315" s="82"/>
      <c r="CA315" s="82"/>
      <c r="CB315" s="82"/>
      <c r="CC315" s="82"/>
      <c r="CD315" s="82"/>
      <c r="CE315" s="82"/>
      <c r="CF315" s="82"/>
      <c r="CG315" s="82"/>
      <c r="CH315" s="82"/>
      <c r="CI315" s="82"/>
      <c r="CJ315" s="82"/>
      <c r="CK315" s="82"/>
      <c r="CL315" s="82"/>
      <c r="CM315" s="82"/>
      <c r="CN315" s="82"/>
      <c r="CO315" s="82"/>
      <c r="CP315" s="82"/>
      <c r="CQ315" s="82"/>
      <c r="CR315" s="82"/>
      <c r="CS315" s="82"/>
      <c r="CT315" s="82"/>
      <c r="CU315" s="82"/>
      <c r="CV315" s="82"/>
      <c r="CW315" s="82"/>
      <c r="CX315" s="82"/>
      <c r="CY315" s="82"/>
      <c r="CZ315" s="82"/>
      <c r="DA315" s="82"/>
      <c r="DB315" s="82"/>
      <c r="DC315" s="82"/>
      <c r="DD315" s="82"/>
      <c r="DE315" s="82"/>
      <c r="DF315" s="82"/>
      <c r="DG315" s="82"/>
      <c r="DH315" s="82"/>
      <c r="DI315" s="82"/>
      <c r="DJ315" s="82"/>
      <c r="DK315" s="82"/>
      <c r="DL315" s="82"/>
      <c r="DM315" s="82"/>
      <c r="DN315" s="82"/>
      <c r="DO315" s="82"/>
      <c r="DP315" s="82"/>
      <c r="DQ315" s="82"/>
    </row>
    <row r="316" spans="1:121" s="25" customFormat="1" ht="12.75" customHeight="1" outlineLevel="2" x14ac:dyDescent="0.2">
      <c r="A316" s="50" t="s">
        <v>269</v>
      </c>
      <c r="B316" s="36">
        <f t="shared" si="50"/>
        <v>7</v>
      </c>
      <c r="C316" s="81"/>
      <c r="D316" s="82"/>
      <c r="E316" s="82"/>
      <c r="F316" s="82"/>
      <c r="G316" s="82"/>
      <c r="H316" s="82"/>
      <c r="I316" s="82"/>
      <c r="J316" s="82"/>
      <c r="K316" s="82"/>
      <c r="L316" s="82"/>
      <c r="M316" s="82"/>
      <c r="N316" s="82"/>
      <c r="O316" s="82"/>
      <c r="P316" s="82"/>
      <c r="Q316" s="82"/>
      <c r="R316" s="82"/>
      <c r="S316" s="82"/>
      <c r="T316" s="82"/>
      <c r="U316" s="82"/>
      <c r="V316" s="82"/>
      <c r="W316" s="82"/>
      <c r="X316" s="82"/>
      <c r="Y316" s="82"/>
      <c r="Z316" s="82"/>
      <c r="AA316" s="82"/>
      <c r="AB316" s="82"/>
      <c r="AC316" s="82"/>
      <c r="AD316" s="82"/>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c r="BB316" s="82"/>
      <c r="BC316" s="82"/>
      <c r="BD316" s="82"/>
      <c r="BE316" s="82"/>
      <c r="BF316" s="82"/>
      <c r="BG316" s="82"/>
      <c r="BH316" s="82"/>
      <c r="BI316" s="82"/>
      <c r="BJ316" s="82"/>
      <c r="BK316" s="82"/>
      <c r="BL316" s="82">
        <v>42</v>
      </c>
      <c r="BM316" s="82">
        <v>69</v>
      </c>
      <c r="BN316" s="82">
        <v>67</v>
      </c>
      <c r="BO316" s="82">
        <v>65</v>
      </c>
      <c r="BP316" s="82">
        <v>62</v>
      </c>
      <c r="BQ316" s="82">
        <v>60</v>
      </c>
      <c r="BR316" s="82">
        <v>58</v>
      </c>
      <c r="BS316" s="82"/>
      <c r="BT316" s="82"/>
      <c r="BU316" s="82"/>
      <c r="BV316" s="82"/>
      <c r="BW316" s="82"/>
      <c r="BX316" s="82"/>
      <c r="BY316" s="82"/>
      <c r="BZ316" s="82"/>
      <c r="CA316" s="82"/>
      <c r="CB316" s="82"/>
      <c r="CC316" s="82"/>
      <c r="CD316" s="82"/>
      <c r="CE316" s="82"/>
      <c r="CF316" s="82"/>
      <c r="CG316" s="82"/>
      <c r="CH316" s="82"/>
      <c r="CI316" s="82"/>
      <c r="CJ316" s="82"/>
      <c r="CK316" s="82"/>
      <c r="CL316" s="82"/>
      <c r="CM316" s="82"/>
      <c r="CN316" s="82"/>
      <c r="CO316" s="82"/>
      <c r="CP316" s="82"/>
      <c r="CQ316" s="82"/>
      <c r="CR316" s="82"/>
      <c r="CS316" s="82"/>
      <c r="CT316" s="82"/>
      <c r="CU316" s="82"/>
      <c r="CV316" s="82"/>
      <c r="CW316" s="82"/>
      <c r="CX316" s="82"/>
      <c r="CY316" s="82"/>
      <c r="CZ316" s="82"/>
      <c r="DA316" s="82"/>
      <c r="DB316" s="82"/>
      <c r="DC316" s="82"/>
      <c r="DD316" s="82"/>
      <c r="DE316" s="82"/>
      <c r="DF316" s="82"/>
      <c r="DG316" s="82"/>
      <c r="DH316" s="82"/>
      <c r="DI316" s="82"/>
      <c r="DJ316" s="82"/>
      <c r="DK316" s="82"/>
      <c r="DL316" s="82"/>
      <c r="DM316" s="82"/>
      <c r="DN316" s="82"/>
      <c r="DO316" s="82"/>
      <c r="DP316" s="82"/>
      <c r="DQ316" s="82"/>
    </row>
    <row r="317" spans="1:121" s="25" customFormat="1" ht="12.75" customHeight="1" outlineLevel="2" x14ac:dyDescent="0.2">
      <c r="A317" s="50" t="s">
        <v>518</v>
      </c>
      <c r="B317" s="36">
        <f t="shared" si="50"/>
        <v>17</v>
      </c>
      <c r="C317" s="81"/>
      <c r="D317" s="82"/>
      <c r="E317" s="82"/>
      <c r="F317" s="82"/>
      <c r="G317" s="82"/>
      <c r="H317" s="82"/>
      <c r="I317" s="82"/>
      <c r="J317" s="82"/>
      <c r="K317" s="82"/>
      <c r="L317" s="82"/>
      <c r="M317" s="82"/>
      <c r="N317" s="82"/>
      <c r="O317" s="82"/>
      <c r="P317" s="82"/>
      <c r="Q317" s="82"/>
      <c r="R317" s="82"/>
      <c r="S317" s="82"/>
      <c r="T317" s="82"/>
      <c r="U317" s="82"/>
      <c r="V317" s="82"/>
      <c r="W317" s="82"/>
      <c r="X317" s="82"/>
      <c r="Y317" s="82"/>
      <c r="Z317" s="82"/>
      <c r="AA317" s="82"/>
      <c r="AB317" s="82"/>
      <c r="AC317" s="82"/>
      <c r="AD317" s="82"/>
      <c r="AE317" s="82"/>
      <c r="AF317" s="82"/>
      <c r="AG317" s="82"/>
      <c r="AH317" s="82"/>
      <c r="AI317" s="82"/>
      <c r="AJ317" s="82"/>
      <c r="AK317" s="82"/>
      <c r="AL317" s="82"/>
      <c r="AM317" s="82"/>
      <c r="AN317" s="82"/>
      <c r="AO317" s="82"/>
      <c r="AP317" s="82"/>
      <c r="AQ317" s="82"/>
      <c r="AR317" s="82"/>
      <c r="AS317" s="82"/>
      <c r="AT317" s="82"/>
      <c r="AU317" s="82"/>
      <c r="AV317" s="82"/>
      <c r="AW317" s="82"/>
      <c r="AX317" s="82"/>
      <c r="AY317" s="82">
        <v>906185</v>
      </c>
      <c r="AZ317" s="82">
        <v>1540433</v>
      </c>
      <c r="BA317" s="82">
        <v>2405401</v>
      </c>
      <c r="BB317" s="82">
        <v>3198486</v>
      </c>
      <c r="BC317" s="82">
        <v>4040985</v>
      </c>
      <c r="BD317" s="82">
        <v>4952813</v>
      </c>
      <c r="BE317" s="82">
        <v>6025088</v>
      </c>
      <c r="BF317" s="82">
        <v>6856434</v>
      </c>
      <c r="BG317" s="82">
        <v>7901878</v>
      </c>
      <c r="BH317" s="82">
        <v>9049196</v>
      </c>
      <c r="BI317" s="82">
        <v>10178</v>
      </c>
      <c r="BJ317" s="82">
        <v>11164</v>
      </c>
      <c r="BK317" s="82">
        <v>24108</v>
      </c>
      <c r="BL317" s="82">
        <v>26054</v>
      </c>
      <c r="BM317" s="82">
        <v>28014</v>
      </c>
      <c r="BN317" s="82">
        <v>29620</v>
      </c>
      <c r="BO317" s="82">
        <v>31105</v>
      </c>
      <c r="BP317" s="82"/>
      <c r="BQ317" s="82"/>
      <c r="BR317" s="82"/>
      <c r="BS317" s="82"/>
      <c r="BT317" s="82"/>
      <c r="BU317" s="82"/>
      <c r="BV317" s="82"/>
      <c r="BW317" s="82"/>
      <c r="BX317" s="82"/>
      <c r="BY317" s="82"/>
      <c r="BZ317" s="82"/>
      <c r="CA317" s="82"/>
      <c r="CB317" s="82"/>
      <c r="CC317" s="82"/>
      <c r="CD317" s="82"/>
      <c r="CE317" s="82"/>
      <c r="CF317" s="82"/>
      <c r="CG317" s="82"/>
      <c r="CH317" s="82"/>
      <c r="CI317" s="82"/>
      <c r="CJ317" s="82"/>
      <c r="CK317" s="82"/>
      <c r="CL317" s="82"/>
      <c r="CM317" s="82"/>
      <c r="CN317" s="82"/>
      <c r="CO317" s="82"/>
      <c r="CP317" s="82"/>
      <c r="CQ317" s="82"/>
      <c r="CR317" s="82"/>
      <c r="CS317" s="82"/>
      <c r="CT317" s="82"/>
      <c r="CU317" s="82"/>
      <c r="CV317" s="82"/>
      <c r="CW317" s="82"/>
      <c r="CX317" s="82"/>
      <c r="CY317" s="82"/>
      <c r="CZ317" s="82"/>
      <c r="DA317" s="82"/>
      <c r="DB317" s="82"/>
      <c r="DC317" s="82"/>
      <c r="DD317" s="82"/>
      <c r="DE317" s="82"/>
      <c r="DF317" s="82"/>
      <c r="DG317" s="82"/>
      <c r="DH317" s="82"/>
      <c r="DI317" s="82"/>
      <c r="DJ317" s="82"/>
      <c r="DK317" s="82"/>
      <c r="DL317" s="82"/>
      <c r="DM317" s="82"/>
      <c r="DN317" s="82"/>
      <c r="DO317" s="82"/>
      <c r="DP317" s="82"/>
      <c r="DQ317" s="82"/>
    </row>
    <row r="318" spans="1:121" s="25" customFormat="1" ht="12.75" customHeight="1" outlineLevel="2" x14ac:dyDescent="0.2">
      <c r="A318" s="50" t="s">
        <v>554</v>
      </c>
      <c r="B318" s="36">
        <f t="shared" si="50"/>
        <v>9</v>
      </c>
      <c r="C318" s="81"/>
      <c r="D318" s="82"/>
      <c r="E318" s="82"/>
      <c r="F318" s="82"/>
      <c r="G318" s="82"/>
      <c r="H318" s="82"/>
      <c r="I318" s="82"/>
      <c r="J318" s="82"/>
      <c r="K318" s="82"/>
      <c r="L318" s="82"/>
      <c r="M318" s="82"/>
      <c r="N318" s="82"/>
      <c r="O318" s="82"/>
      <c r="P318" s="82"/>
      <c r="Q318" s="82"/>
      <c r="R318" s="82"/>
      <c r="S318" s="82"/>
      <c r="T318" s="82"/>
      <c r="U318" s="82"/>
      <c r="V318" s="82"/>
      <c r="W318" s="82"/>
      <c r="X318" s="82"/>
      <c r="Y318" s="82"/>
      <c r="Z318" s="82"/>
      <c r="AA318" s="82"/>
      <c r="AB318" s="82"/>
      <c r="AC318" s="82"/>
      <c r="AD318" s="82"/>
      <c r="AE318" s="82"/>
      <c r="AF318" s="82"/>
      <c r="AG318" s="82"/>
      <c r="AH318" s="82"/>
      <c r="AI318" s="82"/>
      <c r="AJ318" s="82"/>
      <c r="AK318" s="82"/>
      <c r="AL318" s="82"/>
      <c r="AM318" s="82"/>
      <c r="AN318" s="82"/>
      <c r="AO318" s="82"/>
      <c r="AP318" s="82"/>
      <c r="AQ318" s="82"/>
      <c r="AR318" s="82"/>
      <c r="AS318" s="82"/>
      <c r="AT318" s="82"/>
      <c r="AU318" s="82"/>
      <c r="AV318" s="82"/>
      <c r="AW318" s="82"/>
      <c r="AX318" s="82"/>
      <c r="AY318" s="82"/>
      <c r="AZ318" s="82"/>
      <c r="BA318" s="82"/>
      <c r="BB318" s="82"/>
      <c r="BC318" s="82"/>
      <c r="BD318" s="82"/>
      <c r="BE318" s="82"/>
      <c r="BF318" s="82"/>
      <c r="BG318" s="82">
        <v>228593</v>
      </c>
      <c r="BH318" s="82">
        <v>233350</v>
      </c>
      <c r="BI318" s="82">
        <v>298</v>
      </c>
      <c r="BJ318" s="82">
        <v>333</v>
      </c>
      <c r="BK318" s="82">
        <v>746</v>
      </c>
      <c r="BL318" s="82">
        <v>837</v>
      </c>
      <c r="BM318" s="82">
        <v>995</v>
      </c>
      <c r="BN318" s="82">
        <v>953</v>
      </c>
      <c r="BO318" s="82">
        <v>1150</v>
      </c>
      <c r="BP318" s="82"/>
      <c r="BQ318" s="82"/>
      <c r="BR318" s="82"/>
      <c r="BS318" s="82"/>
      <c r="BT318" s="82"/>
      <c r="BU318" s="82"/>
      <c r="BV318" s="82"/>
      <c r="BW318" s="82"/>
      <c r="BX318" s="82"/>
      <c r="BY318" s="82"/>
      <c r="BZ318" s="82"/>
      <c r="CA318" s="82"/>
      <c r="CB318" s="82"/>
      <c r="CC318" s="82"/>
      <c r="CD318" s="82"/>
      <c r="CE318" s="82"/>
      <c r="CF318" s="82"/>
      <c r="CG318" s="82"/>
      <c r="CH318" s="82"/>
      <c r="CI318" s="82"/>
      <c r="CJ318" s="82"/>
      <c r="CK318" s="82"/>
      <c r="CL318" s="82"/>
      <c r="CM318" s="82"/>
      <c r="CN318" s="82"/>
      <c r="CO318" s="82"/>
      <c r="CP318" s="82"/>
      <c r="CQ318" s="82"/>
      <c r="CR318" s="82"/>
      <c r="CS318" s="82"/>
      <c r="CT318" s="82"/>
      <c r="CU318" s="82"/>
      <c r="CV318" s="82"/>
      <c r="CW318" s="82"/>
      <c r="CX318" s="82"/>
      <c r="CY318" s="82"/>
      <c r="CZ318" s="82"/>
      <c r="DA318" s="82"/>
      <c r="DB318" s="82"/>
      <c r="DC318" s="82"/>
      <c r="DD318" s="82"/>
      <c r="DE318" s="82"/>
      <c r="DF318" s="82"/>
      <c r="DG318" s="82"/>
      <c r="DH318" s="82"/>
      <c r="DI318" s="82"/>
      <c r="DJ318" s="82"/>
      <c r="DK318" s="82"/>
      <c r="DL318" s="82"/>
      <c r="DM318" s="82"/>
      <c r="DN318" s="82"/>
      <c r="DO318" s="82"/>
      <c r="DP318" s="82"/>
      <c r="DQ318" s="82"/>
    </row>
    <row r="319" spans="1:121" s="25" customFormat="1" ht="12.75" customHeight="1" outlineLevel="2" x14ac:dyDescent="0.2">
      <c r="A319" s="50" t="s">
        <v>282</v>
      </c>
      <c r="B319" s="36">
        <f t="shared" si="50"/>
        <v>2</v>
      </c>
      <c r="C319" s="81"/>
      <c r="D319" s="82"/>
      <c r="E319" s="82"/>
      <c r="F319" s="82"/>
      <c r="G319" s="82"/>
      <c r="H319" s="82"/>
      <c r="I319" s="82"/>
      <c r="J319" s="82"/>
      <c r="K319" s="82"/>
      <c r="L319" s="82"/>
      <c r="M319" s="82"/>
      <c r="N319" s="82"/>
      <c r="O319" s="82"/>
      <c r="P319" s="82"/>
      <c r="Q319" s="82"/>
      <c r="R319" s="82"/>
      <c r="S319" s="82"/>
      <c r="T319" s="82"/>
      <c r="U319" s="82"/>
      <c r="V319" s="82"/>
      <c r="W319" s="82"/>
      <c r="X319" s="82"/>
      <c r="Y319" s="82"/>
      <c r="Z319" s="82"/>
      <c r="AA319" s="82"/>
      <c r="AB319" s="82"/>
      <c r="AC319" s="82"/>
      <c r="AD319" s="82"/>
      <c r="AE319" s="82"/>
      <c r="AF319" s="82"/>
      <c r="AG319" s="82"/>
      <c r="AH319" s="82"/>
      <c r="AI319" s="82"/>
      <c r="AJ319" s="82"/>
      <c r="AK319" s="82"/>
      <c r="AL319" s="82"/>
      <c r="AM319" s="82"/>
      <c r="AN319" s="82"/>
      <c r="AO319" s="82"/>
      <c r="AP319" s="82"/>
      <c r="AQ319" s="82"/>
      <c r="AR319" s="82"/>
      <c r="AS319" s="82"/>
      <c r="AT319" s="82"/>
      <c r="AU319" s="82"/>
      <c r="AV319" s="82"/>
      <c r="AW319" s="82"/>
      <c r="AX319" s="82"/>
      <c r="AY319" s="82"/>
      <c r="AZ319" s="82"/>
      <c r="BA319" s="82"/>
      <c r="BB319" s="82"/>
      <c r="BC319" s="82"/>
      <c r="BD319" s="82"/>
      <c r="BE319" s="82"/>
      <c r="BF319" s="82"/>
      <c r="BG319" s="82"/>
      <c r="BH319" s="82"/>
      <c r="BI319" s="82"/>
      <c r="BJ319" s="82"/>
      <c r="BK319" s="82"/>
      <c r="BL319" s="82"/>
      <c r="BM319" s="82"/>
      <c r="BN319" s="82">
        <v>36</v>
      </c>
      <c r="BO319" s="82">
        <v>35</v>
      </c>
      <c r="BP319" s="82"/>
      <c r="BQ319" s="82"/>
      <c r="BR319" s="82"/>
      <c r="BS319" s="82"/>
      <c r="BT319" s="82"/>
      <c r="BU319" s="82"/>
      <c r="BV319" s="82"/>
      <c r="BW319" s="82"/>
      <c r="BX319" s="82"/>
      <c r="BY319" s="82"/>
      <c r="BZ319" s="82"/>
      <c r="CA319" s="82"/>
      <c r="CB319" s="82"/>
      <c r="CC319" s="82"/>
      <c r="CD319" s="82"/>
      <c r="CE319" s="82"/>
      <c r="CF319" s="82"/>
      <c r="CG319" s="82"/>
      <c r="CH319" s="82"/>
      <c r="CI319" s="82"/>
      <c r="CJ319" s="82"/>
      <c r="CK319" s="82"/>
      <c r="CL319" s="82"/>
      <c r="CM319" s="82"/>
      <c r="CN319" s="82"/>
      <c r="CO319" s="82"/>
      <c r="CP319" s="82"/>
      <c r="CQ319" s="82"/>
      <c r="CR319" s="82"/>
      <c r="CS319" s="82"/>
      <c r="CT319" s="82"/>
      <c r="CU319" s="82"/>
      <c r="CV319" s="82"/>
      <c r="CW319" s="82"/>
      <c r="CX319" s="82"/>
      <c r="CY319" s="82"/>
      <c r="CZ319" s="82"/>
      <c r="DA319" s="82"/>
      <c r="DB319" s="82"/>
      <c r="DC319" s="82"/>
      <c r="DD319" s="82"/>
      <c r="DE319" s="82"/>
      <c r="DF319" s="82"/>
      <c r="DG319" s="82"/>
      <c r="DH319" s="82"/>
      <c r="DI319" s="82"/>
      <c r="DJ319" s="82"/>
      <c r="DK319" s="82"/>
      <c r="DL319" s="82"/>
      <c r="DM319" s="82"/>
      <c r="DN319" s="82"/>
      <c r="DO319" s="82"/>
      <c r="DP319" s="82"/>
      <c r="DQ319" s="82"/>
    </row>
    <row r="320" spans="1:121" s="25" customFormat="1" ht="12.75" customHeight="1" outlineLevel="2" x14ac:dyDescent="0.2">
      <c r="A320" s="50" t="s">
        <v>277</v>
      </c>
      <c r="B320" s="36">
        <f t="shared" si="50"/>
        <v>3</v>
      </c>
      <c r="C320" s="81"/>
      <c r="D320" s="82"/>
      <c r="E320" s="82"/>
      <c r="F320" s="82"/>
      <c r="G320" s="82"/>
      <c r="H320" s="82"/>
      <c r="I320" s="82"/>
      <c r="J320" s="82"/>
      <c r="K320" s="82"/>
      <c r="L320" s="82"/>
      <c r="M320" s="82"/>
      <c r="N320" s="82"/>
      <c r="O320" s="82"/>
      <c r="P320" s="82"/>
      <c r="Q320" s="82"/>
      <c r="R320" s="82"/>
      <c r="S320" s="82"/>
      <c r="T320" s="82"/>
      <c r="U320" s="82"/>
      <c r="V320" s="82"/>
      <c r="W320" s="82"/>
      <c r="X320" s="82"/>
      <c r="Y320" s="82"/>
      <c r="Z320" s="82"/>
      <c r="AA320" s="82"/>
      <c r="AB320" s="82"/>
      <c r="AC320" s="82"/>
      <c r="AD320" s="82"/>
      <c r="AE320" s="82"/>
      <c r="AF320" s="82"/>
      <c r="AG320" s="82"/>
      <c r="AH320" s="82"/>
      <c r="AI320" s="82"/>
      <c r="AJ320" s="82"/>
      <c r="AK320" s="82"/>
      <c r="AL320" s="82"/>
      <c r="AM320" s="82"/>
      <c r="AN320" s="82"/>
      <c r="AO320" s="82"/>
      <c r="AP320" s="82"/>
      <c r="AQ320" s="82"/>
      <c r="AR320" s="82"/>
      <c r="AS320" s="82"/>
      <c r="AT320" s="82"/>
      <c r="AU320" s="82"/>
      <c r="AV320" s="82"/>
      <c r="AW320" s="82"/>
      <c r="AX320" s="82"/>
      <c r="AY320" s="82"/>
      <c r="AZ320" s="82"/>
      <c r="BA320" s="82"/>
      <c r="BB320" s="82"/>
      <c r="BC320" s="82"/>
      <c r="BD320" s="82"/>
      <c r="BE320" s="82"/>
      <c r="BF320" s="82"/>
      <c r="BG320" s="82"/>
      <c r="BH320" s="82"/>
      <c r="BI320" s="82"/>
      <c r="BJ320" s="82"/>
      <c r="BK320" s="82"/>
      <c r="BL320" s="82"/>
      <c r="BM320" s="82">
        <v>4</v>
      </c>
      <c r="BN320" s="82">
        <v>30</v>
      </c>
      <c r="BO320" s="82">
        <v>60</v>
      </c>
      <c r="BP320" s="82"/>
      <c r="BQ320" s="82"/>
      <c r="BR320" s="82"/>
      <c r="BS320" s="82"/>
      <c r="BT320" s="82"/>
      <c r="BU320" s="82"/>
      <c r="BV320" s="82"/>
      <c r="BW320" s="82"/>
      <c r="BX320" s="82"/>
      <c r="BY320" s="82"/>
      <c r="BZ320" s="82"/>
      <c r="CA320" s="82"/>
      <c r="CB320" s="82"/>
      <c r="CC320" s="82"/>
      <c r="CD320" s="82"/>
      <c r="CE320" s="82"/>
      <c r="CF320" s="82"/>
      <c r="CG320" s="82"/>
      <c r="CH320" s="82"/>
      <c r="CI320" s="82"/>
      <c r="CJ320" s="82"/>
      <c r="CK320" s="82"/>
      <c r="CL320" s="82"/>
      <c r="CM320" s="82"/>
      <c r="CN320" s="82"/>
      <c r="CO320" s="82"/>
      <c r="CP320" s="82"/>
      <c r="CQ320" s="82"/>
      <c r="CR320" s="82"/>
      <c r="CS320" s="82"/>
      <c r="CT320" s="82"/>
      <c r="CU320" s="82"/>
      <c r="CV320" s="82"/>
      <c r="CW320" s="82"/>
      <c r="CX320" s="82"/>
      <c r="CY320" s="82"/>
      <c r="CZ320" s="82"/>
      <c r="DA320" s="82"/>
      <c r="DB320" s="82"/>
      <c r="DC320" s="82"/>
      <c r="DD320" s="82"/>
      <c r="DE320" s="82"/>
      <c r="DF320" s="82"/>
      <c r="DG320" s="82"/>
      <c r="DH320" s="82"/>
      <c r="DI320" s="82"/>
      <c r="DJ320" s="82"/>
      <c r="DK320" s="82"/>
      <c r="DL320" s="82"/>
      <c r="DM320" s="82"/>
      <c r="DN320" s="82"/>
      <c r="DO320" s="82"/>
      <c r="DP320" s="82"/>
      <c r="DQ320" s="82"/>
    </row>
    <row r="321" spans="1:121" s="25" customFormat="1" ht="12.75" customHeight="1" outlineLevel="2" x14ac:dyDescent="0.2">
      <c r="A321" s="50" t="s">
        <v>307</v>
      </c>
      <c r="B321" s="36">
        <f t="shared" si="50"/>
        <v>1</v>
      </c>
      <c r="C321" s="81"/>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c r="AH321" s="82"/>
      <c r="AI321" s="82"/>
      <c r="AJ321" s="82"/>
      <c r="AK321" s="82"/>
      <c r="AL321" s="82"/>
      <c r="AM321" s="82"/>
      <c r="AN321" s="82"/>
      <c r="AO321" s="82"/>
      <c r="AP321" s="82"/>
      <c r="AQ321" s="82"/>
      <c r="AR321" s="82"/>
      <c r="AS321" s="82"/>
      <c r="AT321" s="82"/>
      <c r="AU321" s="82"/>
      <c r="AV321" s="82"/>
      <c r="AW321" s="82"/>
      <c r="AX321" s="82"/>
      <c r="AY321" s="82"/>
      <c r="AZ321" s="82"/>
      <c r="BA321" s="82"/>
      <c r="BB321" s="82"/>
      <c r="BC321" s="82"/>
      <c r="BD321" s="82"/>
      <c r="BE321" s="82"/>
      <c r="BF321" s="82"/>
      <c r="BG321" s="82"/>
      <c r="BH321" s="82"/>
      <c r="BI321" s="82"/>
      <c r="BJ321" s="82"/>
      <c r="BK321" s="82"/>
      <c r="BL321" s="82"/>
      <c r="BM321" s="82"/>
      <c r="BN321" s="82"/>
      <c r="BO321" s="82">
        <v>21</v>
      </c>
      <c r="BP321" s="82"/>
      <c r="BQ321" s="82"/>
      <c r="BR321" s="82"/>
      <c r="BS321" s="82"/>
      <c r="BT321" s="82"/>
      <c r="BU321" s="82"/>
      <c r="BV321" s="82"/>
      <c r="BW321" s="82"/>
      <c r="BX321" s="82"/>
      <c r="BY321" s="82"/>
      <c r="BZ321" s="82"/>
      <c r="CA321" s="82"/>
      <c r="CB321" s="82"/>
      <c r="CC321" s="82"/>
      <c r="CD321" s="82"/>
      <c r="CE321" s="82"/>
      <c r="CF321" s="82"/>
      <c r="CG321" s="82"/>
      <c r="CH321" s="82"/>
      <c r="CI321" s="82"/>
      <c r="CJ321" s="82"/>
      <c r="CK321" s="82"/>
      <c r="CL321" s="82"/>
      <c r="CM321" s="82"/>
      <c r="CN321" s="82"/>
      <c r="CO321" s="82"/>
      <c r="CP321" s="82"/>
      <c r="CQ321" s="82"/>
      <c r="CR321" s="82"/>
      <c r="CS321" s="82"/>
      <c r="CT321" s="82"/>
      <c r="CU321" s="82"/>
      <c r="CV321" s="82"/>
      <c r="CW321" s="82"/>
      <c r="CX321" s="82"/>
      <c r="CY321" s="82"/>
      <c r="CZ321" s="82"/>
      <c r="DA321" s="82"/>
      <c r="DB321" s="82"/>
      <c r="DC321" s="82"/>
      <c r="DD321" s="82"/>
      <c r="DE321" s="82"/>
      <c r="DF321" s="82"/>
      <c r="DG321" s="82"/>
      <c r="DH321" s="82"/>
      <c r="DI321" s="82"/>
      <c r="DJ321" s="82"/>
      <c r="DK321" s="82"/>
      <c r="DL321" s="82"/>
      <c r="DM321" s="82"/>
      <c r="DN321" s="82"/>
      <c r="DO321" s="82"/>
      <c r="DP321" s="82"/>
      <c r="DQ321" s="82"/>
    </row>
    <row r="322" spans="1:121" s="25" customFormat="1" ht="12.75" customHeight="1" x14ac:dyDescent="0.2">
      <c r="A322" s="38"/>
      <c r="B322" s="36" t="str">
        <f t="shared" si="50"/>
        <v/>
      </c>
      <c r="C322" s="81"/>
      <c r="D322" s="82"/>
      <c r="E322" s="82"/>
      <c r="F322" s="82"/>
      <c r="G322" s="82"/>
      <c r="H322" s="82"/>
      <c r="I322" s="82"/>
      <c r="J322" s="82"/>
      <c r="K322" s="82"/>
      <c r="L322" s="82"/>
      <c r="M322" s="82"/>
      <c r="N322" s="82"/>
      <c r="O322" s="82"/>
      <c r="P322" s="82"/>
      <c r="Q322" s="82"/>
      <c r="R322" s="82"/>
      <c r="S322" s="82"/>
      <c r="T322" s="82"/>
      <c r="U322" s="82"/>
      <c r="V322" s="82"/>
      <c r="W322" s="82"/>
      <c r="X322" s="82"/>
      <c r="Y322" s="82"/>
      <c r="Z322" s="82"/>
      <c r="AA322" s="82"/>
      <c r="AB322" s="82"/>
      <c r="AC322" s="82"/>
      <c r="AD322" s="82"/>
      <c r="AE322" s="82"/>
      <c r="AF322" s="82"/>
      <c r="AG322" s="82"/>
      <c r="AH322" s="82"/>
      <c r="AI322" s="82"/>
      <c r="AJ322" s="82"/>
      <c r="AK322" s="82"/>
      <c r="AL322" s="82"/>
      <c r="AM322" s="82"/>
      <c r="AN322" s="82"/>
      <c r="AO322" s="82"/>
      <c r="AP322" s="82"/>
      <c r="AQ322" s="82"/>
      <c r="AR322" s="82"/>
      <c r="AS322" s="82"/>
      <c r="AT322" s="82"/>
      <c r="AU322" s="82"/>
      <c r="AV322" s="82"/>
      <c r="AW322" s="82"/>
      <c r="AX322" s="82"/>
      <c r="AY322" s="82"/>
      <c r="AZ322" s="82"/>
      <c r="BA322" s="82"/>
      <c r="BB322" s="82"/>
      <c r="BC322" s="82"/>
      <c r="BD322" s="82"/>
      <c r="BE322" s="82"/>
      <c r="BF322" s="82"/>
      <c r="BG322" s="82"/>
      <c r="BH322" s="82"/>
      <c r="BI322" s="82"/>
      <c r="BJ322" s="82"/>
      <c r="BK322" s="82"/>
      <c r="BL322" s="82"/>
      <c r="BM322" s="82"/>
      <c r="BN322" s="82"/>
      <c r="BO322" s="82"/>
      <c r="BP322" s="82"/>
      <c r="BQ322" s="82"/>
      <c r="BR322" s="82"/>
      <c r="BS322" s="82"/>
      <c r="BT322" s="82"/>
      <c r="BU322" s="82"/>
      <c r="BV322" s="82"/>
      <c r="BW322" s="82"/>
      <c r="BX322" s="82"/>
      <c r="BY322" s="82"/>
      <c r="BZ322" s="82"/>
      <c r="CA322" s="82"/>
      <c r="CB322" s="82"/>
      <c r="CC322" s="82"/>
      <c r="CD322" s="82"/>
      <c r="CE322" s="82"/>
      <c r="CF322" s="82"/>
      <c r="CG322" s="82"/>
      <c r="CH322" s="82"/>
      <c r="CI322" s="82"/>
      <c r="CJ322" s="82"/>
      <c r="CK322" s="82"/>
      <c r="CL322" s="82"/>
      <c r="CM322" s="82"/>
      <c r="CN322" s="82"/>
      <c r="CO322" s="82"/>
      <c r="CP322" s="82"/>
      <c r="CQ322" s="82"/>
      <c r="CR322" s="82"/>
      <c r="CS322" s="82"/>
      <c r="CT322" s="82"/>
      <c r="CU322" s="82"/>
      <c r="CV322" s="82"/>
      <c r="CW322" s="82"/>
      <c r="CX322" s="82"/>
      <c r="CY322" s="82"/>
      <c r="CZ322" s="82"/>
      <c r="DA322" s="82"/>
      <c r="DB322" s="82"/>
      <c r="DC322" s="82"/>
      <c r="DD322" s="82"/>
      <c r="DE322" s="82"/>
      <c r="DF322" s="82"/>
      <c r="DG322" s="82"/>
      <c r="DH322" s="82"/>
      <c r="DI322" s="82"/>
      <c r="DJ322" s="82"/>
      <c r="DK322" s="82"/>
      <c r="DL322" s="82"/>
      <c r="DM322" s="82"/>
      <c r="DN322" s="82"/>
      <c r="DO322" s="82"/>
      <c r="DP322" s="82"/>
      <c r="DQ322" s="82"/>
    </row>
    <row r="323" spans="1:121" s="25" customFormat="1" ht="12.75" customHeight="1" x14ac:dyDescent="0.2">
      <c r="A323" s="33" t="s">
        <v>378</v>
      </c>
      <c r="B323" s="34">
        <f t="shared" si="50"/>
        <v>118</v>
      </c>
      <c r="C323" s="79">
        <f t="shared" ref="C323:AH323" si="69">SUM(C324:C558)</f>
        <v>2394640</v>
      </c>
      <c r="D323" s="80">
        <f t="shared" si="69"/>
        <v>2420780</v>
      </c>
      <c r="E323" s="80">
        <f t="shared" si="69"/>
        <v>2525352</v>
      </c>
      <c r="F323" s="80">
        <f t="shared" si="69"/>
        <v>2660838</v>
      </c>
      <c r="G323" s="80">
        <f t="shared" si="69"/>
        <v>2879910</v>
      </c>
      <c r="H323" s="80">
        <f t="shared" si="69"/>
        <v>3183655</v>
      </c>
      <c r="I323" s="80">
        <f t="shared" si="69"/>
        <v>3373732</v>
      </c>
      <c r="J323" s="80">
        <f t="shared" si="69"/>
        <v>3506775</v>
      </c>
      <c r="K323" s="80">
        <f t="shared" si="69"/>
        <v>3947552</v>
      </c>
      <c r="L323" s="80">
        <f t="shared" si="69"/>
        <v>4448111</v>
      </c>
      <c r="M323" s="80">
        <f t="shared" si="69"/>
        <v>4455002</v>
      </c>
      <c r="N323" s="80">
        <f t="shared" si="69"/>
        <v>4783484</v>
      </c>
      <c r="O323" s="80">
        <f t="shared" si="69"/>
        <v>5144018</v>
      </c>
      <c r="P323" s="80">
        <f t="shared" si="69"/>
        <v>5539359</v>
      </c>
      <c r="Q323" s="80">
        <f t="shared" si="69"/>
        <v>7216307</v>
      </c>
      <c r="R323" s="80">
        <f t="shared" si="69"/>
        <v>9415497</v>
      </c>
      <c r="S323" s="80">
        <f t="shared" si="69"/>
        <v>11701217</v>
      </c>
      <c r="T323" s="80">
        <f t="shared" si="69"/>
        <v>11459673</v>
      </c>
      <c r="U323" s="80">
        <f t="shared" si="69"/>
        <v>10678304</v>
      </c>
      <c r="V323" s="80">
        <f t="shared" si="69"/>
        <v>11833617</v>
      </c>
      <c r="W323" s="80">
        <f t="shared" si="69"/>
        <v>13480855</v>
      </c>
      <c r="X323" s="80">
        <f t="shared" si="69"/>
        <v>12798497</v>
      </c>
      <c r="Y323" s="80">
        <f t="shared" si="69"/>
        <v>13377786</v>
      </c>
      <c r="Z323" s="80">
        <f t="shared" si="69"/>
        <v>13237881</v>
      </c>
      <c r="AA323" s="80">
        <f t="shared" si="69"/>
        <v>14105477</v>
      </c>
      <c r="AB323" s="80">
        <f t="shared" si="69"/>
        <v>14867314</v>
      </c>
      <c r="AC323" s="80">
        <f t="shared" si="69"/>
        <v>15350624</v>
      </c>
      <c r="AD323" s="80">
        <f t="shared" si="69"/>
        <v>16744019</v>
      </c>
      <c r="AE323" s="80">
        <f t="shared" si="69"/>
        <v>17268638</v>
      </c>
      <c r="AF323" s="80">
        <f t="shared" si="69"/>
        <v>17759690</v>
      </c>
      <c r="AG323" s="80">
        <f t="shared" si="69"/>
        <v>16385363</v>
      </c>
      <c r="AH323" s="80">
        <f t="shared" si="69"/>
        <v>16264992</v>
      </c>
      <c r="AI323" s="80">
        <f t="shared" ref="AI323:BN323" si="70">SUM(AI324:AI558)</f>
        <v>16190703</v>
      </c>
      <c r="AJ323" s="80">
        <f t="shared" si="70"/>
        <v>17236584</v>
      </c>
      <c r="AK323" s="80">
        <f t="shared" si="70"/>
        <v>18330246</v>
      </c>
      <c r="AL323" s="80">
        <f t="shared" si="70"/>
        <v>19954873</v>
      </c>
      <c r="AM323" s="80">
        <f t="shared" si="70"/>
        <v>20320909</v>
      </c>
      <c r="AN323" s="80">
        <f t="shared" si="70"/>
        <v>20945577</v>
      </c>
      <c r="AO323" s="80">
        <f t="shared" si="70"/>
        <v>21810593</v>
      </c>
      <c r="AP323" s="80">
        <f t="shared" si="70"/>
        <v>24992081</v>
      </c>
      <c r="AQ323" s="80">
        <f t="shared" si="70"/>
        <v>30504995</v>
      </c>
      <c r="AR323" s="80">
        <f t="shared" si="70"/>
        <v>37210859</v>
      </c>
      <c r="AS323" s="80">
        <f t="shared" si="70"/>
        <v>38408717</v>
      </c>
      <c r="AT323" s="80">
        <f t="shared" si="70"/>
        <v>38850673</v>
      </c>
      <c r="AU323" s="80">
        <f t="shared" si="70"/>
        <v>37560292</v>
      </c>
      <c r="AV323" s="80">
        <f t="shared" si="70"/>
        <v>38565519</v>
      </c>
      <c r="AW323" s="80">
        <f t="shared" si="70"/>
        <v>42977300</v>
      </c>
      <c r="AX323" s="80">
        <f t="shared" si="70"/>
        <v>64051849</v>
      </c>
      <c r="AY323" s="80">
        <f t="shared" si="70"/>
        <v>61285981</v>
      </c>
      <c r="AZ323" s="80">
        <f t="shared" si="70"/>
        <v>62992076</v>
      </c>
      <c r="BA323" s="80">
        <f t="shared" si="70"/>
        <v>80191529</v>
      </c>
      <c r="BB323" s="80">
        <f t="shared" si="70"/>
        <v>98957029</v>
      </c>
      <c r="BC323" s="80">
        <f t="shared" si="70"/>
        <v>115216720</v>
      </c>
      <c r="BD323" s="80">
        <f t="shared" si="70"/>
        <v>119282812</v>
      </c>
      <c r="BE323" s="80">
        <f t="shared" si="70"/>
        <v>121798438</v>
      </c>
      <c r="BF323" s="80">
        <f t="shared" si="70"/>
        <v>198588013</v>
      </c>
      <c r="BG323" s="80">
        <f t="shared" si="70"/>
        <v>147771959</v>
      </c>
      <c r="BH323" s="80">
        <f t="shared" si="70"/>
        <v>155128820</v>
      </c>
      <c r="BI323" s="80">
        <f t="shared" si="70"/>
        <v>179047</v>
      </c>
      <c r="BJ323" s="80">
        <f t="shared" si="70"/>
        <v>200810</v>
      </c>
      <c r="BK323" s="80">
        <f t="shared" si="70"/>
        <v>418796</v>
      </c>
      <c r="BL323" s="80">
        <f t="shared" si="70"/>
        <v>461748</v>
      </c>
      <c r="BM323" s="80">
        <f t="shared" si="70"/>
        <v>549028</v>
      </c>
      <c r="BN323" s="80">
        <f t="shared" si="70"/>
        <v>588131</v>
      </c>
      <c r="BO323" s="80">
        <f t="shared" ref="BO323:CT323" si="71">SUM(BO324:BO558)</f>
        <v>648619</v>
      </c>
      <c r="BP323" s="80">
        <f t="shared" si="71"/>
        <v>770178</v>
      </c>
      <c r="BQ323" s="80">
        <f t="shared" si="71"/>
        <v>823206</v>
      </c>
      <c r="BR323" s="80">
        <f t="shared" si="71"/>
        <v>451482</v>
      </c>
      <c r="BS323" s="80">
        <f t="shared" si="71"/>
        <v>793673</v>
      </c>
      <c r="BT323" s="80">
        <f t="shared" si="71"/>
        <v>880291</v>
      </c>
      <c r="BU323" s="80">
        <f t="shared" si="71"/>
        <v>1001469</v>
      </c>
      <c r="BV323" s="80">
        <f t="shared" si="71"/>
        <v>1028.3</v>
      </c>
      <c r="BW323" s="80">
        <f t="shared" si="71"/>
        <v>1064.5999999999999</v>
      </c>
      <c r="BX323" s="80">
        <f t="shared" si="71"/>
        <v>1187.9000000000001</v>
      </c>
      <c r="BY323" s="80">
        <f t="shared" si="71"/>
        <v>1431.6999999999998</v>
      </c>
      <c r="BZ323" s="80">
        <f t="shared" si="71"/>
        <v>1741.3999999999999</v>
      </c>
      <c r="CA323" s="80">
        <f t="shared" si="71"/>
        <v>2122.4</v>
      </c>
      <c r="CB323" s="80">
        <f t="shared" si="71"/>
        <v>2278.6999999999998</v>
      </c>
      <c r="CC323" s="80">
        <f t="shared" si="71"/>
        <v>2355.6</v>
      </c>
      <c r="CD323" s="80">
        <f t="shared" si="71"/>
        <v>2679.7000000000003</v>
      </c>
      <c r="CE323" s="80">
        <f t="shared" si="71"/>
        <v>3006</v>
      </c>
      <c r="CF323" s="80">
        <f t="shared" si="71"/>
        <v>3676</v>
      </c>
      <c r="CG323" s="80">
        <f t="shared" si="71"/>
        <v>4112</v>
      </c>
      <c r="CH323" s="80">
        <f t="shared" si="71"/>
        <v>4</v>
      </c>
      <c r="CI323" s="80">
        <f t="shared" si="71"/>
        <v>2348</v>
      </c>
      <c r="CJ323" s="80">
        <f t="shared" si="71"/>
        <v>2935</v>
      </c>
      <c r="CK323" s="80">
        <f t="shared" si="71"/>
        <v>2309</v>
      </c>
      <c r="CL323" s="80">
        <f t="shared" si="71"/>
        <v>1024</v>
      </c>
      <c r="CM323" s="80">
        <f t="shared" si="71"/>
        <v>1157</v>
      </c>
      <c r="CN323" s="80">
        <f t="shared" si="71"/>
        <v>1550</v>
      </c>
      <c r="CO323" s="80">
        <f t="shared" si="71"/>
        <v>2563</v>
      </c>
      <c r="CP323" s="80">
        <f t="shared" si="71"/>
        <v>3150</v>
      </c>
      <c r="CQ323" s="80">
        <f t="shared" si="71"/>
        <v>3772</v>
      </c>
      <c r="CR323" s="80">
        <f t="shared" si="71"/>
        <v>2952</v>
      </c>
      <c r="CS323" s="80">
        <f t="shared" si="71"/>
        <v>3899</v>
      </c>
      <c r="CT323" s="80">
        <f t="shared" si="71"/>
        <v>4089</v>
      </c>
      <c r="CU323" s="80">
        <f t="shared" ref="CU323:DQ323" si="72">SUM(CU324:CU558)</f>
        <v>3609.8</v>
      </c>
      <c r="CV323" s="80">
        <f t="shared" si="72"/>
        <v>4658.7</v>
      </c>
      <c r="CW323" s="80">
        <f t="shared" si="72"/>
        <v>14137.975000000006</v>
      </c>
      <c r="CX323" s="80">
        <f t="shared" si="72"/>
        <v>13651</v>
      </c>
      <c r="CY323" s="80">
        <f t="shared" si="72"/>
        <v>14062</v>
      </c>
      <c r="CZ323" s="80">
        <f t="shared" si="72"/>
        <v>14504</v>
      </c>
      <c r="DA323" s="80">
        <f t="shared" si="72"/>
        <v>10450</v>
      </c>
      <c r="DB323" s="80">
        <f t="shared" si="72"/>
        <v>10547</v>
      </c>
      <c r="DC323" s="80">
        <f t="shared" si="72"/>
        <v>11231.235433230002</v>
      </c>
      <c r="DD323" s="80">
        <f t="shared" si="72"/>
        <v>8264.29164365</v>
      </c>
      <c r="DE323" s="80">
        <f t="shared" si="72"/>
        <v>10831</v>
      </c>
      <c r="DF323" s="80">
        <f t="shared" si="72"/>
        <v>13760</v>
      </c>
      <c r="DG323" s="80">
        <f t="shared" si="72"/>
        <v>18470</v>
      </c>
      <c r="DH323" s="80">
        <f t="shared" si="72"/>
        <v>14975</v>
      </c>
      <c r="DI323" s="80">
        <f t="shared" si="72"/>
        <v>14339</v>
      </c>
      <c r="DJ323" s="80">
        <f t="shared" si="72"/>
        <v>19656</v>
      </c>
      <c r="DK323" s="80">
        <f t="shared" si="72"/>
        <v>16910</v>
      </c>
      <c r="DL323" s="80">
        <f t="shared" si="72"/>
        <v>21362</v>
      </c>
      <c r="DM323" s="80">
        <f t="shared" si="72"/>
        <v>21601</v>
      </c>
      <c r="DN323" s="80">
        <f t="shared" si="72"/>
        <v>27672</v>
      </c>
      <c r="DO323" s="80">
        <f t="shared" si="72"/>
        <v>20013</v>
      </c>
      <c r="DP323" s="80">
        <f t="shared" si="72"/>
        <v>23962</v>
      </c>
      <c r="DQ323" s="80">
        <f t="shared" si="72"/>
        <v>27373</v>
      </c>
    </row>
    <row r="324" spans="1:121" s="25" customFormat="1" ht="12.75" customHeight="1" outlineLevel="1" x14ac:dyDescent="0.2">
      <c r="A324" s="38"/>
      <c r="B324" s="36" t="str">
        <f t="shared" si="50"/>
        <v/>
      </c>
      <c r="C324" s="81"/>
      <c r="D324" s="82"/>
      <c r="E324" s="82"/>
      <c r="F324" s="82"/>
      <c r="G324" s="82"/>
      <c r="H324" s="82"/>
      <c r="I324" s="82"/>
      <c r="J324" s="82"/>
      <c r="K324" s="82"/>
      <c r="L324" s="82"/>
      <c r="M324" s="82"/>
      <c r="N324" s="82"/>
      <c r="O324" s="82"/>
      <c r="P324" s="82"/>
      <c r="Q324" s="82"/>
      <c r="R324" s="82"/>
      <c r="S324" s="82"/>
      <c r="T324" s="82"/>
      <c r="U324" s="82"/>
      <c r="V324" s="82"/>
      <c r="W324" s="82"/>
      <c r="X324" s="82"/>
      <c r="Y324" s="82"/>
      <c r="Z324" s="82"/>
      <c r="AA324" s="82"/>
      <c r="AB324" s="82"/>
      <c r="AC324" s="82"/>
      <c r="AD324" s="82"/>
      <c r="AE324" s="82"/>
      <c r="AF324" s="82"/>
      <c r="AG324" s="82"/>
      <c r="AH324" s="82"/>
      <c r="AI324" s="82"/>
      <c r="AJ324" s="82"/>
      <c r="AK324" s="82"/>
      <c r="AL324" s="82"/>
      <c r="AM324" s="82"/>
      <c r="AN324" s="82"/>
      <c r="AO324" s="82"/>
      <c r="AP324" s="82"/>
      <c r="AQ324" s="82"/>
      <c r="AR324" s="82"/>
      <c r="AS324" s="82"/>
      <c r="AT324" s="82"/>
      <c r="AU324" s="82"/>
      <c r="AV324" s="82"/>
      <c r="AW324" s="82"/>
      <c r="AX324" s="82"/>
      <c r="AY324" s="82"/>
      <c r="AZ324" s="82"/>
      <c r="BA324" s="82"/>
      <c r="BB324" s="82"/>
      <c r="BC324" s="82"/>
      <c r="BD324" s="82"/>
      <c r="BE324" s="82"/>
      <c r="BF324" s="82"/>
      <c r="BG324" s="82"/>
      <c r="BH324" s="82"/>
      <c r="BI324" s="82"/>
      <c r="BJ324" s="82"/>
      <c r="BK324" s="82"/>
      <c r="BL324" s="82"/>
      <c r="BM324" s="82"/>
      <c r="BN324" s="82"/>
      <c r="BO324" s="82"/>
      <c r="BP324" s="82"/>
      <c r="BQ324" s="82"/>
      <c r="BR324" s="82"/>
      <c r="BS324" s="82"/>
      <c r="BT324" s="82"/>
      <c r="BU324" s="82"/>
      <c r="BV324" s="82"/>
      <c r="BW324" s="82"/>
      <c r="BX324" s="82"/>
      <c r="BY324" s="82"/>
      <c r="BZ324" s="82"/>
      <c r="CA324" s="82"/>
      <c r="CB324" s="82"/>
      <c r="CC324" s="82"/>
      <c r="CD324" s="82"/>
      <c r="CE324" s="82"/>
      <c r="CF324" s="82"/>
      <c r="CG324" s="82"/>
      <c r="CH324" s="82"/>
      <c r="CI324" s="82"/>
      <c r="CJ324" s="82"/>
      <c r="CK324" s="82"/>
      <c r="CL324" s="82"/>
      <c r="CM324" s="82"/>
      <c r="CN324" s="82"/>
      <c r="CO324" s="82"/>
      <c r="CP324" s="82"/>
      <c r="CQ324" s="82"/>
      <c r="CR324" s="82"/>
      <c r="CS324" s="82"/>
      <c r="CT324" s="82"/>
      <c r="CU324" s="82"/>
      <c r="CV324" s="82"/>
      <c r="CW324" s="82"/>
      <c r="CX324" s="82"/>
      <c r="CY324" s="82"/>
      <c r="CZ324" s="82"/>
      <c r="DA324" s="82"/>
      <c r="DB324" s="82"/>
      <c r="DC324" s="82"/>
      <c r="DD324" s="82"/>
      <c r="DE324" s="82"/>
      <c r="DF324" s="82"/>
      <c r="DG324" s="82"/>
      <c r="DH324" s="82"/>
      <c r="DI324" s="82"/>
      <c r="DJ324" s="82"/>
      <c r="DK324" s="82"/>
      <c r="DL324" s="82"/>
      <c r="DM324" s="82"/>
      <c r="DN324" s="82"/>
      <c r="DO324" s="82"/>
      <c r="DP324" s="82"/>
      <c r="DQ324" s="82"/>
    </row>
    <row r="325" spans="1:121" s="25" customFormat="1" ht="12.75" customHeight="1" outlineLevel="1" x14ac:dyDescent="0.2">
      <c r="A325" s="53" t="s">
        <v>523</v>
      </c>
      <c r="B325" s="36" t="str">
        <f t="shared" si="50"/>
        <v/>
      </c>
      <c r="C325" s="81"/>
      <c r="D325" s="82"/>
      <c r="E325" s="82"/>
      <c r="F325" s="82"/>
      <c r="G325" s="82"/>
      <c r="H325" s="82"/>
      <c r="I325" s="82"/>
      <c r="J325" s="82"/>
      <c r="K325" s="82"/>
      <c r="L325" s="82"/>
      <c r="M325" s="82"/>
      <c r="N325" s="82"/>
      <c r="O325" s="82"/>
      <c r="P325" s="82"/>
      <c r="Q325" s="82"/>
      <c r="R325" s="82"/>
      <c r="S325" s="82"/>
      <c r="T325" s="82"/>
      <c r="U325" s="82"/>
      <c r="V325" s="82"/>
      <c r="W325" s="82"/>
      <c r="X325" s="82"/>
      <c r="Y325" s="82"/>
      <c r="Z325" s="82"/>
      <c r="AA325" s="82"/>
      <c r="AB325" s="82"/>
      <c r="AC325" s="82"/>
      <c r="AD325" s="82"/>
      <c r="AE325" s="82"/>
      <c r="AF325" s="82"/>
      <c r="AG325" s="82"/>
      <c r="AH325" s="82"/>
      <c r="AI325" s="82"/>
      <c r="AJ325" s="82"/>
      <c r="AK325" s="82"/>
      <c r="AL325" s="82"/>
      <c r="AM325" s="82"/>
      <c r="AN325" s="82"/>
      <c r="AO325" s="82"/>
      <c r="AP325" s="82"/>
      <c r="AQ325" s="82"/>
      <c r="AR325" s="82"/>
      <c r="AS325" s="82"/>
      <c r="AT325" s="82"/>
      <c r="AU325" s="82"/>
      <c r="AV325" s="82"/>
      <c r="AW325" s="82"/>
      <c r="AX325" s="82"/>
      <c r="AY325" s="82"/>
      <c r="AZ325" s="82"/>
      <c r="BA325" s="82"/>
      <c r="BB325" s="82"/>
      <c r="BC325" s="82"/>
      <c r="BD325" s="82"/>
      <c r="BE325" s="82"/>
      <c r="BF325" s="82"/>
      <c r="BG325" s="82"/>
      <c r="BH325" s="82"/>
      <c r="BI325" s="82"/>
      <c r="BJ325" s="82"/>
      <c r="BK325" s="82"/>
      <c r="BL325" s="82"/>
      <c r="BM325" s="82"/>
      <c r="BN325" s="82"/>
      <c r="BO325" s="82"/>
      <c r="BP325" s="82"/>
      <c r="BQ325" s="82"/>
      <c r="BR325" s="82"/>
      <c r="BS325" s="82"/>
      <c r="BT325" s="82"/>
      <c r="BU325" s="82"/>
      <c r="BV325" s="82"/>
      <c r="BW325" s="82"/>
      <c r="BX325" s="82"/>
      <c r="BY325" s="82"/>
      <c r="BZ325" s="82"/>
      <c r="CA325" s="82"/>
      <c r="CB325" s="82"/>
      <c r="CC325" s="82"/>
      <c r="CD325" s="82"/>
      <c r="CE325" s="82"/>
      <c r="CF325" s="82"/>
      <c r="CG325" s="82"/>
      <c r="CH325" s="82"/>
      <c r="CI325" s="82"/>
      <c r="CJ325" s="82"/>
      <c r="CK325" s="82"/>
      <c r="CL325" s="82"/>
      <c r="CM325" s="82"/>
      <c r="CN325" s="82"/>
      <c r="CO325" s="82"/>
      <c r="CP325" s="82"/>
      <c r="CQ325" s="82"/>
      <c r="CR325" s="82"/>
      <c r="CS325" s="82"/>
      <c r="CT325" s="82"/>
      <c r="CU325" s="82"/>
      <c r="CV325" s="82"/>
      <c r="CW325" s="82"/>
      <c r="CX325" s="82"/>
      <c r="CY325" s="82"/>
      <c r="CZ325" s="82"/>
      <c r="DA325" s="82"/>
      <c r="DB325" s="82"/>
      <c r="DC325" s="82"/>
      <c r="DD325" s="82"/>
      <c r="DE325" s="82"/>
      <c r="DF325" s="82"/>
      <c r="DG325" s="82"/>
      <c r="DH325" s="82"/>
      <c r="DI325" s="82"/>
      <c r="DJ325" s="82"/>
      <c r="DK325" s="82"/>
      <c r="DL325" s="82"/>
      <c r="DM325" s="82"/>
      <c r="DN325" s="82"/>
      <c r="DO325" s="82"/>
      <c r="DP325" s="82"/>
      <c r="DQ325" s="82"/>
    </row>
    <row r="326" spans="1:121" s="25" customFormat="1" ht="12.75" customHeight="1" outlineLevel="1" x14ac:dyDescent="0.2">
      <c r="A326" s="35" t="s">
        <v>95</v>
      </c>
      <c r="B326" s="36">
        <f t="shared" si="50"/>
        <v>39</v>
      </c>
      <c r="C326" s="81"/>
      <c r="D326" s="82"/>
      <c r="E326" s="82"/>
      <c r="F326" s="82"/>
      <c r="G326" s="82"/>
      <c r="H326" s="82"/>
      <c r="I326" s="82"/>
      <c r="J326" s="82"/>
      <c r="K326" s="82"/>
      <c r="L326" s="82"/>
      <c r="M326" s="82"/>
      <c r="N326" s="82"/>
      <c r="O326" s="82"/>
      <c r="P326" s="82"/>
      <c r="Q326" s="82"/>
      <c r="R326" s="82"/>
      <c r="S326" s="82"/>
      <c r="T326" s="82"/>
      <c r="U326" s="82"/>
      <c r="V326" s="82"/>
      <c r="W326" s="82"/>
      <c r="X326" s="82"/>
      <c r="Y326" s="82"/>
      <c r="Z326" s="82"/>
      <c r="AA326" s="82"/>
      <c r="AB326" s="82"/>
      <c r="AC326" s="82"/>
      <c r="AD326" s="82">
        <v>15695</v>
      </c>
      <c r="AE326" s="82">
        <v>32086</v>
      </c>
      <c r="AF326" s="82">
        <v>44395</v>
      </c>
      <c r="AG326" s="82">
        <v>41943</v>
      </c>
      <c r="AH326" s="82">
        <v>31787</v>
      </c>
      <c r="AI326" s="82">
        <v>32475</v>
      </c>
      <c r="AJ326" s="82">
        <v>31324</v>
      </c>
      <c r="AK326" s="82">
        <v>29517</v>
      </c>
      <c r="AL326" s="82">
        <v>30569</v>
      </c>
      <c r="AM326" s="82">
        <v>36441</v>
      </c>
      <c r="AN326" s="82">
        <v>30770</v>
      </c>
      <c r="AO326" s="82">
        <v>35817</v>
      </c>
      <c r="AP326" s="82">
        <v>32318</v>
      </c>
      <c r="AQ326" s="82">
        <v>24877</v>
      </c>
      <c r="AR326" s="82">
        <v>23500</v>
      </c>
      <c r="AS326" s="82">
        <v>16795</v>
      </c>
      <c r="AT326" s="82">
        <v>16077</v>
      </c>
      <c r="AU326" s="82">
        <v>14526</v>
      </c>
      <c r="AV326" s="82">
        <v>14975</v>
      </c>
      <c r="AW326" s="82">
        <v>16550</v>
      </c>
      <c r="AX326" s="82">
        <v>20011</v>
      </c>
      <c r="AY326" s="82">
        <v>21993</v>
      </c>
      <c r="AZ326" s="82">
        <v>23648</v>
      </c>
      <c r="BA326" s="82">
        <v>27364</v>
      </c>
      <c r="BB326" s="82">
        <v>31233</v>
      </c>
      <c r="BC326" s="82">
        <v>48856</v>
      </c>
      <c r="BD326" s="82">
        <v>54223</v>
      </c>
      <c r="BE326" s="82">
        <v>60032</v>
      </c>
      <c r="BF326" s="82">
        <v>72194</v>
      </c>
      <c r="BG326" s="82">
        <v>97729</v>
      </c>
      <c r="BH326" s="82">
        <v>98229</v>
      </c>
      <c r="BI326" s="82">
        <v>113</v>
      </c>
      <c r="BJ326" s="82">
        <v>143</v>
      </c>
      <c r="BK326" s="82">
        <v>338</v>
      </c>
      <c r="BL326" s="82">
        <v>362</v>
      </c>
      <c r="BM326" s="82">
        <v>405</v>
      </c>
      <c r="BN326" s="82">
        <v>430</v>
      </c>
      <c r="BO326" s="82">
        <v>438</v>
      </c>
      <c r="BP326" s="82"/>
      <c r="BQ326" s="82"/>
      <c r="BR326" s="82">
        <v>777</v>
      </c>
      <c r="BS326" s="82"/>
      <c r="BT326" s="82"/>
      <c r="BU326" s="82"/>
      <c r="BV326" s="82"/>
      <c r="BW326" s="82"/>
      <c r="BX326" s="82"/>
      <c r="BY326" s="82"/>
      <c r="BZ326" s="82"/>
      <c r="CA326" s="82"/>
      <c r="CB326" s="82"/>
      <c r="CC326" s="82"/>
      <c r="CD326" s="82"/>
      <c r="CE326" s="82"/>
      <c r="CF326" s="82"/>
      <c r="CG326" s="82"/>
      <c r="CH326" s="82"/>
      <c r="CI326" s="82"/>
      <c r="CJ326" s="82"/>
      <c r="CK326" s="82"/>
      <c r="CL326" s="82"/>
      <c r="CM326" s="82"/>
      <c r="CN326" s="82"/>
      <c r="CO326" s="82"/>
      <c r="CP326" s="82"/>
      <c r="CQ326" s="82"/>
      <c r="CR326" s="82"/>
      <c r="CS326" s="82"/>
      <c r="CT326" s="82"/>
      <c r="CU326" s="82"/>
      <c r="CV326" s="82"/>
      <c r="CW326" s="82"/>
      <c r="CX326" s="82"/>
      <c r="CY326" s="82"/>
      <c r="CZ326" s="82"/>
      <c r="DA326" s="82"/>
      <c r="DB326" s="82"/>
      <c r="DC326" s="82"/>
      <c r="DD326" s="82"/>
      <c r="DE326" s="82"/>
      <c r="DF326" s="82"/>
      <c r="DG326" s="82"/>
      <c r="DH326" s="82"/>
      <c r="DI326" s="82"/>
      <c r="DJ326" s="82"/>
      <c r="DK326" s="82"/>
      <c r="DL326" s="82"/>
      <c r="DM326" s="82"/>
      <c r="DN326" s="82"/>
      <c r="DO326" s="82"/>
      <c r="DP326" s="82"/>
      <c r="DQ326" s="82"/>
    </row>
    <row r="327" spans="1:121" s="25" customFormat="1" ht="12.75" customHeight="1" outlineLevel="1" x14ac:dyDescent="0.2">
      <c r="A327" s="35" t="s">
        <v>103</v>
      </c>
      <c r="B327" s="36">
        <f t="shared" ref="B327:B390" si="73">IF(COUNTA(C327:DP327)=0,"",COUNTA(D327:DQ327))</f>
        <v>19</v>
      </c>
      <c r="C327" s="81"/>
      <c r="D327" s="82"/>
      <c r="E327" s="82"/>
      <c r="F327" s="82"/>
      <c r="G327" s="82"/>
      <c r="H327" s="82"/>
      <c r="I327" s="82"/>
      <c r="J327" s="82"/>
      <c r="K327" s="82"/>
      <c r="L327" s="82"/>
      <c r="M327" s="82"/>
      <c r="N327" s="82"/>
      <c r="O327" s="82"/>
      <c r="P327" s="82"/>
      <c r="Q327" s="82"/>
      <c r="R327" s="82"/>
      <c r="S327" s="82"/>
      <c r="T327" s="82"/>
      <c r="U327" s="82"/>
      <c r="V327" s="82"/>
      <c r="W327" s="82"/>
      <c r="X327" s="82"/>
      <c r="Y327" s="82"/>
      <c r="Z327" s="82"/>
      <c r="AA327" s="82"/>
      <c r="AB327" s="82"/>
      <c r="AC327" s="82"/>
      <c r="AD327" s="82"/>
      <c r="AE327" s="82"/>
      <c r="AF327" s="82"/>
      <c r="AG327" s="82">
        <v>362</v>
      </c>
      <c r="AH327" s="82">
        <v>386</v>
      </c>
      <c r="AI327" s="82">
        <v>449</v>
      </c>
      <c r="AJ327" s="82">
        <v>393</v>
      </c>
      <c r="AK327" s="82">
        <v>376</v>
      </c>
      <c r="AL327" s="82">
        <v>414</v>
      </c>
      <c r="AM327" s="82">
        <v>409</v>
      </c>
      <c r="AN327" s="82">
        <v>405</v>
      </c>
      <c r="AO327" s="82">
        <v>420</v>
      </c>
      <c r="AP327" s="82">
        <v>396</v>
      </c>
      <c r="AQ327" s="82">
        <v>337</v>
      </c>
      <c r="AR327" s="82">
        <v>288</v>
      </c>
      <c r="AS327" s="82">
        <v>345</v>
      </c>
      <c r="AT327" s="82">
        <v>432</v>
      </c>
      <c r="AU327" s="82">
        <v>403</v>
      </c>
      <c r="AV327" s="82">
        <v>431</v>
      </c>
      <c r="AW327" s="82">
        <v>431</v>
      </c>
      <c r="AX327" s="82">
        <v>406</v>
      </c>
      <c r="AY327" s="82">
        <v>386</v>
      </c>
      <c r="AZ327" s="82"/>
      <c r="BA327" s="82"/>
      <c r="BB327" s="82"/>
      <c r="BC327" s="82"/>
      <c r="BD327" s="82"/>
      <c r="BE327" s="82"/>
      <c r="BF327" s="82"/>
      <c r="BG327" s="82"/>
      <c r="BH327" s="82"/>
      <c r="BI327" s="82"/>
      <c r="BJ327" s="82"/>
      <c r="BK327" s="82"/>
      <c r="BL327" s="82"/>
      <c r="BM327" s="82"/>
      <c r="BN327" s="82"/>
      <c r="BO327" s="82"/>
      <c r="BP327" s="82"/>
      <c r="BQ327" s="82"/>
      <c r="BR327" s="82"/>
      <c r="BS327" s="82"/>
      <c r="BT327" s="82"/>
      <c r="BU327" s="82"/>
      <c r="BV327" s="82"/>
      <c r="BW327" s="82"/>
      <c r="BX327" s="82"/>
      <c r="BY327" s="82"/>
      <c r="BZ327" s="82"/>
      <c r="CA327" s="82"/>
      <c r="CB327" s="82"/>
      <c r="CC327" s="82"/>
      <c r="CD327" s="82"/>
      <c r="CE327" s="82"/>
      <c r="CF327" s="82"/>
      <c r="CG327" s="82"/>
      <c r="CH327" s="82"/>
      <c r="CI327" s="82"/>
      <c r="CJ327" s="82"/>
      <c r="CK327" s="82"/>
      <c r="CL327" s="82"/>
      <c r="CM327" s="82"/>
      <c r="CN327" s="82"/>
      <c r="CO327" s="82"/>
      <c r="CP327" s="82"/>
      <c r="CQ327" s="82"/>
      <c r="CR327" s="82"/>
      <c r="CS327" s="82"/>
      <c r="CT327" s="82"/>
      <c r="CU327" s="82"/>
      <c r="CV327" s="82"/>
      <c r="CW327" s="82"/>
      <c r="CX327" s="82"/>
      <c r="CY327" s="82"/>
      <c r="CZ327" s="82"/>
      <c r="DA327" s="82"/>
      <c r="DB327" s="82"/>
      <c r="DC327" s="82"/>
      <c r="DD327" s="82"/>
      <c r="DE327" s="82"/>
      <c r="DF327" s="82"/>
      <c r="DG327" s="82"/>
      <c r="DH327" s="82"/>
      <c r="DI327" s="82"/>
      <c r="DJ327" s="82"/>
      <c r="DK327" s="82"/>
      <c r="DL327" s="82"/>
      <c r="DM327" s="82"/>
      <c r="DN327" s="82"/>
      <c r="DO327" s="82"/>
      <c r="DP327" s="82"/>
      <c r="DQ327" s="82"/>
    </row>
    <row r="328" spans="1:121" s="25" customFormat="1" ht="12.75" customHeight="1" outlineLevel="1" x14ac:dyDescent="0.2">
      <c r="A328" s="35" t="s">
        <v>96</v>
      </c>
      <c r="B328" s="36">
        <f t="shared" si="73"/>
        <v>34</v>
      </c>
      <c r="C328" s="81"/>
      <c r="D328" s="82"/>
      <c r="E328" s="82"/>
      <c r="F328" s="82"/>
      <c r="G328" s="82"/>
      <c r="H328" s="82"/>
      <c r="I328" s="82"/>
      <c r="J328" s="82"/>
      <c r="K328" s="82"/>
      <c r="L328" s="82"/>
      <c r="M328" s="82"/>
      <c r="N328" s="82"/>
      <c r="O328" s="82"/>
      <c r="P328" s="82"/>
      <c r="Q328" s="82"/>
      <c r="R328" s="82"/>
      <c r="S328" s="82"/>
      <c r="T328" s="82"/>
      <c r="U328" s="82"/>
      <c r="V328" s="82"/>
      <c r="W328" s="82"/>
      <c r="X328" s="82"/>
      <c r="Y328" s="82"/>
      <c r="Z328" s="82"/>
      <c r="AA328" s="82">
        <v>6002</v>
      </c>
      <c r="AB328" s="82">
        <v>5555</v>
      </c>
      <c r="AC328" s="82">
        <v>14456</v>
      </c>
      <c r="AD328" s="82">
        <v>12164</v>
      </c>
      <c r="AE328" s="82">
        <v>9906</v>
      </c>
      <c r="AF328" s="82">
        <v>5217</v>
      </c>
      <c r="AG328" s="82">
        <v>3838</v>
      </c>
      <c r="AH328" s="82">
        <v>6663</v>
      </c>
      <c r="AI328" s="82">
        <v>6432</v>
      </c>
      <c r="AJ328" s="82">
        <v>4965</v>
      </c>
      <c r="AK328" s="82">
        <v>5487</v>
      </c>
      <c r="AL328" s="82">
        <v>5779</v>
      </c>
      <c r="AM328" s="82">
        <v>4506</v>
      </c>
      <c r="AN328" s="82">
        <v>7051</v>
      </c>
      <c r="AO328" s="82">
        <v>5570</v>
      </c>
      <c r="AP328" s="82">
        <v>5146</v>
      </c>
      <c r="AQ328" s="82">
        <v>6133</v>
      </c>
      <c r="AR328" s="82">
        <v>7674</v>
      </c>
      <c r="AS328" s="82">
        <v>6360</v>
      </c>
      <c r="AT328" s="82">
        <v>9500</v>
      </c>
      <c r="AU328" s="82">
        <v>14269</v>
      </c>
      <c r="AV328" s="82">
        <v>13060</v>
      </c>
      <c r="AW328" s="82">
        <v>17050</v>
      </c>
      <c r="AX328" s="82">
        <v>14805</v>
      </c>
      <c r="AY328" s="82">
        <v>21443</v>
      </c>
      <c r="AZ328" s="82">
        <v>35429</v>
      </c>
      <c r="BA328" s="82">
        <v>47165</v>
      </c>
      <c r="BB328" s="82">
        <v>46613</v>
      </c>
      <c r="BC328" s="82">
        <v>46298</v>
      </c>
      <c r="BD328" s="82">
        <v>59092</v>
      </c>
      <c r="BE328" s="82">
        <v>50333</v>
      </c>
      <c r="BF328" s="82">
        <v>34779</v>
      </c>
      <c r="BG328" s="82">
        <v>54695</v>
      </c>
      <c r="BH328" s="82">
        <v>72762</v>
      </c>
      <c r="BI328" s="82"/>
      <c r="BJ328" s="82"/>
      <c r="BK328" s="82"/>
      <c r="BL328" s="82"/>
      <c r="BM328" s="82"/>
      <c r="BN328" s="82"/>
      <c r="BO328" s="82"/>
      <c r="BP328" s="82"/>
      <c r="BQ328" s="82"/>
      <c r="BR328" s="82"/>
      <c r="BS328" s="82"/>
      <c r="BT328" s="82"/>
      <c r="BU328" s="82"/>
      <c r="BV328" s="82"/>
      <c r="BW328" s="82"/>
      <c r="BX328" s="82"/>
      <c r="BY328" s="82"/>
      <c r="BZ328" s="82"/>
      <c r="CA328" s="82"/>
      <c r="CB328" s="82"/>
      <c r="CC328" s="82"/>
      <c r="CD328" s="82"/>
      <c r="CE328" s="82"/>
      <c r="CF328" s="82"/>
      <c r="CG328" s="82"/>
      <c r="CH328" s="82"/>
      <c r="CI328" s="82"/>
      <c r="CJ328" s="82"/>
      <c r="CK328" s="82"/>
      <c r="CL328" s="82"/>
      <c r="CM328" s="82"/>
      <c r="CN328" s="82"/>
      <c r="CO328" s="82"/>
      <c r="CP328" s="82"/>
      <c r="CQ328" s="82"/>
      <c r="CR328" s="82"/>
      <c r="CS328" s="82"/>
      <c r="CT328" s="82"/>
      <c r="CU328" s="82"/>
      <c r="CV328" s="82"/>
      <c r="CW328" s="82"/>
      <c r="CX328" s="82"/>
      <c r="CY328" s="82"/>
      <c r="CZ328" s="82"/>
      <c r="DA328" s="82"/>
      <c r="DB328" s="82"/>
      <c r="DC328" s="82"/>
      <c r="DD328" s="82"/>
      <c r="DE328" s="82"/>
      <c r="DF328" s="82"/>
      <c r="DG328" s="82"/>
      <c r="DH328" s="82"/>
      <c r="DI328" s="82"/>
      <c r="DJ328" s="82"/>
      <c r="DK328" s="82"/>
      <c r="DL328" s="82"/>
      <c r="DM328" s="82"/>
      <c r="DN328" s="82"/>
      <c r="DO328" s="82"/>
      <c r="DP328" s="82"/>
      <c r="DQ328" s="82"/>
    </row>
    <row r="329" spans="1:121" s="25" customFormat="1" ht="12.75" customHeight="1" outlineLevel="1" x14ac:dyDescent="0.2">
      <c r="A329" s="35" t="s">
        <v>104</v>
      </c>
      <c r="B329" s="36">
        <f t="shared" si="73"/>
        <v>28</v>
      </c>
      <c r="C329" s="81"/>
      <c r="D329" s="82"/>
      <c r="E329" s="82"/>
      <c r="F329" s="82"/>
      <c r="G329" s="82"/>
      <c r="H329" s="82"/>
      <c r="I329" s="82"/>
      <c r="J329" s="82"/>
      <c r="K329" s="82"/>
      <c r="L329" s="82"/>
      <c r="M329" s="82"/>
      <c r="N329" s="82"/>
      <c r="O329" s="82"/>
      <c r="P329" s="82"/>
      <c r="Q329" s="82"/>
      <c r="R329" s="82"/>
      <c r="S329" s="82"/>
      <c r="T329" s="82"/>
      <c r="U329" s="82"/>
      <c r="V329" s="82"/>
      <c r="W329" s="82"/>
      <c r="X329" s="82"/>
      <c r="Y329" s="82"/>
      <c r="Z329" s="82"/>
      <c r="AA329" s="82"/>
      <c r="AB329" s="82"/>
      <c r="AC329" s="82"/>
      <c r="AD329" s="82"/>
      <c r="AE329" s="82"/>
      <c r="AF329" s="82"/>
      <c r="AG329" s="82">
        <v>2721</v>
      </c>
      <c r="AH329" s="82">
        <v>2930</v>
      </c>
      <c r="AI329" s="82">
        <v>3437</v>
      </c>
      <c r="AJ329" s="82">
        <v>3180</v>
      </c>
      <c r="AK329" s="82">
        <v>2224</v>
      </c>
      <c r="AL329" s="82">
        <v>1532</v>
      </c>
      <c r="AM329" s="82">
        <v>2855</v>
      </c>
      <c r="AN329" s="82">
        <v>2467</v>
      </c>
      <c r="AO329" s="82">
        <v>2553</v>
      </c>
      <c r="AP329" s="82">
        <v>1721</v>
      </c>
      <c r="AQ329" s="82">
        <v>2247</v>
      </c>
      <c r="AR329" s="82">
        <v>10514</v>
      </c>
      <c r="AS329" s="82">
        <v>21900</v>
      </c>
      <c r="AT329" s="82">
        <v>33137</v>
      </c>
      <c r="AU329" s="82">
        <v>6061</v>
      </c>
      <c r="AV329" s="82">
        <v>10715</v>
      </c>
      <c r="AW329" s="82">
        <v>8187</v>
      </c>
      <c r="AX329" s="82">
        <v>8735</v>
      </c>
      <c r="AY329" s="82">
        <v>9597</v>
      </c>
      <c r="AZ329" s="82">
        <v>8925</v>
      </c>
      <c r="BA329" s="82">
        <v>8726</v>
      </c>
      <c r="BB329" s="82">
        <v>12475</v>
      </c>
      <c r="BC329" s="82">
        <v>17268</v>
      </c>
      <c r="BD329" s="82">
        <v>15785</v>
      </c>
      <c r="BE329" s="82">
        <v>16046</v>
      </c>
      <c r="BF329" s="82">
        <v>25931</v>
      </c>
      <c r="BG329" s="82">
        <v>28156</v>
      </c>
      <c r="BH329" s="82">
        <v>43455</v>
      </c>
      <c r="BI329" s="82"/>
      <c r="BJ329" s="82"/>
      <c r="BK329" s="82"/>
      <c r="BL329" s="82"/>
      <c r="BM329" s="82"/>
      <c r="BN329" s="82"/>
      <c r="BO329" s="82"/>
      <c r="BP329" s="82"/>
      <c r="BQ329" s="82"/>
      <c r="BR329" s="82"/>
      <c r="BS329" s="82"/>
      <c r="BT329" s="82"/>
      <c r="BU329" s="82"/>
      <c r="BV329" s="82"/>
      <c r="BW329" s="82"/>
      <c r="BX329" s="82"/>
      <c r="BY329" s="82"/>
      <c r="BZ329" s="82"/>
      <c r="CA329" s="82"/>
      <c r="CB329" s="82"/>
      <c r="CC329" s="82"/>
      <c r="CD329" s="82"/>
      <c r="CE329" s="82"/>
      <c r="CF329" s="82"/>
      <c r="CG329" s="82"/>
      <c r="CH329" s="82"/>
      <c r="CI329" s="82"/>
      <c r="CJ329" s="82"/>
      <c r="CK329" s="82"/>
      <c r="CL329" s="82"/>
      <c r="CM329" s="82"/>
      <c r="CN329" s="82"/>
      <c r="CO329" s="82"/>
      <c r="CP329" s="82"/>
      <c r="CQ329" s="82"/>
      <c r="CR329" s="82"/>
      <c r="CS329" s="82"/>
      <c r="CT329" s="82"/>
      <c r="CU329" s="82"/>
      <c r="CV329" s="82"/>
      <c r="CW329" s="82"/>
      <c r="CX329" s="82"/>
      <c r="CY329" s="82"/>
      <c r="CZ329" s="82"/>
      <c r="DA329" s="82"/>
      <c r="DB329" s="82"/>
      <c r="DC329" s="82"/>
      <c r="DD329" s="82"/>
      <c r="DE329" s="82"/>
      <c r="DF329" s="82"/>
      <c r="DG329" s="82"/>
      <c r="DH329" s="82"/>
      <c r="DI329" s="82"/>
      <c r="DJ329" s="82"/>
      <c r="DK329" s="82"/>
      <c r="DL329" s="82"/>
      <c r="DM329" s="82"/>
      <c r="DN329" s="82"/>
      <c r="DO329" s="82"/>
      <c r="DP329" s="82"/>
      <c r="DQ329" s="82"/>
    </row>
    <row r="330" spans="1:121" s="25" customFormat="1" ht="12.75" customHeight="1" outlineLevel="1" x14ac:dyDescent="0.2">
      <c r="A330" s="35" t="s">
        <v>79</v>
      </c>
      <c r="B330" s="36">
        <f t="shared" si="73"/>
        <v>31</v>
      </c>
      <c r="C330" s="81"/>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v>10107</v>
      </c>
      <c r="AE330" s="82">
        <v>4692</v>
      </c>
      <c r="AF330" s="82">
        <v>3969</v>
      </c>
      <c r="AG330" s="82">
        <v>1672</v>
      </c>
      <c r="AH330" s="82">
        <v>1327</v>
      </c>
      <c r="AI330" s="82">
        <v>1145</v>
      </c>
      <c r="AJ330" s="82">
        <v>1064</v>
      </c>
      <c r="AK330" s="82">
        <v>1105</v>
      </c>
      <c r="AL330" s="82">
        <v>2570</v>
      </c>
      <c r="AM330" s="82">
        <v>2363</v>
      </c>
      <c r="AN330" s="82">
        <v>2834</v>
      </c>
      <c r="AO330" s="82">
        <v>1758</v>
      </c>
      <c r="AP330" s="82">
        <v>3563</v>
      </c>
      <c r="AQ330" s="82">
        <v>2526</v>
      </c>
      <c r="AR330" s="82">
        <v>4156</v>
      </c>
      <c r="AS330" s="82">
        <v>5413</v>
      </c>
      <c r="AT330" s="82">
        <v>4487</v>
      </c>
      <c r="AU330" s="82">
        <v>5261</v>
      </c>
      <c r="AV330" s="82">
        <v>5048</v>
      </c>
      <c r="AW330" s="82">
        <v>12386</v>
      </c>
      <c r="AX330" s="82">
        <v>5233</v>
      </c>
      <c r="AY330" s="82">
        <v>6638</v>
      </c>
      <c r="AZ330" s="82">
        <v>8603</v>
      </c>
      <c r="BA330" s="82">
        <v>12448</v>
      </c>
      <c r="BB330" s="82">
        <v>13375</v>
      </c>
      <c r="BC330" s="82">
        <v>22577</v>
      </c>
      <c r="BD330" s="82">
        <v>30718</v>
      </c>
      <c r="BE330" s="82">
        <v>14417</v>
      </c>
      <c r="BF330" s="82">
        <v>13212</v>
      </c>
      <c r="BG330" s="82">
        <v>17686</v>
      </c>
      <c r="BH330" s="82">
        <v>7140</v>
      </c>
      <c r="BI330" s="82"/>
      <c r="BJ330" s="82"/>
      <c r="BK330" s="82"/>
      <c r="BL330" s="82"/>
      <c r="BM330" s="82"/>
      <c r="BN330" s="82"/>
      <c r="BO330" s="82"/>
      <c r="BP330" s="82"/>
      <c r="BQ330" s="82"/>
      <c r="BR330" s="82"/>
      <c r="BS330" s="82"/>
      <c r="BT330" s="82"/>
      <c r="BU330" s="82"/>
      <c r="BV330" s="82"/>
      <c r="BW330" s="82"/>
      <c r="BX330" s="82"/>
      <c r="BY330" s="82"/>
      <c r="BZ330" s="82"/>
      <c r="CA330" s="82"/>
      <c r="CB330" s="82"/>
      <c r="CC330" s="82"/>
      <c r="CD330" s="82"/>
      <c r="CE330" s="82"/>
      <c r="CF330" s="82"/>
      <c r="CG330" s="82"/>
      <c r="CH330" s="82"/>
      <c r="CI330" s="82"/>
      <c r="CJ330" s="82"/>
      <c r="CK330" s="82"/>
      <c r="CL330" s="82"/>
      <c r="CM330" s="82"/>
      <c r="CN330" s="82"/>
      <c r="CO330" s="82"/>
      <c r="CP330" s="82"/>
      <c r="CQ330" s="82"/>
      <c r="CR330" s="82"/>
      <c r="CS330" s="82"/>
      <c r="CT330" s="82"/>
      <c r="CU330" s="82"/>
      <c r="CV330" s="82"/>
      <c r="CW330" s="82"/>
      <c r="CX330" s="82"/>
      <c r="CY330" s="82"/>
      <c r="CZ330" s="82"/>
      <c r="DA330" s="82"/>
      <c r="DB330" s="82"/>
      <c r="DC330" s="82"/>
      <c r="DD330" s="82"/>
      <c r="DE330" s="82"/>
      <c r="DF330" s="82"/>
      <c r="DG330" s="82"/>
      <c r="DH330" s="82"/>
      <c r="DI330" s="82"/>
      <c r="DJ330" s="82"/>
      <c r="DK330" s="82"/>
      <c r="DL330" s="82"/>
      <c r="DM330" s="82"/>
      <c r="DN330" s="82"/>
      <c r="DO330" s="82"/>
      <c r="DP330" s="82"/>
      <c r="DQ330" s="82"/>
    </row>
    <row r="331" spans="1:121" s="25" customFormat="1" ht="12.75" customHeight="1" outlineLevel="1" x14ac:dyDescent="0.2">
      <c r="A331" s="35" t="s">
        <v>607</v>
      </c>
      <c r="B331" s="36">
        <f t="shared" si="73"/>
        <v>2</v>
      </c>
      <c r="C331" s="81"/>
      <c r="D331" s="82"/>
      <c r="E331" s="82"/>
      <c r="F331" s="82">
        <v>5201</v>
      </c>
      <c r="G331" s="82">
        <v>17548</v>
      </c>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c r="AH331" s="82"/>
      <c r="AI331" s="82"/>
      <c r="AJ331" s="82"/>
      <c r="AK331" s="82"/>
      <c r="AL331" s="82"/>
      <c r="AM331" s="82"/>
      <c r="AN331" s="82"/>
      <c r="AO331" s="82"/>
      <c r="AP331" s="82"/>
      <c r="AQ331" s="82"/>
      <c r="AR331" s="82"/>
      <c r="AS331" s="82"/>
      <c r="AT331" s="82"/>
      <c r="AU331" s="82"/>
      <c r="AV331" s="82"/>
      <c r="AW331" s="82"/>
      <c r="AX331" s="82"/>
      <c r="AY331" s="82"/>
      <c r="AZ331" s="82"/>
      <c r="BA331" s="82"/>
      <c r="BB331" s="82"/>
      <c r="BC331" s="82"/>
      <c r="BD331" s="82"/>
      <c r="BE331" s="82"/>
      <c r="BF331" s="82"/>
      <c r="BG331" s="82"/>
      <c r="BH331" s="82"/>
      <c r="BI331" s="82"/>
      <c r="BJ331" s="82"/>
      <c r="BK331" s="82"/>
      <c r="BL331" s="82"/>
      <c r="BM331" s="82"/>
      <c r="BN331" s="82"/>
      <c r="BO331" s="82"/>
      <c r="BP331" s="82"/>
      <c r="BQ331" s="82"/>
      <c r="BR331" s="82"/>
      <c r="BS331" s="82"/>
      <c r="BT331" s="82"/>
      <c r="BU331" s="82"/>
      <c r="BV331" s="82"/>
      <c r="BW331" s="82"/>
      <c r="BX331" s="82"/>
      <c r="BY331" s="82"/>
      <c r="BZ331" s="82"/>
      <c r="CA331" s="82"/>
      <c r="CB331" s="82"/>
      <c r="CC331" s="82"/>
      <c r="CD331" s="82"/>
      <c r="CE331" s="82"/>
      <c r="CF331" s="82"/>
      <c r="CG331" s="82"/>
      <c r="CH331" s="82"/>
      <c r="CI331" s="82"/>
      <c r="CJ331" s="82"/>
      <c r="CK331" s="82"/>
      <c r="CL331" s="82"/>
      <c r="CM331" s="82"/>
      <c r="CN331" s="82"/>
      <c r="CO331" s="82"/>
      <c r="CP331" s="82"/>
      <c r="CQ331" s="82"/>
      <c r="CR331" s="82"/>
      <c r="CS331" s="82"/>
      <c r="CT331" s="82"/>
      <c r="CU331" s="82"/>
      <c r="CV331" s="82"/>
      <c r="CW331" s="82"/>
      <c r="CX331" s="82"/>
      <c r="CY331" s="82"/>
      <c r="CZ331" s="82"/>
      <c r="DA331" s="82"/>
      <c r="DB331" s="82"/>
      <c r="DC331" s="82"/>
      <c r="DD331" s="82"/>
      <c r="DE331" s="82"/>
      <c r="DF331" s="82"/>
      <c r="DG331" s="82"/>
      <c r="DH331" s="82"/>
      <c r="DI331" s="82"/>
      <c r="DJ331" s="82"/>
      <c r="DK331" s="82"/>
      <c r="DL331" s="82"/>
      <c r="DM331" s="82"/>
      <c r="DN331" s="82"/>
      <c r="DO331" s="82"/>
      <c r="DP331" s="82"/>
      <c r="DQ331" s="82"/>
    </row>
    <row r="332" spans="1:121" s="25" customFormat="1" ht="12.75" customHeight="1" outlineLevel="1" x14ac:dyDescent="0.2">
      <c r="A332" s="35" t="s">
        <v>63</v>
      </c>
      <c r="B332" s="36">
        <f t="shared" si="73"/>
        <v>44</v>
      </c>
      <c r="C332" s="81"/>
      <c r="D332" s="82"/>
      <c r="E332" s="82"/>
      <c r="F332" s="82"/>
      <c r="G332" s="82"/>
      <c r="H332" s="82">
        <f>4700+13317</f>
        <v>18017</v>
      </c>
      <c r="I332" s="82">
        <f>2973+14448</f>
        <v>17421</v>
      </c>
      <c r="J332" s="82">
        <f>1739+13628</f>
        <v>15367</v>
      </c>
      <c r="K332" s="82">
        <v>16645</v>
      </c>
      <c r="L332" s="82">
        <v>21295</v>
      </c>
      <c r="M332" s="82">
        <v>19081</v>
      </c>
      <c r="N332" s="82">
        <v>18355</v>
      </c>
      <c r="O332" s="82">
        <v>22393</v>
      </c>
      <c r="P332" s="82">
        <v>17165</v>
      </c>
      <c r="Q332" s="82">
        <v>15487</v>
      </c>
      <c r="R332" s="82">
        <v>15167</v>
      </c>
      <c r="S332" s="82">
        <v>15671</v>
      </c>
      <c r="T332" s="82">
        <v>18175</v>
      </c>
      <c r="U332" s="82">
        <v>23661</v>
      </c>
      <c r="V332" s="82">
        <v>28251</v>
      </c>
      <c r="W332" s="82">
        <v>31005</v>
      </c>
      <c r="X332" s="82">
        <v>29873</v>
      </c>
      <c r="Y332" s="82">
        <v>27639</v>
      </c>
      <c r="Z332" s="82">
        <v>28702</v>
      </c>
      <c r="AA332" s="82">
        <v>31481</v>
      </c>
      <c r="AB332" s="82">
        <v>31235</v>
      </c>
      <c r="AC332" s="82">
        <v>33181</v>
      </c>
      <c r="AD332" s="82">
        <v>34079</v>
      </c>
      <c r="AE332" s="82">
        <v>42229</v>
      </c>
      <c r="AF332" s="82">
        <v>39203</v>
      </c>
      <c r="AG332" s="82">
        <v>35968</v>
      </c>
      <c r="AH332" s="82">
        <v>32147</v>
      </c>
      <c r="AI332" s="82">
        <v>32880</v>
      </c>
      <c r="AJ332" s="82">
        <v>36091</v>
      </c>
      <c r="AK332" s="82">
        <v>41078</v>
      </c>
      <c r="AL332" s="82">
        <v>44418</v>
      </c>
      <c r="AM332" s="82">
        <v>43735</v>
      </c>
      <c r="AN332" s="82">
        <v>48982</v>
      </c>
      <c r="AO332" s="82">
        <v>45731</v>
      </c>
      <c r="AP332" s="82">
        <v>42413</v>
      </c>
      <c r="AQ332" s="82">
        <v>42076</v>
      </c>
      <c r="AR332" s="82">
        <v>46015</v>
      </c>
      <c r="AS332" s="82">
        <v>53627</v>
      </c>
      <c r="AT332" s="82">
        <v>62664</v>
      </c>
      <c r="AU332" s="82">
        <v>75283</v>
      </c>
      <c r="AV332" s="82">
        <v>87284</v>
      </c>
      <c r="AW332" s="82">
        <v>93413</v>
      </c>
      <c r="AX332" s="82">
        <v>101978</v>
      </c>
      <c r="AY332" s="82">
        <v>96346</v>
      </c>
      <c r="AZ332" s="82"/>
      <c r="BA332" s="82"/>
      <c r="BB332" s="82"/>
      <c r="BC332" s="82"/>
      <c r="BD332" s="82"/>
      <c r="BE332" s="82"/>
      <c r="BF332" s="82"/>
      <c r="BG332" s="82"/>
      <c r="BH332" s="82"/>
      <c r="BI332" s="82"/>
      <c r="BJ332" s="82"/>
      <c r="BK332" s="82"/>
      <c r="BL332" s="82"/>
      <c r="BM332" s="82"/>
      <c r="BN332" s="82"/>
      <c r="BO332" s="82"/>
      <c r="BP332" s="82"/>
      <c r="BQ332" s="82"/>
      <c r="BR332" s="82"/>
      <c r="BS332" s="82"/>
      <c r="BT332" s="82"/>
      <c r="BU332" s="82"/>
      <c r="BV332" s="82"/>
      <c r="BW332" s="82"/>
      <c r="BX332" s="82"/>
      <c r="BY332" s="82"/>
      <c r="BZ332" s="82"/>
      <c r="CA332" s="82"/>
      <c r="CB332" s="82"/>
      <c r="CC332" s="82"/>
      <c r="CD332" s="82"/>
      <c r="CE332" s="82"/>
      <c r="CF332" s="82"/>
      <c r="CG332" s="82"/>
      <c r="CH332" s="82"/>
      <c r="CI332" s="82"/>
      <c r="CJ332" s="82"/>
      <c r="CK332" s="82"/>
      <c r="CL332" s="82"/>
      <c r="CM332" s="82"/>
      <c r="CN332" s="82"/>
      <c r="CO332" s="82"/>
      <c r="CP332" s="82"/>
      <c r="CQ332" s="82"/>
      <c r="CR332" s="82"/>
      <c r="CS332" s="82"/>
      <c r="CT332" s="82"/>
      <c r="CU332" s="82"/>
      <c r="CV332" s="82"/>
      <c r="CW332" s="82"/>
      <c r="CX332" s="82"/>
      <c r="CY332" s="82"/>
      <c r="CZ332" s="82"/>
      <c r="DA332" s="82"/>
      <c r="DB332" s="82"/>
      <c r="DC332" s="82"/>
      <c r="DD332" s="82"/>
      <c r="DE332" s="82"/>
      <c r="DF332" s="82"/>
      <c r="DG332" s="82"/>
      <c r="DH332" s="82"/>
      <c r="DI332" s="82"/>
      <c r="DJ332" s="82"/>
      <c r="DK332" s="82"/>
      <c r="DL332" s="82"/>
      <c r="DM332" s="82"/>
      <c r="DN332" s="82"/>
      <c r="DO332" s="82"/>
      <c r="DP332" s="82"/>
      <c r="DQ332" s="82"/>
    </row>
    <row r="333" spans="1:121" s="25" customFormat="1" ht="12.75" customHeight="1" outlineLevel="1" x14ac:dyDescent="0.2">
      <c r="A333" s="35" t="s">
        <v>151</v>
      </c>
      <c r="B333" s="36">
        <f t="shared" si="73"/>
        <v>9</v>
      </c>
      <c r="C333" s="81"/>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c r="AH333" s="82"/>
      <c r="AI333" s="82"/>
      <c r="AJ333" s="82"/>
      <c r="AK333" s="82"/>
      <c r="AL333" s="82"/>
      <c r="AM333" s="82"/>
      <c r="AN333" s="82"/>
      <c r="AO333" s="82"/>
      <c r="AP333" s="82"/>
      <c r="AQ333" s="82"/>
      <c r="AR333" s="82"/>
      <c r="AS333" s="82"/>
      <c r="AT333" s="82"/>
      <c r="AU333" s="82"/>
      <c r="AV333" s="82"/>
      <c r="AW333" s="82"/>
      <c r="AX333" s="82"/>
      <c r="AY333" s="82"/>
      <c r="AZ333" s="82">
        <v>127757</v>
      </c>
      <c r="BA333" s="82">
        <v>142972</v>
      </c>
      <c r="BB333" s="82">
        <v>183050</v>
      </c>
      <c r="BC333" s="82">
        <v>186684</v>
      </c>
      <c r="BD333" s="82">
        <v>210941</v>
      </c>
      <c r="BE333" s="82">
        <v>266646</v>
      </c>
      <c r="BF333" s="82">
        <v>305642</v>
      </c>
      <c r="BG333" s="82">
        <v>317824</v>
      </c>
      <c r="BH333" s="82">
        <v>351185</v>
      </c>
      <c r="BI333" s="82"/>
      <c r="BJ333" s="82"/>
      <c r="BK333" s="82"/>
      <c r="BL333" s="82"/>
      <c r="BM333" s="82"/>
      <c r="BN333" s="82"/>
      <c r="BO333" s="82"/>
      <c r="BP333" s="82"/>
      <c r="BQ333" s="82"/>
      <c r="BR333" s="82"/>
      <c r="BS333" s="82"/>
      <c r="BT333" s="82"/>
      <c r="BU333" s="82"/>
      <c r="BV333" s="82"/>
      <c r="BW333" s="82"/>
      <c r="BX333" s="82"/>
      <c r="BY333" s="82"/>
      <c r="BZ333" s="82"/>
      <c r="CA333" s="82"/>
      <c r="CB333" s="82"/>
      <c r="CC333" s="82"/>
      <c r="CD333" s="82"/>
      <c r="CE333" s="82"/>
      <c r="CF333" s="82"/>
      <c r="CG333" s="82"/>
      <c r="CH333" s="82"/>
      <c r="CI333" s="82"/>
      <c r="CJ333" s="82"/>
      <c r="CK333" s="82"/>
      <c r="CL333" s="82"/>
      <c r="CM333" s="82"/>
      <c r="CN333" s="82"/>
      <c r="CO333" s="82"/>
      <c r="CP333" s="82"/>
      <c r="CQ333" s="82"/>
      <c r="CR333" s="82"/>
      <c r="CS333" s="82"/>
      <c r="CT333" s="82"/>
      <c r="CU333" s="82"/>
      <c r="CV333" s="82"/>
      <c r="CW333" s="82"/>
      <c r="CX333" s="82"/>
      <c r="CY333" s="82"/>
      <c r="CZ333" s="82"/>
      <c r="DA333" s="82"/>
      <c r="DB333" s="82"/>
      <c r="DC333" s="82"/>
      <c r="DD333" s="82"/>
      <c r="DE333" s="82"/>
      <c r="DF333" s="82"/>
      <c r="DG333" s="82"/>
      <c r="DH333" s="82"/>
      <c r="DI333" s="82"/>
      <c r="DJ333" s="82"/>
      <c r="DK333" s="82"/>
      <c r="DL333" s="82"/>
      <c r="DM333" s="82"/>
      <c r="DN333" s="82"/>
      <c r="DO333" s="82"/>
      <c r="DP333" s="82"/>
      <c r="DQ333" s="82"/>
    </row>
    <row r="334" spans="1:121" s="25" customFormat="1" ht="12.75" customHeight="1" outlineLevel="1" x14ac:dyDescent="0.2">
      <c r="A334" s="35" t="s">
        <v>568</v>
      </c>
      <c r="B334" s="36">
        <f t="shared" si="73"/>
        <v>8</v>
      </c>
      <c r="C334" s="81"/>
      <c r="D334" s="82"/>
      <c r="E334" s="82"/>
      <c r="F334" s="82"/>
      <c r="G334" s="82"/>
      <c r="H334" s="82"/>
      <c r="I334" s="82"/>
      <c r="J334" s="82"/>
      <c r="K334" s="82"/>
      <c r="L334" s="82"/>
      <c r="M334" s="82"/>
      <c r="N334" s="82"/>
      <c r="O334" s="82"/>
      <c r="P334" s="82"/>
      <c r="Q334" s="82"/>
      <c r="R334" s="82"/>
      <c r="S334" s="82"/>
      <c r="T334" s="82"/>
      <c r="U334" s="82"/>
      <c r="V334" s="82"/>
      <c r="W334" s="82"/>
      <c r="X334" s="82"/>
      <c r="Y334" s="82"/>
      <c r="Z334" s="82"/>
      <c r="AA334" s="82"/>
      <c r="AB334" s="82"/>
      <c r="AC334" s="82"/>
      <c r="AD334" s="82"/>
      <c r="AE334" s="82"/>
      <c r="AF334" s="82"/>
      <c r="AG334" s="82"/>
      <c r="AH334" s="82"/>
      <c r="AI334" s="82"/>
      <c r="AJ334" s="82"/>
      <c r="AK334" s="82"/>
      <c r="AL334" s="82"/>
      <c r="AM334" s="82"/>
      <c r="AN334" s="82"/>
      <c r="AO334" s="82"/>
      <c r="AP334" s="82"/>
      <c r="AQ334" s="82"/>
      <c r="AR334" s="82"/>
      <c r="AS334" s="82"/>
      <c r="AT334" s="82"/>
      <c r="AU334" s="82"/>
      <c r="AV334" s="82"/>
      <c r="AW334" s="82"/>
      <c r="AX334" s="82"/>
      <c r="AY334" s="82"/>
      <c r="AZ334" s="82"/>
      <c r="BA334" s="82"/>
      <c r="BB334" s="82"/>
      <c r="BC334" s="82"/>
      <c r="BD334" s="82"/>
      <c r="BE334" s="82"/>
      <c r="BF334" s="82"/>
      <c r="BG334" s="82"/>
      <c r="BH334" s="82"/>
      <c r="BI334" s="82">
        <v>399</v>
      </c>
      <c r="BJ334" s="82">
        <v>476</v>
      </c>
      <c r="BK334" s="82">
        <v>1163</v>
      </c>
      <c r="BL334" s="82">
        <v>1211</v>
      </c>
      <c r="BM334" s="82">
        <v>1281</v>
      </c>
      <c r="BN334" s="82">
        <v>1315</v>
      </c>
      <c r="BO334" s="82">
        <v>1447</v>
      </c>
      <c r="BP334" s="82"/>
      <c r="BQ334" s="82"/>
      <c r="BR334" s="82">
        <v>1685</v>
      </c>
      <c r="BS334" s="82"/>
      <c r="BT334" s="82"/>
      <c r="BU334" s="82"/>
      <c r="BV334" s="82"/>
      <c r="BW334" s="82"/>
      <c r="BX334" s="82"/>
      <c r="BY334" s="82"/>
      <c r="BZ334" s="82"/>
      <c r="CA334" s="82"/>
      <c r="CB334" s="82"/>
      <c r="CC334" s="82"/>
      <c r="CD334" s="82"/>
      <c r="CE334" s="82"/>
      <c r="CF334" s="82"/>
      <c r="CG334" s="82"/>
      <c r="CH334" s="82"/>
      <c r="CI334" s="82"/>
      <c r="CJ334" s="82"/>
      <c r="CK334" s="82"/>
      <c r="CL334" s="82"/>
      <c r="CM334" s="82"/>
      <c r="CN334" s="82"/>
      <c r="CO334" s="82"/>
      <c r="CP334" s="82"/>
      <c r="CQ334" s="82"/>
      <c r="CR334" s="82"/>
      <c r="CS334" s="82"/>
      <c r="CT334" s="82"/>
      <c r="CU334" s="82"/>
      <c r="CV334" s="82"/>
      <c r="CW334" s="82"/>
      <c r="CX334" s="82"/>
      <c r="CY334" s="82"/>
      <c r="CZ334" s="82"/>
      <c r="DA334" s="82"/>
      <c r="DB334" s="82"/>
      <c r="DC334" s="82"/>
      <c r="DD334" s="82"/>
      <c r="DE334" s="82"/>
      <c r="DF334" s="82"/>
      <c r="DG334" s="82"/>
      <c r="DH334" s="82"/>
      <c r="DI334" s="82"/>
      <c r="DJ334" s="82"/>
      <c r="DK334" s="82"/>
      <c r="DL334" s="82"/>
      <c r="DM334" s="82"/>
      <c r="DN334" s="82"/>
      <c r="DO334" s="82"/>
      <c r="DP334" s="82"/>
      <c r="DQ334" s="82"/>
    </row>
    <row r="335" spans="1:121" s="25" customFormat="1" ht="12.75" customHeight="1" outlineLevel="1" x14ac:dyDescent="0.2">
      <c r="A335" s="35" t="s">
        <v>64</v>
      </c>
      <c r="B335" s="36">
        <f t="shared" si="73"/>
        <v>44</v>
      </c>
      <c r="C335" s="81"/>
      <c r="D335" s="82"/>
      <c r="E335" s="82"/>
      <c r="F335" s="82"/>
      <c r="G335" s="82"/>
      <c r="H335" s="82">
        <f>493+5897</f>
        <v>6390</v>
      </c>
      <c r="I335" s="82">
        <f>144+8513</f>
        <v>8657</v>
      </c>
      <c r="J335" s="82">
        <f>83+6028</f>
        <v>6111</v>
      </c>
      <c r="K335" s="82">
        <v>4790</v>
      </c>
      <c r="L335" s="82">
        <v>5265</v>
      </c>
      <c r="M335" s="82">
        <v>5639</v>
      </c>
      <c r="N335" s="82">
        <v>5637</v>
      </c>
      <c r="O335" s="82">
        <v>5932</v>
      </c>
      <c r="P335" s="82">
        <v>4741</v>
      </c>
      <c r="Q335" s="82">
        <v>5175</v>
      </c>
      <c r="R335" s="82">
        <v>5432</v>
      </c>
      <c r="S335" s="82">
        <v>4611</v>
      </c>
      <c r="T335" s="82">
        <v>5448</v>
      </c>
      <c r="U335" s="82">
        <v>10405</v>
      </c>
      <c r="V335" s="82">
        <v>12388</v>
      </c>
      <c r="W335" s="82">
        <v>10388</v>
      </c>
      <c r="X335" s="82">
        <v>10618</v>
      </c>
      <c r="Y335" s="82">
        <v>10130</v>
      </c>
      <c r="Z335" s="82">
        <v>10324</v>
      </c>
      <c r="AA335" s="82">
        <v>10536</v>
      </c>
      <c r="AB335" s="82">
        <v>10358</v>
      </c>
      <c r="AC335" s="82">
        <v>11077</v>
      </c>
      <c r="AD335" s="82">
        <v>10838</v>
      </c>
      <c r="AE335" s="82">
        <v>16071</v>
      </c>
      <c r="AF335" s="82">
        <v>15226</v>
      </c>
      <c r="AG335" s="82">
        <v>12468</v>
      </c>
      <c r="AH335" s="82">
        <v>12485</v>
      </c>
      <c r="AI335" s="82">
        <v>18115</v>
      </c>
      <c r="AJ335" s="82">
        <v>18725</v>
      </c>
      <c r="AK335" s="82">
        <v>17329</v>
      </c>
      <c r="AL335" s="82">
        <v>17331</v>
      </c>
      <c r="AM335" s="82">
        <v>17291</v>
      </c>
      <c r="AN335" s="82">
        <v>18527</v>
      </c>
      <c r="AO335" s="82">
        <v>15831</v>
      </c>
      <c r="AP335" s="82">
        <v>14341</v>
      </c>
      <c r="AQ335" s="82">
        <v>12624</v>
      </c>
      <c r="AR335" s="82">
        <v>11772</v>
      </c>
      <c r="AS335" s="82">
        <v>12688</v>
      </c>
      <c r="AT335" s="82">
        <v>13901</v>
      </c>
      <c r="AU335" s="82">
        <v>19436</v>
      </c>
      <c r="AV335" s="82">
        <v>23906</v>
      </c>
      <c r="AW335" s="82">
        <v>30574</v>
      </c>
      <c r="AX335" s="82">
        <v>25142</v>
      </c>
      <c r="AY335" s="82">
        <v>26995</v>
      </c>
      <c r="AZ335" s="82"/>
      <c r="BA335" s="82"/>
      <c r="BB335" s="82"/>
      <c r="BC335" s="82"/>
      <c r="BD335" s="82"/>
      <c r="BE335" s="82"/>
      <c r="BF335" s="82"/>
      <c r="BG335" s="82"/>
      <c r="BH335" s="82"/>
      <c r="BI335" s="82"/>
      <c r="BJ335" s="82"/>
      <c r="BK335" s="82"/>
      <c r="BL335" s="82"/>
      <c r="BM335" s="82"/>
      <c r="BN335" s="82"/>
      <c r="BO335" s="82"/>
      <c r="BP335" s="82"/>
      <c r="BQ335" s="82"/>
      <c r="BR335" s="82"/>
      <c r="BS335" s="82"/>
      <c r="BT335" s="82"/>
      <c r="BU335" s="82"/>
      <c r="BV335" s="82"/>
      <c r="BW335" s="82"/>
      <c r="BX335" s="82"/>
      <c r="BY335" s="82"/>
      <c r="BZ335" s="82"/>
      <c r="CA335" s="82"/>
      <c r="CB335" s="82"/>
      <c r="CC335" s="82"/>
      <c r="CD335" s="82"/>
      <c r="CE335" s="82"/>
      <c r="CF335" s="82"/>
      <c r="CG335" s="82"/>
      <c r="CH335" s="82"/>
      <c r="CI335" s="82"/>
      <c r="CJ335" s="82"/>
      <c r="CK335" s="82"/>
      <c r="CL335" s="82"/>
      <c r="CM335" s="82"/>
      <c r="CN335" s="82"/>
      <c r="CO335" s="82"/>
      <c r="CP335" s="82"/>
      <c r="CQ335" s="82"/>
      <c r="CR335" s="82"/>
      <c r="CS335" s="82"/>
      <c r="CT335" s="82"/>
      <c r="CU335" s="82"/>
      <c r="CV335" s="82"/>
      <c r="CW335" s="82"/>
      <c r="CX335" s="82"/>
      <c r="CY335" s="82"/>
      <c r="CZ335" s="82"/>
      <c r="DA335" s="82"/>
      <c r="DB335" s="82"/>
      <c r="DC335" s="82"/>
      <c r="DD335" s="82"/>
      <c r="DE335" s="82"/>
      <c r="DF335" s="82"/>
      <c r="DG335" s="82"/>
      <c r="DH335" s="82"/>
      <c r="DI335" s="82"/>
      <c r="DJ335" s="82"/>
      <c r="DK335" s="82"/>
      <c r="DL335" s="82"/>
      <c r="DM335" s="82"/>
      <c r="DN335" s="82"/>
      <c r="DO335" s="82"/>
      <c r="DP335" s="82"/>
      <c r="DQ335" s="82"/>
    </row>
    <row r="336" spans="1:121" s="25" customFormat="1" ht="12.75" customHeight="1" outlineLevel="1" x14ac:dyDescent="0.2">
      <c r="A336" s="35" t="s">
        <v>604</v>
      </c>
      <c r="B336" s="36">
        <f t="shared" si="73"/>
        <v>2</v>
      </c>
      <c r="C336" s="81"/>
      <c r="D336" s="82"/>
      <c r="E336" s="82"/>
      <c r="F336" s="82">
        <v>5378</v>
      </c>
      <c r="G336" s="82">
        <v>6388</v>
      </c>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c r="AH336" s="82"/>
      <c r="AI336" s="82"/>
      <c r="AJ336" s="82"/>
      <c r="AK336" s="82"/>
      <c r="AL336" s="82"/>
      <c r="AM336" s="82"/>
      <c r="AN336" s="82"/>
      <c r="AO336" s="82"/>
      <c r="AP336" s="82"/>
      <c r="AQ336" s="82"/>
      <c r="AR336" s="82"/>
      <c r="AS336" s="82"/>
      <c r="AT336" s="82"/>
      <c r="AU336" s="82"/>
      <c r="AV336" s="82"/>
      <c r="AW336" s="82"/>
      <c r="AX336" s="82"/>
      <c r="AY336" s="82"/>
      <c r="AZ336" s="82"/>
      <c r="BA336" s="82"/>
      <c r="BB336" s="82"/>
      <c r="BC336" s="82"/>
      <c r="BD336" s="82"/>
      <c r="BE336" s="82"/>
      <c r="BF336" s="82"/>
      <c r="BG336" s="82"/>
      <c r="BH336" s="82"/>
      <c r="BI336" s="82"/>
      <c r="BJ336" s="82"/>
      <c r="BK336" s="82"/>
      <c r="BL336" s="82"/>
      <c r="BM336" s="82"/>
      <c r="BN336" s="82"/>
      <c r="BO336" s="82"/>
      <c r="BP336" s="82"/>
      <c r="BQ336" s="82"/>
      <c r="BR336" s="82"/>
      <c r="BS336" s="82"/>
      <c r="BT336" s="82"/>
      <c r="BU336" s="82"/>
      <c r="BV336" s="82"/>
      <c r="BW336" s="82"/>
      <c r="BX336" s="82"/>
      <c r="BY336" s="82"/>
      <c r="BZ336" s="82"/>
      <c r="CA336" s="82"/>
      <c r="CB336" s="82"/>
      <c r="CC336" s="82"/>
      <c r="CD336" s="82"/>
      <c r="CE336" s="82"/>
      <c r="CF336" s="82"/>
      <c r="CG336" s="82"/>
      <c r="CH336" s="82"/>
      <c r="CI336" s="82"/>
      <c r="CJ336" s="82"/>
      <c r="CK336" s="82"/>
      <c r="CL336" s="82"/>
      <c r="CM336" s="82"/>
      <c r="CN336" s="82"/>
      <c r="CO336" s="82"/>
      <c r="CP336" s="82"/>
      <c r="CQ336" s="82"/>
      <c r="CR336" s="82"/>
      <c r="CS336" s="82"/>
      <c r="CT336" s="82"/>
      <c r="CU336" s="82"/>
      <c r="CV336" s="82"/>
      <c r="CW336" s="82"/>
      <c r="CX336" s="82"/>
      <c r="CY336" s="82"/>
      <c r="CZ336" s="82"/>
      <c r="DA336" s="82"/>
      <c r="DB336" s="82"/>
      <c r="DC336" s="82"/>
      <c r="DD336" s="82"/>
      <c r="DE336" s="82"/>
      <c r="DF336" s="82"/>
      <c r="DG336" s="82"/>
      <c r="DH336" s="82"/>
      <c r="DI336" s="82"/>
      <c r="DJ336" s="82"/>
      <c r="DK336" s="82"/>
      <c r="DL336" s="82"/>
      <c r="DM336" s="82"/>
      <c r="DN336" s="82"/>
      <c r="DO336" s="82"/>
      <c r="DP336" s="82"/>
      <c r="DQ336" s="82"/>
    </row>
    <row r="337" spans="1:121" s="25" customFormat="1" ht="12.75" customHeight="1" outlineLevel="1" x14ac:dyDescent="0.2">
      <c r="A337" s="38"/>
      <c r="B337" s="36" t="str">
        <f t="shared" si="73"/>
        <v/>
      </c>
      <c r="C337" s="81"/>
      <c r="D337" s="82"/>
      <c r="E337" s="82"/>
      <c r="F337" s="82"/>
      <c r="G337" s="82"/>
      <c r="H337" s="82"/>
      <c r="I337" s="82"/>
      <c r="J337" s="82"/>
      <c r="K337" s="82"/>
      <c r="L337" s="82"/>
      <c r="M337" s="82"/>
      <c r="N337" s="82"/>
      <c r="O337" s="82"/>
      <c r="P337" s="82"/>
      <c r="Q337" s="82"/>
      <c r="R337" s="82"/>
      <c r="S337" s="82"/>
      <c r="T337" s="82"/>
      <c r="U337" s="82"/>
      <c r="V337" s="82"/>
      <c r="W337" s="82"/>
      <c r="X337" s="82"/>
      <c r="Y337" s="82"/>
      <c r="Z337" s="82"/>
      <c r="AA337" s="82"/>
      <c r="AB337" s="82"/>
      <c r="AC337" s="82"/>
      <c r="AD337" s="82"/>
      <c r="AE337" s="82"/>
      <c r="AF337" s="82"/>
      <c r="AG337" s="82"/>
      <c r="AH337" s="82"/>
      <c r="AI337" s="82"/>
      <c r="AJ337" s="82"/>
      <c r="AK337" s="82"/>
      <c r="AL337" s="82"/>
      <c r="AM337" s="82"/>
      <c r="AN337" s="82"/>
      <c r="AO337" s="82"/>
      <c r="AP337" s="82"/>
      <c r="AQ337" s="82"/>
      <c r="AR337" s="82"/>
      <c r="AS337" s="82"/>
      <c r="AT337" s="82"/>
      <c r="AU337" s="82"/>
      <c r="AV337" s="82"/>
      <c r="AW337" s="82"/>
      <c r="AX337" s="82"/>
      <c r="AY337" s="82"/>
      <c r="AZ337" s="82"/>
      <c r="BA337" s="82"/>
      <c r="BB337" s="82"/>
      <c r="BC337" s="82"/>
      <c r="BD337" s="82"/>
      <c r="BE337" s="82"/>
      <c r="BF337" s="82"/>
      <c r="BG337" s="82"/>
      <c r="BH337" s="82"/>
      <c r="BI337" s="82"/>
      <c r="BJ337" s="82"/>
      <c r="BK337" s="82"/>
      <c r="BL337" s="82"/>
      <c r="BM337" s="82"/>
      <c r="BN337" s="82"/>
      <c r="BO337" s="82"/>
      <c r="BP337" s="82"/>
      <c r="BQ337" s="82"/>
      <c r="BR337" s="82"/>
      <c r="BS337" s="82"/>
      <c r="BT337" s="82"/>
      <c r="BU337" s="82"/>
      <c r="BV337" s="82"/>
      <c r="BW337" s="82"/>
      <c r="BX337" s="82"/>
      <c r="BY337" s="82"/>
      <c r="BZ337" s="82"/>
      <c r="CA337" s="82"/>
      <c r="CB337" s="82"/>
      <c r="CC337" s="82"/>
      <c r="CD337" s="82"/>
      <c r="CE337" s="82"/>
      <c r="CF337" s="82"/>
      <c r="CG337" s="82"/>
      <c r="CH337" s="82"/>
      <c r="CI337" s="82"/>
      <c r="CJ337" s="82"/>
      <c r="CK337" s="82"/>
      <c r="CL337" s="82"/>
      <c r="CM337" s="82"/>
      <c r="CN337" s="82"/>
      <c r="CO337" s="82"/>
      <c r="CP337" s="82"/>
      <c r="CQ337" s="82"/>
      <c r="CR337" s="82"/>
      <c r="CS337" s="82"/>
      <c r="CT337" s="82"/>
      <c r="CU337" s="82"/>
      <c r="CV337" s="82"/>
      <c r="CW337" s="82"/>
      <c r="CX337" s="82"/>
      <c r="CY337" s="82"/>
      <c r="CZ337" s="82"/>
      <c r="DA337" s="82"/>
      <c r="DB337" s="82"/>
      <c r="DC337" s="82"/>
      <c r="DD337" s="82"/>
      <c r="DE337" s="82"/>
      <c r="DF337" s="82"/>
      <c r="DG337" s="82"/>
      <c r="DH337" s="82"/>
      <c r="DI337" s="82"/>
      <c r="DJ337" s="82"/>
      <c r="DK337" s="82"/>
      <c r="DL337" s="82"/>
      <c r="DM337" s="82"/>
      <c r="DN337" s="82"/>
      <c r="DO337" s="82"/>
      <c r="DP337" s="82"/>
      <c r="DQ337" s="82"/>
    </row>
    <row r="338" spans="1:121" s="25" customFormat="1" ht="12.75" customHeight="1" outlineLevel="1" x14ac:dyDescent="0.2">
      <c r="A338" s="53" t="s">
        <v>517</v>
      </c>
      <c r="B338" s="36" t="str">
        <f t="shared" si="73"/>
        <v/>
      </c>
      <c r="C338" s="81"/>
      <c r="D338" s="82"/>
      <c r="E338" s="82"/>
      <c r="F338" s="82"/>
      <c r="G338" s="82"/>
      <c r="H338" s="82"/>
      <c r="I338" s="82"/>
      <c r="J338" s="82"/>
      <c r="K338" s="82"/>
      <c r="L338" s="82"/>
      <c r="M338" s="82"/>
      <c r="N338" s="82"/>
      <c r="O338" s="82"/>
      <c r="P338" s="82"/>
      <c r="Q338" s="82"/>
      <c r="R338" s="82"/>
      <c r="S338" s="82"/>
      <c r="T338" s="82"/>
      <c r="U338" s="82"/>
      <c r="V338" s="82"/>
      <c r="W338" s="82"/>
      <c r="X338" s="82"/>
      <c r="Y338" s="82"/>
      <c r="Z338" s="82"/>
      <c r="AA338" s="82"/>
      <c r="AB338" s="82"/>
      <c r="AC338" s="82"/>
      <c r="AD338" s="82"/>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c r="BH338" s="82"/>
      <c r="BI338" s="82"/>
      <c r="BJ338" s="82"/>
      <c r="BK338" s="82"/>
      <c r="BL338" s="103"/>
      <c r="BM338" s="103"/>
      <c r="BN338" s="103"/>
      <c r="BO338" s="103"/>
      <c r="BP338" s="103"/>
      <c r="BQ338" s="103"/>
      <c r="BR338" s="103"/>
      <c r="BS338" s="103"/>
      <c r="BT338" s="103"/>
      <c r="BU338" s="103"/>
      <c r="BV338" s="103"/>
      <c r="BW338" s="103"/>
      <c r="BX338" s="103"/>
      <c r="BY338" s="103"/>
      <c r="BZ338" s="103"/>
      <c r="CA338" s="103"/>
      <c r="CB338" s="103"/>
      <c r="CC338" s="103"/>
      <c r="CD338" s="103"/>
      <c r="CE338" s="103"/>
      <c r="CF338" s="103"/>
      <c r="CG338" s="103"/>
      <c r="CH338" s="103"/>
      <c r="CI338" s="103"/>
      <c r="CJ338" s="103"/>
      <c r="CK338" s="103"/>
      <c r="CL338" s="103"/>
      <c r="CM338" s="103"/>
      <c r="CN338" s="103"/>
      <c r="CO338" s="103"/>
      <c r="CP338" s="103"/>
      <c r="CQ338" s="103"/>
      <c r="CR338" s="103"/>
      <c r="CS338" s="103"/>
      <c r="CT338" s="103"/>
      <c r="CU338" s="103"/>
      <c r="CV338" s="103"/>
      <c r="CW338" s="103"/>
      <c r="CX338" s="103"/>
      <c r="CY338" s="103"/>
      <c r="CZ338" s="103"/>
      <c r="DA338" s="103"/>
      <c r="DB338" s="103"/>
      <c r="DC338" s="103"/>
      <c r="DD338" s="103"/>
      <c r="DE338" s="103"/>
      <c r="DF338" s="103"/>
      <c r="DG338" s="103"/>
      <c r="DH338" s="103"/>
      <c r="DI338" s="103"/>
      <c r="DJ338" s="103"/>
      <c r="DK338" s="103"/>
      <c r="DL338" s="103"/>
      <c r="DM338" s="103"/>
      <c r="DN338" s="103"/>
      <c r="DO338" s="103"/>
      <c r="DP338" s="103"/>
      <c r="DQ338" s="103"/>
    </row>
    <row r="339" spans="1:121" s="25" customFormat="1" ht="12.75" customHeight="1" outlineLevel="1" x14ac:dyDescent="0.2">
      <c r="A339" s="35" t="s">
        <v>207</v>
      </c>
      <c r="B339" s="36">
        <f t="shared" si="73"/>
        <v>7</v>
      </c>
      <c r="C339" s="81"/>
      <c r="D339" s="82"/>
      <c r="E339" s="82"/>
      <c r="F339" s="82"/>
      <c r="G339" s="82"/>
      <c r="H339" s="82"/>
      <c r="I339" s="82"/>
      <c r="J339" s="82"/>
      <c r="K339" s="82"/>
      <c r="L339" s="82"/>
      <c r="M339" s="82"/>
      <c r="N339" s="82"/>
      <c r="O339" s="82"/>
      <c r="P339" s="82"/>
      <c r="Q339" s="82"/>
      <c r="R339" s="82"/>
      <c r="S339" s="82"/>
      <c r="T339" s="82"/>
      <c r="U339" s="82"/>
      <c r="V339" s="82"/>
      <c r="W339" s="82"/>
      <c r="X339" s="82"/>
      <c r="Y339" s="82"/>
      <c r="Z339" s="82"/>
      <c r="AA339" s="82"/>
      <c r="AB339" s="82"/>
      <c r="AC339" s="82"/>
      <c r="AD339" s="82"/>
      <c r="AE339" s="82"/>
      <c r="AF339" s="82"/>
      <c r="AG339" s="82"/>
      <c r="AH339" s="82"/>
      <c r="AI339" s="82"/>
      <c r="AJ339" s="82"/>
      <c r="AK339" s="82"/>
      <c r="AL339" s="82"/>
      <c r="AM339" s="82"/>
      <c r="AN339" s="82"/>
      <c r="AO339" s="82"/>
      <c r="AP339" s="82"/>
      <c r="AQ339" s="82"/>
      <c r="AR339" s="82"/>
      <c r="AS339" s="82"/>
      <c r="AT339" s="82"/>
      <c r="AU339" s="82"/>
      <c r="AV339" s="82"/>
      <c r="AW339" s="82"/>
      <c r="AX339" s="82"/>
      <c r="AY339" s="82"/>
      <c r="AZ339" s="82"/>
      <c r="BA339" s="82"/>
      <c r="BB339" s="82"/>
      <c r="BC339" s="82"/>
      <c r="BD339" s="82"/>
      <c r="BE339" s="82"/>
      <c r="BF339" s="82"/>
      <c r="BG339" s="82"/>
      <c r="BH339" s="82"/>
      <c r="BI339" s="82"/>
      <c r="BJ339" s="82">
        <v>11317</v>
      </c>
      <c r="BK339" s="82">
        <v>24077</v>
      </c>
      <c r="BL339" s="103">
        <v>26425</v>
      </c>
      <c r="BM339" s="103">
        <v>28395</v>
      </c>
      <c r="BN339" s="82">
        <v>33157</v>
      </c>
      <c r="BO339" s="103"/>
      <c r="BP339" s="82">
        <v>37835</v>
      </c>
      <c r="BQ339" s="82">
        <v>39182</v>
      </c>
      <c r="BR339" s="82"/>
      <c r="BS339" s="103"/>
      <c r="BT339" s="103"/>
      <c r="BU339" s="103"/>
      <c r="BV339" s="103"/>
      <c r="BW339" s="103"/>
      <c r="BX339" s="103"/>
      <c r="BY339" s="103"/>
      <c r="BZ339" s="103"/>
      <c r="CA339" s="103"/>
      <c r="CB339" s="103"/>
      <c r="CC339" s="103"/>
      <c r="CD339" s="103"/>
      <c r="CE339" s="103"/>
      <c r="CF339" s="103"/>
      <c r="CG339" s="103"/>
      <c r="CH339" s="103"/>
      <c r="CI339" s="103"/>
      <c r="CJ339" s="103"/>
      <c r="CK339" s="103"/>
      <c r="CL339" s="103"/>
      <c r="CM339" s="103"/>
      <c r="CN339" s="103"/>
      <c r="CO339" s="103"/>
      <c r="CP339" s="103"/>
      <c r="CQ339" s="103"/>
      <c r="CR339" s="103"/>
      <c r="CS339" s="103"/>
      <c r="CT339" s="103"/>
      <c r="CU339" s="103"/>
      <c r="CV339" s="103"/>
      <c r="CW339" s="103"/>
      <c r="CX339" s="103"/>
      <c r="CY339" s="103"/>
      <c r="CZ339" s="103"/>
      <c r="DA339" s="103"/>
      <c r="DB339" s="103"/>
      <c r="DC339" s="103"/>
      <c r="DD339" s="103"/>
      <c r="DE339" s="103"/>
      <c r="DF339" s="103"/>
      <c r="DG339" s="103"/>
      <c r="DH339" s="103"/>
      <c r="DI339" s="103"/>
      <c r="DJ339" s="103"/>
      <c r="DK339" s="103"/>
      <c r="DL339" s="103"/>
      <c r="DM339" s="103"/>
      <c r="DN339" s="103"/>
      <c r="DO339" s="103"/>
      <c r="DP339" s="103"/>
      <c r="DQ339" s="103"/>
    </row>
    <row r="340" spans="1:121" s="25" customFormat="1" ht="12.75" customHeight="1" outlineLevel="1" x14ac:dyDescent="0.2">
      <c r="A340" s="35" t="s">
        <v>572</v>
      </c>
      <c r="B340" s="36">
        <f t="shared" si="73"/>
        <v>2</v>
      </c>
      <c r="C340" s="81"/>
      <c r="D340" s="82"/>
      <c r="E340" s="82"/>
      <c r="F340" s="82"/>
      <c r="G340" s="82"/>
      <c r="H340" s="82"/>
      <c r="I340" s="82"/>
      <c r="J340" s="82"/>
      <c r="K340" s="82"/>
      <c r="L340" s="82"/>
      <c r="M340" s="82"/>
      <c r="N340" s="82"/>
      <c r="O340" s="82"/>
      <c r="P340" s="82"/>
      <c r="Q340" s="82"/>
      <c r="R340" s="82"/>
      <c r="S340" s="82"/>
      <c r="T340" s="82"/>
      <c r="U340" s="82"/>
      <c r="V340" s="82"/>
      <c r="W340" s="82"/>
      <c r="X340" s="82"/>
      <c r="Y340" s="82"/>
      <c r="Z340" s="82"/>
      <c r="AA340" s="82"/>
      <c r="AB340" s="82"/>
      <c r="AC340" s="82"/>
      <c r="AD340" s="82"/>
      <c r="AE340" s="82"/>
      <c r="AF340" s="82"/>
      <c r="AG340" s="82"/>
      <c r="AH340" s="82"/>
      <c r="AI340" s="82"/>
      <c r="AJ340" s="82"/>
      <c r="AK340" s="82"/>
      <c r="AL340" s="82"/>
      <c r="AM340" s="82"/>
      <c r="AN340" s="82"/>
      <c r="AO340" s="82"/>
      <c r="AP340" s="82"/>
      <c r="AQ340" s="82"/>
      <c r="AR340" s="82"/>
      <c r="AS340" s="82"/>
      <c r="AT340" s="82"/>
      <c r="AU340" s="82"/>
      <c r="AV340" s="82"/>
      <c r="AW340" s="82"/>
      <c r="AX340" s="82"/>
      <c r="AY340" s="82"/>
      <c r="AZ340" s="82"/>
      <c r="BA340" s="82"/>
      <c r="BB340" s="82"/>
      <c r="BC340" s="82"/>
      <c r="BD340" s="82"/>
      <c r="BE340" s="82"/>
      <c r="BF340" s="82"/>
      <c r="BG340" s="82"/>
      <c r="BH340" s="82"/>
      <c r="BI340" s="82"/>
      <c r="BJ340" s="82"/>
      <c r="BK340" s="82"/>
      <c r="BL340" s="103"/>
      <c r="BM340" s="103"/>
      <c r="BN340" s="103"/>
      <c r="BO340" s="82">
        <v>37909</v>
      </c>
      <c r="BP340" s="103"/>
      <c r="BQ340" s="103"/>
      <c r="BR340" s="103">
        <v>47978</v>
      </c>
      <c r="BS340" s="103"/>
      <c r="BT340" s="103"/>
      <c r="BU340" s="103"/>
      <c r="BV340" s="103"/>
      <c r="BW340" s="103"/>
      <c r="BX340" s="103"/>
      <c r="BY340" s="103"/>
      <c r="BZ340" s="103"/>
      <c r="CA340" s="103"/>
      <c r="CB340" s="103"/>
      <c r="CC340" s="103"/>
      <c r="CD340" s="103"/>
      <c r="CE340" s="103"/>
      <c r="CF340" s="103"/>
      <c r="CG340" s="103"/>
      <c r="CH340" s="103"/>
      <c r="CI340" s="103"/>
      <c r="CJ340" s="103"/>
      <c r="CK340" s="103"/>
      <c r="CL340" s="103"/>
      <c r="CM340" s="103"/>
      <c r="CN340" s="103"/>
      <c r="CO340" s="103"/>
      <c r="CP340" s="103"/>
      <c r="CQ340" s="103"/>
      <c r="CR340" s="103"/>
      <c r="CS340" s="103"/>
      <c r="CT340" s="103"/>
      <c r="CU340" s="103"/>
      <c r="CV340" s="103"/>
      <c r="CW340" s="103"/>
      <c r="CX340" s="103"/>
      <c r="CY340" s="103"/>
      <c r="CZ340" s="103"/>
      <c r="DA340" s="103"/>
      <c r="DB340" s="103"/>
      <c r="DC340" s="103"/>
      <c r="DD340" s="103"/>
      <c r="DE340" s="103"/>
      <c r="DF340" s="103"/>
      <c r="DG340" s="103"/>
      <c r="DH340" s="103"/>
      <c r="DI340" s="103"/>
      <c r="DJ340" s="103"/>
      <c r="DK340" s="103"/>
      <c r="DL340" s="103"/>
      <c r="DM340" s="103"/>
      <c r="DN340" s="103"/>
      <c r="DO340" s="103"/>
      <c r="DP340" s="103"/>
      <c r="DQ340" s="103"/>
    </row>
    <row r="341" spans="1:121" s="25" customFormat="1" ht="12.75" customHeight="1" outlineLevel="1" x14ac:dyDescent="0.2">
      <c r="A341" s="35" t="s">
        <v>182</v>
      </c>
      <c r="B341" s="36">
        <f t="shared" si="73"/>
        <v>11</v>
      </c>
      <c r="C341" s="81"/>
      <c r="D341" s="82"/>
      <c r="E341" s="82"/>
      <c r="F341" s="82"/>
      <c r="G341" s="82"/>
      <c r="H341" s="82"/>
      <c r="I341" s="82"/>
      <c r="J341" s="82"/>
      <c r="K341" s="82"/>
      <c r="L341" s="82"/>
      <c r="M341" s="82"/>
      <c r="N341" s="82"/>
      <c r="O341" s="82"/>
      <c r="P341" s="82"/>
      <c r="Q341" s="82"/>
      <c r="R341" s="82"/>
      <c r="S341" s="82"/>
      <c r="T341" s="82"/>
      <c r="U341" s="82"/>
      <c r="V341" s="82"/>
      <c r="W341" s="82"/>
      <c r="X341" s="82"/>
      <c r="Y341" s="82"/>
      <c r="Z341" s="82"/>
      <c r="AA341" s="82"/>
      <c r="AB341" s="82"/>
      <c r="AC341" s="82"/>
      <c r="AD341" s="82"/>
      <c r="AE341" s="82"/>
      <c r="AF341" s="82"/>
      <c r="AG341" s="82"/>
      <c r="AH341" s="82"/>
      <c r="AI341" s="82"/>
      <c r="AJ341" s="82"/>
      <c r="AK341" s="82"/>
      <c r="AL341" s="82"/>
      <c r="AM341" s="82"/>
      <c r="AN341" s="82"/>
      <c r="AO341" s="82"/>
      <c r="AP341" s="82"/>
      <c r="AQ341" s="82"/>
      <c r="AR341" s="82"/>
      <c r="AS341" s="82"/>
      <c r="AT341" s="82"/>
      <c r="AU341" s="82"/>
      <c r="AV341" s="82"/>
      <c r="AW341" s="82"/>
      <c r="AX341" s="82"/>
      <c r="AY341" s="82">
        <v>1898865</v>
      </c>
      <c r="AZ341" s="82">
        <v>1943130</v>
      </c>
      <c r="BA341" s="82">
        <v>2775638</v>
      </c>
      <c r="BB341" s="82">
        <v>3770313</v>
      </c>
      <c r="BC341" s="82">
        <v>3826971</v>
      </c>
      <c r="BD341" s="82">
        <v>3830843</v>
      </c>
      <c r="BE341" s="82">
        <v>3846349</v>
      </c>
      <c r="BF341" s="82">
        <v>4865400</v>
      </c>
      <c r="BG341" s="82">
        <v>5370469</v>
      </c>
      <c r="BH341" s="82">
        <v>5692992</v>
      </c>
      <c r="BI341" s="82">
        <v>5656</v>
      </c>
      <c r="BJ341" s="82"/>
      <c r="BK341" s="82"/>
      <c r="BL341" s="103"/>
      <c r="BM341" s="103"/>
      <c r="BN341" s="103"/>
      <c r="BO341" s="103"/>
      <c r="BP341" s="103"/>
      <c r="BQ341" s="103"/>
      <c r="BR341" s="103"/>
      <c r="BS341" s="103"/>
      <c r="BT341" s="103"/>
      <c r="BU341" s="103"/>
      <c r="BV341" s="103"/>
      <c r="BW341" s="103"/>
      <c r="BX341" s="103"/>
      <c r="BY341" s="103"/>
      <c r="BZ341" s="103"/>
      <c r="CA341" s="103"/>
      <c r="CB341" s="103"/>
      <c r="CC341" s="103"/>
      <c r="CD341" s="103"/>
      <c r="CE341" s="103"/>
      <c r="CF341" s="103"/>
      <c r="CG341" s="103"/>
      <c r="CH341" s="103"/>
      <c r="CI341" s="103"/>
      <c r="CJ341" s="103"/>
      <c r="CK341" s="103"/>
      <c r="CL341" s="103"/>
      <c r="CM341" s="103"/>
      <c r="CN341" s="103"/>
      <c r="CO341" s="103"/>
      <c r="CP341" s="103"/>
      <c r="CQ341" s="103"/>
      <c r="CR341" s="103"/>
      <c r="CS341" s="103"/>
      <c r="CT341" s="103"/>
      <c r="CU341" s="103"/>
      <c r="CV341" s="103"/>
      <c r="CW341" s="103"/>
      <c r="CX341" s="103"/>
      <c r="CY341" s="103"/>
      <c r="CZ341" s="103"/>
      <c r="DA341" s="103"/>
      <c r="DB341" s="103"/>
      <c r="DC341" s="103"/>
      <c r="DD341" s="103"/>
      <c r="DE341" s="103"/>
      <c r="DF341" s="103"/>
      <c r="DG341" s="103"/>
      <c r="DH341" s="103"/>
      <c r="DI341" s="103"/>
      <c r="DJ341" s="103"/>
      <c r="DK341" s="103"/>
      <c r="DL341" s="103"/>
      <c r="DM341" s="103"/>
      <c r="DN341" s="103"/>
      <c r="DO341" s="103"/>
      <c r="DP341" s="103"/>
      <c r="DQ341" s="103"/>
    </row>
    <row r="342" spans="1:121" s="25" customFormat="1" ht="12.75" customHeight="1" outlineLevel="1" x14ac:dyDescent="0.2">
      <c r="A342" s="35" t="s">
        <v>329</v>
      </c>
      <c r="B342" s="36">
        <f t="shared" si="73"/>
        <v>19</v>
      </c>
      <c r="C342" s="81"/>
      <c r="D342" s="82"/>
      <c r="E342" s="82"/>
      <c r="F342" s="82"/>
      <c r="G342" s="82"/>
      <c r="H342" s="82"/>
      <c r="I342" s="82"/>
      <c r="J342" s="82"/>
      <c r="K342" s="82"/>
      <c r="L342" s="82"/>
      <c r="M342" s="82"/>
      <c r="N342" s="82"/>
      <c r="O342" s="82"/>
      <c r="P342" s="82"/>
      <c r="Q342" s="82"/>
      <c r="R342" s="82"/>
      <c r="S342" s="82"/>
      <c r="T342" s="82"/>
      <c r="U342" s="82"/>
      <c r="V342" s="82"/>
      <c r="W342" s="82"/>
      <c r="X342" s="82"/>
      <c r="Y342" s="82"/>
      <c r="Z342" s="82"/>
      <c r="AA342" s="82"/>
      <c r="AB342" s="82"/>
      <c r="AC342" s="82"/>
      <c r="AD342" s="82"/>
      <c r="AE342" s="82"/>
      <c r="AF342" s="82"/>
      <c r="AG342" s="82"/>
      <c r="AH342" s="82"/>
      <c r="AI342" s="82"/>
      <c r="AJ342" s="82"/>
      <c r="AK342" s="82"/>
      <c r="AL342" s="82"/>
      <c r="AM342" s="82"/>
      <c r="AN342" s="82"/>
      <c r="AO342" s="82"/>
      <c r="AP342" s="82"/>
      <c r="AQ342" s="82"/>
      <c r="AR342" s="82"/>
      <c r="AS342" s="82"/>
      <c r="AT342" s="82"/>
      <c r="AU342" s="82"/>
      <c r="AV342" s="82"/>
      <c r="AW342" s="82"/>
      <c r="AX342" s="82"/>
      <c r="AY342" s="82">
        <v>16811</v>
      </c>
      <c r="AZ342" s="82">
        <v>17670</v>
      </c>
      <c r="BA342" s="82">
        <v>19549</v>
      </c>
      <c r="BB342" s="82">
        <v>22516</v>
      </c>
      <c r="BC342" s="82">
        <v>25021</v>
      </c>
      <c r="BD342" s="82">
        <v>26822</v>
      </c>
      <c r="BE342" s="82">
        <v>35068</v>
      </c>
      <c r="BF342" s="82">
        <v>66327</v>
      </c>
      <c r="BG342" s="82">
        <v>79572</v>
      </c>
      <c r="BH342" s="82">
        <v>84782</v>
      </c>
      <c r="BI342" s="82">
        <v>88</v>
      </c>
      <c r="BJ342" s="82">
        <v>104</v>
      </c>
      <c r="BK342" s="82">
        <v>195</v>
      </c>
      <c r="BL342" s="82">
        <v>214</v>
      </c>
      <c r="BM342" s="82">
        <v>235</v>
      </c>
      <c r="BN342" s="82">
        <v>226</v>
      </c>
      <c r="BO342" s="82">
        <v>218</v>
      </c>
      <c r="BP342" s="82"/>
      <c r="BQ342" s="82">
        <v>299</v>
      </c>
      <c r="BR342" s="82">
        <v>310</v>
      </c>
      <c r="BS342" s="103"/>
      <c r="BT342" s="103"/>
      <c r="BU342" s="103"/>
      <c r="BV342" s="103"/>
      <c r="BW342" s="103"/>
      <c r="BX342" s="103"/>
      <c r="BY342" s="103"/>
      <c r="BZ342" s="103"/>
      <c r="CA342" s="103"/>
      <c r="CB342" s="103"/>
      <c r="CC342" s="103"/>
      <c r="CD342" s="103"/>
      <c r="CE342" s="103"/>
      <c r="CF342" s="103"/>
      <c r="CG342" s="103"/>
      <c r="CH342" s="103"/>
      <c r="CI342" s="103"/>
      <c r="CJ342" s="103"/>
      <c r="CK342" s="103"/>
      <c r="CL342" s="103"/>
      <c r="CM342" s="103"/>
      <c r="CN342" s="103"/>
      <c r="CO342" s="103"/>
      <c r="CP342" s="103"/>
      <c r="CQ342" s="103"/>
      <c r="CR342" s="103"/>
      <c r="CS342" s="103"/>
      <c r="CT342" s="103"/>
      <c r="CU342" s="103"/>
      <c r="CV342" s="103"/>
      <c r="CW342" s="103"/>
      <c r="CX342" s="103"/>
      <c r="CY342" s="103"/>
      <c r="CZ342" s="103"/>
      <c r="DA342" s="103"/>
      <c r="DB342" s="103"/>
      <c r="DC342" s="103"/>
      <c r="DD342" s="103"/>
      <c r="DE342" s="103"/>
      <c r="DF342" s="103"/>
      <c r="DG342" s="103"/>
      <c r="DH342" s="103"/>
      <c r="DI342" s="103"/>
      <c r="DJ342" s="103"/>
      <c r="DK342" s="103"/>
      <c r="DL342" s="103"/>
      <c r="DM342" s="103"/>
      <c r="DN342" s="103"/>
      <c r="DO342" s="103"/>
      <c r="DP342" s="103"/>
      <c r="DQ342" s="103"/>
    </row>
    <row r="343" spans="1:121" s="25" customFormat="1" ht="12.75" customHeight="1" outlineLevel="1" x14ac:dyDescent="0.2">
      <c r="A343" s="35" t="s">
        <v>79</v>
      </c>
      <c r="B343" s="36">
        <f t="shared" si="73"/>
        <v>17</v>
      </c>
      <c r="C343" s="81"/>
      <c r="D343" s="82"/>
      <c r="E343" s="82"/>
      <c r="F343" s="82"/>
      <c r="G343" s="82"/>
      <c r="H343" s="82"/>
      <c r="I343" s="82"/>
      <c r="J343" s="82"/>
      <c r="K343" s="82"/>
      <c r="L343" s="82"/>
      <c r="M343" s="82"/>
      <c r="N343" s="82"/>
      <c r="O343" s="82"/>
      <c r="P343" s="82"/>
      <c r="Q343" s="82"/>
      <c r="R343" s="82"/>
      <c r="S343" s="82"/>
      <c r="T343" s="82"/>
      <c r="U343" s="82"/>
      <c r="V343" s="82"/>
      <c r="W343" s="82"/>
      <c r="X343" s="82"/>
      <c r="Y343" s="82"/>
      <c r="Z343" s="82"/>
      <c r="AA343" s="82"/>
      <c r="AB343" s="82"/>
      <c r="AC343" s="82"/>
      <c r="AD343" s="82"/>
      <c r="AE343" s="82"/>
      <c r="AF343" s="82"/>
      <c r="AG343" s="82"/>
      <c r="AH343" s="82"/>
      <c r="AI343" s="82"/>
      <c r="AJ343" s="82"/>
      <c r="AK343" s="82"/>
      <c r="AL343" s="82"/>
      <c r="AM343" s="82"/>
      <c r="AN343" s="82"/>
      <c r="AO343" s="82"/>
      <c r="AP343" s="82"/>
      <c r="AQ343" s="82"/>
      <c r="AR343" s="82"/>
      <c r="AS343" s="82"/>
      <c r="AT343" s="82"/>
      <c r="AU343" s="82"/>
      <c r="AV343" s="82"/>
      <c r="AW343" s="82"/>
      <c r="AX343" s="82"/>
      <c r="AY343" s="82">
        <v>18602</v>
      </c>
      <c r="AZ343" s="82">
        <v>9657</v>
      </c>
      <c r="BA343" s="82">
        <v>9032</v>
      </c>
      <c r="BB343" s="82">
        <v>12456</v>
      </c>
      <c r="BC343" s="82">
        <v>14649</v>
      </c>
      <c r="BD343" s="82">
        <v>16799</v>
      </c>
      <c r="BE343" s="82">
        <v>15595</v>
      </c>
      <c r="BF343" s="82">
        <v>24978</v>
      </c>
      <c r="BG343" s="82">
        <v>29324</v>
      </c>
      <c r="BH343" s="82">
        <v>44115</v>
      </c>
      <c r="BI343" s="82">
        <v>54</v>
      </c>
      <c r="BJ343" s="82">
        <v>67</v>
      </c>
      <c r="BK343" s="82">
        <v>167</v>
      </c>
      <c r="BL343" s="103">
        <v>206</v>
      </c>
      <c r="BM343" s="103">
        <v>258</v>
      </c>
      <c r="BN343" s="82">
        <v>382</v>
      </c>
      <c r="BO343" s="103"/>
      <c r="BP343" s="82">
        <v>1172</v>
      </c>
      <c r="BQ343" s="103"/>
      <c r="BR343" s="82"/>
      <c r="BS343" s="103"/>
      <c r="BT343" s="103"/>
      <c r="BU343" s="103"/>
      <c r="BV343" s="103"/>
      <c r="BW343" s="103"/>
      <c r="BX343" s="103"/>
      <c r="BY343" s="103"/>
      <c r="BZ343" s="103"/>
      <c r="CA343" s="103"/>
      <c r="CB343" s="103"/>
      <c r="CC343" s="103"/>
      <c r="CD343" s="103"/>
      <c r="CE343" s="103"/>
      <c r="CF343" s="103"/>
      <c r="CG343" s="103"/>
      <c r="CH343" s="103"/>
      <c r="CI343" s="103"/>
      <c r="CJ343" s="103"/>
      <c r="CK343" s="103"/>
      <c r="CL343" s="103"/>
      <c r="CM343" s="103"/>
      <c r="CN343" s="103"/>
      <c r="CO343" s="103"/>
      <c r="CP343" s="103"/>
      <c r="CQ343" s="103"/>
      <c r="CR343" s="103"/>
      <c r="CS343" s="103"/>
      <c r="CT343" s="103"/>
      <c r="CU343" s="103"/>
      <c r="CV343" s="103"/>
      <c r="CW343" s="103"/>
      <c r="CX343" s="103"/>
      <c r="CY343" s="103"/>
      <c r="CZ343" s="103"/>
      <c r="DA343" s="103"/>
      <c r="DB343" s="103"/>
      <c r="DC343" s="103"/>
      <c r="DD343" s="103"/>
      <c r="DE343" s="103"/>
      <c r="DF343" s="103"/>
      <c r="DG343" s="103"/>
      <c r="DH343" s="103"/>
      <c r="DI343" s="103"/>
      <c r="DJ343" s="103"/>
      <c r="DK343" s="103"/>
      <c r="DL343" s="103"/>
      <c r="DM343" s="103"/>
      <c r="DN343" s="103"/>
      <c r="DO343" s="103"/>
      <c r="DP343" s="103"/>
      <c r="DQ343" s="103"/>
    </row>
    <row r="344" spans="1:121" s="25" customFormat="1" ht="12.75" customHeight="1" outlineLevel="1" x14ac:dyDescent="0.2">
      <c r="A344" s="35" t="s">
        <v>187</v>
      </c>
      <c r="B344" s="36">
        <f t="shared" si="73"/>
        <v>12</v>
      </c>
      <c r="C344" s="81"/>
      <c r="D344" s="82"/>
      <c r="E344" s="82"/>
      <c r="F344" s="82"/>
      <c r="G344" s="82"/>
      <c r="H344" s="82"/>
      <c r="I344" s="82"/>
      <c r="J344" s="82"/>
      <c r="K344" s="82"/>
      <c r="L344" s="82"/>
      <c r="M344" s="82"/>
      <c r="N344" s="82"/>
      <c r="O344" s="82"/>
      <c r="P344" s="82"/>
      <c r="Q344" s="82"/>
      <c r="R344" s="82"/>
      <c r="S344" s="82"/>
      <c r="T344" s="82"/>
      <c r="U344" s="82"/>
      <c r="V344" s="82"/>
      <c r="W344" s="82"/>
      <c r="X344" s="82"/>
      <c r="Y344" s="82"/>
      <c r="Z344" s="82"/>
      <c r="AA344" s="82"/>
      <c r="AB344" s="82"/>
      <c r="AC344" s="82"/>
      <c r="AD344" s="82"/>
      <c r="AE344" s="82"/>
      <c r="AF344" s="82"/>
      <c r="AG344" s="82"/>
      <c r="AH344" s="82"/>
      <c r="AI344" s="82"/>
      <c r="AJ344" s="82"/>
      <c r="AK344" s="82"/>
      <c r="AL344" s="82"/>
      <c r="AM344" s="82"/>
      <c r="AN344" s="82"/>
      <c r="AO344" s="82"/>
      <c r="AP344" s="82"/>
      <c r="AQ344" s="82"/>
      <c r="AR344" s="82"/>
      <c r="AS344" s="82"/>
      <c r="AT344" s="82"/>
      <c r="AU344" s="82"/>
      <c r="AV344" s="82"/>
      <c r="AW344" s="82"/>
      <c r="AX344" s="82"/>
      <c r="AY344" s="82"/>
      <c r="AZ344" s="82"/>
      <c r="BA344" s="82"/>
      <c r="BB344" s="82"/>
      <c r="BC344" s="82"/>
      <c r="BD344" s="82"/>
      <c r="BE344" s="82"/>
      <c r="BF344" s="82">
        <v>400</v>
      </c>
      <c r="BG344" s="82">
        <v>7327</v>
      </c>
      <c r="BH344" s="82">
        <v>18844</v>
      </c>
      <c r="BI344" s="82">
        <v>38</v>
      </c>
      <c r="BJ344" s="82">
        <v>65</v>
      </c>
      <c r="BK344" s="82">
        <v>183</v>
      </c>
      <c r="BL344" s="103">
        <v>181</v>
      </c>
      <c r="BM344" s="103">
        <v>232</v>
      </c>
      <c r="BN344" s="82">
        <v>28</v>
      </c>
      <c r="BO344" s="103">
        <v>1620</v>
      </c>
      <c r="BP344" s="103"/>
      <c r="BQ344" s="103">
        <v>1144</v>
      </c>
      <c r="BR344" s="103">
        <v>1392</v>
      </c>
      <c r="BS344" s="103"/>
      <c r="BT344" s="103"/>
      <c r="BU344" s="103"/>
      <c r="BV344" s="103"/>
      <c r="BW344" s="103"/>
      <c r="BX344" s="103"/>
      <c r="BY344" s="103"/>
      <c r="BZ344" s="103"/>
      <c r="CA344" s="103"/>
      <c r="CB344" s="103"/>
      <c r="CC344" s="103"/>
      <c r="CD344" s="103"/>
      <c r="CE344" s="103"/>
      <c r="CF344" s="103"/>
      <c r="CG344" s="103"/>
      <c r="CH344" s="103"/>
      <c r="CI344" s="103"/>
      <c r="CJ344" s="103"/>
      <c r="CK344" s="103"/>
      <c r="CL344" s="103"/>
      <c r="CM344" s="103"/>
      <c r="CN344" s="103"/>
      <c r="CO344" s="103"/>
      <c r="CP344" s="103"/>
      <c r="CQ344" s="103"/>
      <c r="CR344" s="103"/>
      <c r="CS344" s="103"/>
      <c r="CT344" s="103"/>
      <c r="CU344" s="103"/>
      <c r="CV344" s="103"/>
      <c r="CW344" s="103"/>
      <c r="CX344" s="103"/>
      <c r="CY344" s="103"/>
      <c r="CZ344" s="103"/>
      <c r="DA344" s="103"/>
      <c r="DB344" s="103"/>
      <c r="DC344" s="103"/>
      <c r="DD344" s="103"/>
      <c r="DE344" s="103"/>
      <c r="DF344" s="103"/>
      <c r="DG344" s="103"/>
      <c r="DH344" s="103"/>
      <c r="DI344" s="103"/>
      <c r="DJ344" s="103"/>
      <c r="DK344" s="103"/>
      <c r="DL344" s="103"/>
      <c r="DM344" s="103"/>
      <c r="DN344" s="103"/>
      <c r="DO344" s="103"/>
      <c r="DP344" s="103"/>
      <c r="DQ344" s="103"/>
    </row>
    <row r="345" spans="1:121" s="25" customFormat="1" ht="12.75" customHeight="1" outlineLevel="1" x14ac:dyDescent="0.2">
      <c r="A345" s="35" t="s">
        <v>181</v>
      </c>
      <c r="B345" s="36">
        <f t="shared" si="73"/>
        <v>4</v>
      </c>
      <c r="C345" s="81"/>
      <c r="D345" s="82"/>
      <c r="E345" s="82"/>
      <c r="F345" s="82"/>
      <c r="G345" s="82"/>
      <c r="H345" s="82"/>
      <c r="I345" s="82"/>
      <c r="J345" s="82"/>
      <c r="K345" s="82"/>
      <c r="L345" s="82"/>
      <c r="M345" s="82"/>
      <c r="N345" s="82"/>
      <c r="O345" s="82"/>
      <c r="P345" s="82"/>
      <c r="Q345" s="82"/>
      <c r="R345" s="82"/>
      <c r="S345" s="82"/>
      <c r="T345" s="82"/>
      <c r="U345" s="82"/>
      <c r="V345" s="82"/>
      <c r="W345" s="82"/>
      <c r="X345" s="82"/>
      <c r="Y345" s="82"/>
      <c r="Z345" s="82"/>
      <c r="AA345" s="82"/>
      <c r="AB345" s="82"/>
      <c r="AC345" s="82"/>
      <c r="AD345" s="82"/>
      <c r="AE345" s="82"/>
      <c r="AF345" s="82"/>
      <c r="AG345" s="82"/>
      <c r="AH345" s="82"/>
      <c r="AI345" s="82"/>
      <c r="AJ345" s="82"/>
      <c r="AK345" s="82"/>
      <c r="AL345" s="82"/>
      <c r="AM345" s="82"/>
      <c r="AN345" s="82"/>
      <c r="AO345" s="82"/>
      <c r="AP345" s="82"/>
      <c r="AQ345" s="82"/>
      <c r="AR345" s="82"/>
      <c r="AS345" s="82"/>
      <c r="AT345" s="82"/>
      <c r="AU345" s="82"/>
      <c r="AV345" s="82"/>
      <c r="AW345" s="82"/>
      <c r="AX345" s="82"/>
      <c r="AY345" s="82"/>
      <c r="AZ345" s="82"/>
      <c r="BA345" s="82"/>
      <c r="BB345" s="82"/>
      <c r="BC345" s="82"/>
      <c r="BD345" s="82"/>
      <c r="BE345" s="82"/>
      <c r="BF345" s="82">
        <v>343438</v>
      </c>
      <c r="BG345" s="82">
        <v>1389055</v>
      </c>
      <c r="BH345" s="82">
        <v>2776831</v>
      </c>
      <c r="BI345" s="82">
        <v>4624</v>
      </c>
      <c r="BJ345" s="82"/>
      <c r="BK345" s="82"/>
      <c r="BL345" s="103"/>
      <c r="BM345" s="103"/>
      <c r="BN345" s="103"/>
      <c r="BO345" s="103"/>
      <c r="BP345" s="103"/>
      <c r="BQ345" s="103"/>
      <c r="BR345" s="103"/>
      <c r="BS345" s="103"/>
      <c r="BT345" s="103"/>
      <c r="BU345" s="103"/>
      <c r="BV345" s="103"/>
      <c r="BW345" s="103"/>
      <c r="BX345" s="103"/>
      <c r="BY345" s="103"/>
      <c r="BZ345" s="103"/>
      <c r="CA345" s="103"/>
      <c r="CB345" s="103"/>
      <c r="CC345" s="103"/>
      <c r="CD345" s="103"/>
      <c r="CE345" s="103"/>
      <c r="CF345" s="103"/>
      <c r="CG345" s="103"/>
      <c r="CH345" s="103"/>
      <c r="CI345" s="103"/>
      <c r="CJ345" s="103"/>
      <c r="CK345" s="103"/>
      <c r="CL345" s="103"/>
      <c r="CM345" s="103"/>
      <c r="CN345" s="103"/>
      <c r="CO345" s="103"/>
      <c r="CP345" s="103"/>
      <c r="CQ345" s="103"/>
      <c r="CR345" s="103"/>
      <c r="CS345" s="103"/>
      <c r="CT345" s="103"/>
      <c r="CU345" s="103"/>
      <c r="CV345" s="103"/>
      <c r="CW345" s="103"/>
      <c r="CX345" s="103"/>
      <c r="CY345" s="103"/>
      <c r="CZ345" s="103"/>
      <c r="DA345" s="103"/>
      <c r="DB345" s="103"/>
      <c r="DC345" s="103"/>
      <c r="DD345" s="103"/>
      <c r="DE345" s="103"/>
      <c r="DF345" s="103"/>
      <c r="DG345" s="103"/>
      <c r="DH345" s="103"/>
      <c r="DI345" s="103"/>
      <c r="DJ345" s="103"/>
      <c r="DK345" s="103"/>
      <c r="DL345" s="103"/>
      <c r="DM345" s="103"/>
      <c r="DN345" s="103"/>
      <c r="DO345" s="103"/>
      <c r="DP345" s="103"/>
      <c r="DQ345" s="103"/>
    </row>
    <row r="346" spans="1:121" s="25" customFormat="1" ht="12.75" customHeight="1" outlineLevel="1" x14ac:dyDescent="0.2">
      <c r="A346" s="35" t="s">
        <v>208</v>
      </c>
      <c r="B346" s="36">
        <f t="shared" si="73"/>
        <v>4</v>
      </c>
      <c r="C346" s="81"/>
      <c r="D346" s="82"/>
      <c r="E346" s="82"/>
      <c r="F346" s="82"/>
      <c r="G346" s="82"/>
      <c r="H346" s="82"/>
      <c r="I346" s="82"/>
      <c r="J346" s="82"/>
      <c r="K346" s="82"/>
      <c r="L346" s="82"/>
      <c r="M346" s="82"/>
      <c r="N346" s="82"/>
      <c r="O346" s="82"/>
      <c r="P346" s="82"/>
      <c r="Q346" s="82"/>
      <c r="R346" s="82"/>
      <c r="S346" s="82"/>
      <c r="T346" s="82"/>
      <c r="U346" s="82"/>
      <c r="V346" s="82"/>
      <c r="W346" s="82"/>
      <c r="X346" s="82"/>
      <c r="Y346" s="82"/>
      <c r="Z346" s="82"/>
      <c r="AA346" s="82"/>
      <c r="AB346" s="82"/>
      <c r="AC346" s="82"/>
      <c r="AD346" s="82"/>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c r="BA346" s="82"/>
      <c r="BB346" s="82"/>
      <c r="BC346" s="82"/>
      <c r="BD346" s="82"/>
      <c r="BE346" s="82"/>
      <c r="BF346" s="82"/>
      <c r="BG346" s="82"/>
      <c r="BH346" s="82"/>
      <c r="BI346" s="82"/>
      <c r="BJ346" s="82"/>
      <c r="BK346" s="82">
        <v>85</v>
      </c>
      <c r="BL346" s="103">
        <v>122</v>
      </c>
      <c r="BM346" s="103">
        <v>134</v>
      </c>
      <c r="BN346" s="82">
        <v>148</v>
      </c>
      <c r="BO346" s="103"/>
      <c r="BP346" s="103"/>
      <c r="BQ346" s="103"/>
      <c r="BR346" s="103"/>
      <c r="BS346" s="103"/>
      <c r="BT346" s="103"/>
      <c r="BU346" s="103"/>
      <c r="BV346" s="103"/>
      <c r="BW346" s="103"/>
      <c r="BX346" s="103"/>
      <c r="BY346" s="103"/>
      <c r="BZ346" s="103"/>
      <c r="CA346" s="103"/>
      <c r="CB346" s="103"/>
      <c r="CC346" s="103"/>
      <c r="CD346" s="103"/>
      <c r="CE346" s="103"/>
      <c r="CF346" s="103"/>
      <c r="CG346" s="103"/>
      <c r="CH346" s="103"/>
      <c r="CI346" s="103"/>
      <c r="CJ346" s="103"/>
      <c r="CK346" s="103"/>
      <c r="CL346" s="103"/>
      <c r="CM346" s="103"/>
      <c r="CN346" s="103"/>
      <c r="CO346" s="103"/>
      <c r="CP346" s="103"/>
      <c r="CQ346" s="103"/>
      <c r="CR346" s="103"/>
      <c r="CS346" s="103"/>
      <c r="CT346" s="103"/>
      <c r="CU346" s="103"/>
      <c r="CV346" s="103"/>
      <c r="CW346" s="103"/>
      <c r="CX346" s="103"/>
      <c r="CY346" s="103"/>
      <c r="CZ346" s="103"/>
      <c r="DA346" s="103"/>
      <c r="DB346" s="103"/>
      <c r="DC346" s="103"/>
      <c r="DD346" s="103"/>
      <c r="DE346" s="103"/>
      <c r="DF346" s="103"/>
      <c r="DG346" s="103"/>
      <c r="DH346" s="103"/>
      <c r="DI346" s="103"/>
      <c r="DJ346" s="103"/>
      <c r="DK346" s="103"/>
      <c r="DL346" s="103"/>
      <c r="DM346" s="103"/>
      <c r="DN346" s="103"/>
      <c r="DO346" s="103"/>
      <c r="DP346" s="103"/>
      <c r="DQ346" s="103"/>
    </row>
    <row r="347" spans="1:121" s="25" customFormat="1" ht="12.75" customHeight="1" outlineLevel="1" x14ac:dyDescent="0.2">
      <c r="A347" s="38"/>
      <c r="B347" s="36" t="str">
        <f t="shared" si="73"/>
        <v/>
      </c>
      <c r="C347" s="81"/>
      <c r="D347" s="82"/>
      <c r="E347" s="82"/>
      <c r="F347" s="82"/>
      <c r="G347" s="82"/>
      <c r="H347" s="82"/>
      <c r="I347" s="82"/>
      <c r="J347" s="82"/>
      <c r="K347" s="82"/>
      <c r="L347" s="82"/>
      <c r="M347" s="82"/>
      <c r="N347" s="82"/>
      <c r="O347" s="82"/>
      <c r="P347" s="82"/>
      <c r="Q347" s="82"/>
      <c r="R347" s="82"/>
      <c r="S347" s="82"/>
      <c r="T347" s="82"/>
      <c r="U347" s="82"/>
      <c r="V347" s="82"/>
      <c r="W347" s="82"/>
      <c r="X347" s="82"/>
      <c r="Y347" s="82"/>
      <c r="Z347" s="82"/>
      <c r="AA347" s="82"/>
      <c r="AB347" s="82"/>
      <c r="AC347" s="82"/>
      <c r="AD347" s="82"/>
      <c r="AE347" s="82"/>
      <c r="AF347" s="82"/>
      <c r="AG347" s="82"/>
      <c r="AH347" s="82"/>
      <c r="AI347" s="82"/>
      <c r="AJ347" s="82"/>
      <c r="AK347" s="82"/>
      <c r="AL347" s="82"/>
      <c r="AM347" s="82"/>
      <c r="AN347" s="82"/>
      <c r="AO347" s="82"/>
      <c r="AP347" s="82"/>
      <c r="AQ347" s="82"/>
      <c r="AR347" s="82"/>
      <c r="AS347" s="82"/>
      <c r="AT347" s="82"/>
      <c r="AU347" s="82"/>
      <c r="AV347" s="82"/>
      <c r="AW347" s="82"/>
      <c r="AX347" s="82"/>
      <c r="AY347" s="82"/>
      <c r="AZ347" s="82"/>
      <c r="BA347" s="82"/>
      <c r="BB347" s="82"/>
      <c r="BC347" s="82"/>
      <c r="BD347" s="82"/>
      <c r="BE347" s="82"/>
      <c r="BF347" s="82"/>
      <c r="BG347" s="82"/>
      <c r="BH347" s="82"/>
      <c r="BI347" s="82"/>
      <c r="BJ347" s="82"/>
      <c r="BK347" s="82"/>
      <c r="BL347" s="82"/>
      <c r="BM347" s="82"/>
      <c r="BN347" s="82"/>
      <c r="BO347" s="82"/>
      <c r="BP347" s="82"/>
      <c r="BQ347" s="82"/>
      <c r="BR347" s="82"/>
      <c r="BS347" s="82"/>
      <c r="BT347" s="82"/>
      <c r="BU347" s="82"/>
      <c r="BV347" s="82"/>
      <c r="BW347" s="82"/>
      <c r="BX347" s="82"/>
      <c r="BY347" s="82"/>
      <c r="BZ347" s="82"/>
      <c r="CA347" s="82"/>
      <c r="CB347" s="82"/>
      <c r="CC347" s="82"/>
      <c r="CD347" s="82"/>
      <c r="CE347" s="82"/>
      <c r="CF347" s="82"/>
      <c r="CG347" s="82"/>
      <c r="CH347" s="82"/>
      <c r="CI347" s="82"/>
      <c r="CJ347" s="82"/>
      <c r="CK347" s="82"/>
      <c r="CL347" s="82"/>
      <c r="CM347" s="82"/>
      <c r="CN347" s="82"/>
      <c r="CO347" s="82"/>
      <c r="CP347" s="82"/>
      <c r="CQ347" s="82"/>
      <c r="CR347" s="82"/>
      <c r="CS347" s="82"/>
      <c r="CT347" s="82"/>
      <c r="CU347" s="82"/>
      <c r="CV347" s="82"/>
      <c r="CW347" s="82"/>
      <c r="CX347" s="82"/>
      <c r="CY347" s="82"/>
      <c r="CZ347" s="82"/>
      <c r="DA347" s="82"/>
      <c r="DB347" s="82"/>
      <c r="DC347" s="82"/>
      <c r="DD347" s="82"/>
      <c r="DE347" s="82"/>
      <c r="DF347" s="82"/>
      <c r="DG347" s="82"/>
      <c r="DH347" s="82"/>
      <c r="DI347" s="82"/>
      <c r="DJ347" s="82"/>
      <c r="DK347" s="82"/>
      <c r="DL347" s="82"/>
      <c r="DM347" s="82"/>
      <c r="DN347" s="82"/>
      <c r="DO347" s="82"/>
      <c r="DP347" s="82"/>
      <c r="DQ347" s="82"/>
    </row>
    <row r="348" spans="1:121" s="25" customFormat="1" ht="12.75" customHeight="1" outlineLevel="1" x14ac:dyDescent="0.2">
      <c r="A348" s="53" t="s">
        <v>578</v>
      </c>
      <c r="B348" s="36" t="str">
        <f t="shared" si="73"/>
        <v/>
      </c>
      <c r="C348" s="81"/>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c r="AT348" s="82"/>
      <c r="AU348" s="82"/>
      <c r="AV348" s="82"/>
      <c r="AW348" s="82"/>
      <c r="AX348" s="82"/>
      <c r="AY348" s="82"/>
      <c r="AZ348" s="82"/>
      <c r="BA348" s="82"/>
      <c r="BB348" s="82"/>
      <c r="BC348" s="82"/>
      <c r="BD348" s="82"/>
      <c r="BE348" s="82"/>
      <c r="BF348" s="82"/>
      <c r="BG348" s="82"/>
      <c r="BH348" s="82"/>
      <c r="BI348" s="82"/>
      <c r="BJ348" s="82"/>
      <c r="BK348" s="82"/>
      <c r="BL348" s="82"/>
      <c r="BM348" s="82"/>
      <c r="BN348" s="82"/>
      <c r="BO348" s="82"/>
      <c r="BP348" s="82"/>
      <c r="BQ348" s="82"/>
      <c r="BR348" s="82"/>
      <c r="BS348" s="82"/>
      <c r="BT348" s="82"/>
      <c r="BU348" s="82"/>
      <c r="BV348" s="82"/>
      <c r="BW348" s="82"/>
      <c r="BX348" s="82"/>
      <c r="BY348" s="82"/>
      <c r="BZ348" s="82"/>
      <c r="CA348" s="82"/>
      <c r="CB348" s="82"/>
      <c r="CC348" s="82"/>
      <c r="CD348" s="82"/>
      <c r="CE348" s="82"/>
      <c r="CF348" s="82"/>
      <c r="CG348" s="82"/>
      <c r="CH348" s="82"/>
      <c r="CI348" s="82"/>
      <c r="CJ348" s="82"/>
      <c r="CK348" s="82"/>
      <c r="CL348" s="82"/>
      <c r="CM348" s="82"/>
      <c r="CN348" s="82"/>
      <c r="CO348" s="82"/>
      <c r="CP348" s="82"/>
      <c r="CQ348" s="82"/>
      <c r="CR348" s="82"/>
      <c r="CS348" s="82"/>
      <c r="CT348" s="82"/>
      <c r="CU348" s="82"/>
      <c r="CV348" s="82"/>
      <c r="CW348" s="82"/>
      <c r="CX348" s="82"/>
      <c r="CY348" s="82"/>
      <c r="CZ348" s="82"/>
      <c r="DA348" s="82"/>
      <c r="DB348" s="82"/>
      <c r="DC348" s="82"/>
      <c r="DD348" s="82"/>
      <c r="DE348" s="82"/>
      <c r="DF348" s="82"/>
      <c r="DG348" s="82"/>
      <c r="DH348" s="82"/>
      <c r="DI348" s="82"/>
      <c r="DJ348" s="82"/>
      <c r="DK348" s="82"/>
      <c r="DL348" s="82"/>
      <c r="DM348" s="82"/>
      <c r="DN348" s="82"/>
      <c r="DO348" s="82"/>
      <c r="DP348" s="82"/>
      <c r="DQ348" s="82"/>
    </row>
    <row r="349" spans="1:121" s="25" customFormat="1" ht="12.75" customHeight="1" outlineLevel="1" x14ac:dyDescent="0.2">
      <c r="A349" s="35" t="s">
        <v>309</v>
      </c>
      <c r="B349" s="36">
        <f t="shared" si="73"/>
        <v>2</v>
      </c>
      <c r="C349" s="81"/>
      <c r="D349" s="82"/>
      <c r="E349" s="82"/>
      <c r="F349" s="82"/>
      <c r="G349" s="82"/>
      <c r="H349" s="82"/>
      <c r="I349" s="82"/>
      <c r="J349" s="82"/>
      <c r="K349" s="82"/>
      <c r="L349" s="82"/>
      <c r="M349" s="82"/>
      <c r="N349" s="82"/>
      <c r="O349" s="82"/>
      <c r="P349" s="82"/>
      <c r="Q349" s="82"/>
      <c r="R349" s="82"/>
      <c r="S349" s="82"/>
      <c r="T349" s="82"/>
      <c r="U349" s="82"/>
      <c r="V349" s="82"/>
      <c r="W349" s="82"/>
      <c r="X349" s="82"/>
      <c r="Y349" s="82"/>
      <c r="Z349" s="82"/>
      <c r="AA349" s="82"/>
      <c r="AB349" s="82"/>
      <c r="AC349" s="82"/>
      <c r="AD349" s="82"/>
      <c r="AE349" s="82"/>
      <c r="AF349" s="82"/>
      <c r="AG349" s="82"/>
      <c r="AH349" s="82"/>
      <c r="AI349" s="82"/>
      <c r="AJ349" s="82"/>
      <c r="AK349" s="82"/>
      <c r="AL349" s="82"/>
      <c r="AM349" s="82"/>
      <c r="AN349" s="82"/>
      <c r="AO349" s="82"/>
      <c r="AP349" s="82"/>
      <c r="AQ349" s="82"/>
      <c r="AR349" s="82"/>
      <c r="AS349" s="82"/>
      <c r="AT349" s="82"/>
      <c r="AU349" s="82"/>
      <c r="AV349" s="82"/>
      <c r="AW349" s="82"/>
      <c r="AX349" s="82"/>
      <c r="AY349" s="82"/>
      <c r="AZ349" s="82"/>
      <c r="BA349" s="82"/>
      <c r="BB349" s="82"/>
      <c r="BC349" s="82"/>
      <c r="BD349" s="82"/>
      <c r="BE349" s="82"/>
      <c r="BF349" s="82"/>
      <c r="BG349" s="82"/>
      <c r="BH349" s="82"/>
      <c r="BI349" s="82"/>
      <c r="BJ349" s="82"/>
      <c r="BK349" s="82"/>
      <c r="BL349" s="82"/>
      <c r="BM349" s="82"/>
      <c r="BN349" s="82"/>
      <c r="BO349" s="82"/>
      <c r="BP349" s="82">
        <v>3068</v>
      </c>
      <c r="BQ349" s="82">
        <v>3134</v>
      </c>
      <c r="BR349" s="82"/>
      <c r="BS349" s="82"/>
      <c r="BT349" s="82"/>
      <c r="BU349" s="82"/>
      <c r="BV349" s="82"/>
      <c r="BW349" s="82"/>
      <c r="BX349" s="82"/>
      <c r="BY349" s="82"/>
      <c r="BZ349" s="82"/>
      <c r="CA349" s="82"/>
      <c r="CB349" s="82"/>
      <c r="CC349" s="82"/>
      <c r="CD349" s="82"/>
      <c r="CE349" s="82"/>
      <c r="CF349" s="82"/>
      <c r="CG349" s="82"/>
      <c r="CH349" s="82"/>
      <c r="CI349" s="82"/>
      <c r="CJ349" s="82"/>
      <c r="CK349" s="82"/>
      <c r="CL349" s="82"/>
      <c r="CM349" s="82"/>
      <c r="CN349" s="82"/>
      <c r="CO349" s="82"/>
      <c r="CP349" s="82"/>
      <c r="CQ349" s="82"/>
      <c r="CR349" s="82"/>
      <c r="CS349" s="82"/>
      <c r="CT349" s="82"/>
      <c r="CU349" s="82"/>
      <c r="CV349" s="82"/>
      <c r="CW349" s="82"/>
      <c r="CX349" s="82"/>
      <c r="CY349" s="82"/>
      <c r="CZ349" s="82"/>
      <c r="DA349" s="82"/>
      <c r="DB349" s="82"/>
      <c r="DC349" s="82"/>
      <c r="DD349" s="82"/>
      <c r="DE349" s="82"/>
      <c r="DF349" s="82"/>
      <c r="DG349" s="82"/>
      <c r="DH349" s="82"/>
      <c r="DI349" s="82"/>
      <c r="DJ349" s="82"/>
      <c r="DK349" s="82"/>
      <c r="DL349" s="82"/>
      <c r="DM349" s="82"/>
      <c r="DN349" s="82"/>
      <c r="DO349" s="82"/>
      <c r="DP349" s="82"/>
      <c r="DQ349" s="82"/>
    </row>
    <row r="350" spans="1:121" s="25" customFormat="1" ht="12.75" customHeight="1" outlineLevel="1" x14ac:dyDescent="0.2">
      <c r="A350" s="35" t="s">
        <v>313</v>
      </c>
      <c r="B350" s="36">
        <f t="shared" si="73"/>
        <v>2</v>
      </c>
      <c r="C350" s="81"/>
      <c r="D350" s="82"/>
      <c r="E350" s="82"/>
      <c r="F350" s="82"/>
      <c r="G350" s="82"/>
      <c r="H350" s="82"/>
      <c r="I350" s="82"/>
      <c r="J350" s="82"/>
      <c r="K350" s="82"/>
      <c r="L350" s="82"/>
      <c r="M350" s="82"/>
      <c r="N350" s="82"/>
      <c r="O350" s="82"/>
      <c r="P350" s="82"/>
      <c r="Q350" s="82"/>
      <c r="R350" s="82"/>
      <c r="S350" s="82"/>
      <c r="T350" s="82"/>
      <c r="U350" s="82"/>
      <c r="V350" s="82"/>
      <c r="W350" s="82"/>
      <c r="X350" s="82"/>
      <c r="Y350" s="82"/>
      <c r="Z350" s="82"/>
      <c r="AA350" s="82"/>
      <c r="AB350" s="82"/>
      <c r="AC350" s="82"/>
      <c r="AD350" s="82"/>
      <c r="AE350" s="82"/>
      <c r="AF350" s="82"/>
      <c r="AG350" s="82"/>
      <c r="AH350" s="82"/>
      <c r="AI350" s="82"/>
      <c r="AJ350" s="82"/>
      <c r="AK350" s="82"/>
      <c r="AL350" s="82"/>
      <c r="AM350" s="82"/>
      <c r="AN350" s="82"/>
      <c r="AO350" s="82"/>
      <c r="AP350" s="82"/>
      <c r="AQ350" s="82"/>
      <c r="AR350" s="82"/>
      <c r="AS350" s="82"/>
      <c r="AT350" s="82"/>
      <c r="AU350" s="82"/>
      <c r="AV350" s="82"/>
      <c r="AW350" s="82"/>
      <c r="AX350" s="82"/>
      <c r="AY350" s="82"/>
      <c r="AZ350" s="82"/>
      <c r="BA350" s="82"/>
      <c r="BB350" s="82"/>
      <c r="BC350" s="82"/>
      <c r="BD350" s="82"/>
      <c r="BE350" s="82"/>
      <c r="BF350" s="82"/>
      <c r="BG350" s="82"/>
      <c r="BH350" s="82"/>
      <c r="BI350" s="82"/>
      <c r="BJ350" s="82"/>
      <c r="BK350" s="82"/>
      <c r="BL350" s="82"/>
      <c r="BM350" s="82"/>
      <c r="BN350" s="82"/>
      <c r="BO350" s="82"/>
      <c r="BP350" s="82">
        <v>26335</v>
      </c>
      <c r="BQ350" s="82">
        <v>26267</v>
      </c>
      <c r="BR350" s="82"/>
      <c r="BS350" s="82"/>
      <c r="BT350" s="82"/>
      <c r="BU350" s="82"/>
      <c r="BV350" s="82"/>
      <c r="BW350" s="82"/>
      <c r="BX350" s="82"/>
      <c r="BY350" s="82"/>
      <c r="BZ350" s="82"/>
      <c r="CA350" s="82"/>
      <c r="CB350" s="82"/>
      <c r="CC350" s="82"/>
      <c r="CD350" s="82"/>
      <c r="CE350" s="82"/>
      <c r="CF350" s="82"/>
      <c r="CG350" s="82"/>
      <c r="CH350" s="82"/>
      <c r="CI350" s="82"/>
      <c r="CJ350" s="82"/>
      <c r="CK350" s="82"/>
      <c r="CL350" s="82"/>
      <c r="CM350" s="82"/>
      <c r="CN350" s="82"/>
      <c r="CO350" s="82"/>
      <c r="CP350" s="82"/>
      <c r="CQ350" s="82"/>
      <c r="CR350" s="82"/>
      <c r="CS350" s="82"/>
      <c r="CT350" s="82"/>
      <c r="CU350" s="82"/>
      <c r="CV350" s="82"/>
      <c r="CW350" s="82"/>
      <c r="CX350" s="82"/>
      <c r="CY350" s="82"/>
      <c r="CZ350" s="82"/>
      <c r="DA350" s="82"/>
      <c r="DB350" s="82"/>
      <c r="DC350" s="82"/>
      <c r="DD350" s="82"/>
      <c r="DE350" s="82"/>
      <c r="DF350" s="82"/>
      <c r="DG350" s="82"/>
      <c r="DH350" s="82"/>
      <c r="DI350" s="82"/>
      <c r="DJ350" s="82"/>
      <c r="DK350" s="82"/>
      <c r="DL350" s="82"/>
      <c r="DM350" s="82"/>
      <c r="DN350" s="82"/>
      <c r="DO350" s="82"/>
      <c r="DP350" s="82"/>
      <c r="DQ350" s="82"/>
    </row>
    <row r="351" spans="1:121" s="25" customFormat="1" ht="12.75" customHeight="1" outlineLevel="1" x14ac:dyDescent="0.2">
      <c r="A351" s="35" t="s">
        <v>317</v>
      </c>
      <c r="B351" s="36">
        <f t="shared" si="73"/>
        <v>2</v>
      </c>
      <c r="C351" s="81"/>
      <c r="D351" s="82"/>
      <c r="E351" s="82"/>
      <c r="F351" s="82"/>
      <c r="G351" s="82"/>
      <c r="H351" s="82"/>
      <c r="I351" s="82"/>
      <c r="J351" s="82"/>
      <c r="K351" s="82"/>
      <c r="L351" s="82"/>
      <c r="M351" s="82"/>
      <c r="N351" s="82"/>
      <c r="O351" s="82"/>
      <c r="P351" s="82"/>
      <c r="Q351" s="82"/>
      <c r="R351" s="82"/>
      <c r="S351" s="82"/>
      <c r="T351" s="82"/>
      <c r="U351" s="82"/>
      <c r="V351" s="82"/>
      <c r="W351" s="82"/>
      <c r="X351" s="82"/>
      <c r="Y351" s="82"/>
      <c r="Z351" s="82"/>
      <c r="AA351" s="82"/>
      <c r="AB351" s="82"/>
      <c r="AC351" s="82"/>
      <c r="AD351" s="82"/>
      <c r="AE351" s="82"/>
      <c r="AF351" s="82"/>
      <c r="AG351" s="82"/>
      <c r="AH351" s="82"/>
      <c r="AI351" s="82"/>
      <c r="AJ351" s="82"/>
      <c r="AK351" s="82"/>
      <c r="AL351" s="82"/>
      <c r="AM351" s="82"/>
      <c r="AN351" s="82"/>
      <c r="AO351" s="82"/>
      <c r="AP351" s="82"/>
      <c r="AQ351" s="82"/>
      <c r="AR351" s="82"/>
      <c r="AS351" s="82"/>
      <c r="AT351" s="82"/>
      <c r="AU351" s="82"/>
      <c r="AV351" s="82"/>
      <c r="AW351" s="82"/>
      <c r="AX351" s="82"/>
      <c r="AY351" s="82"/>
      <c r="AZ351" s="82"/>
      <c r="BA351" s="82"/>
      <c r="BB351" s="82"/>
      <c r="BC351" s="82"/>
      <c r="BD351" s="82"/>
      <c r="BE351" s="82"/>
      <c r="BF351" s="82"/>
      <c r="BG351" s="82"/>
      <c r="BH351" s="82"/>
      <c r="BI351" s="82"/>
      <c r="BJ351" s="82"/>
      <c r="BK351" s="82"/>
      <c r="BL351" s="82"/>
      <c r="BM351" s="82"/>
      <c r="BN351" s="82"/>
      <c r="BO351" s="82"/>
      <c r="BP351" s="82">
        <v>2621</v>
      </c>
      <c r="BQ351" s="82">
        <v>2428</v>
      </c>
      <c r="BR351" s="82"/>
      <c r="BS351" s="82"/>
      <c r="BT351" s="82"/>
      <c r="BU351" s="82"/>
      <c r="BV351" s="82"/>
      <c r="BW351" s="82"/>
      <c r="BX351" s="82"/>
      <c r="BY351" s="82"/>
      <c r="BZ351" s="82"/>
      <c r="CA351" s="82"/>
      <c r="CB351" s="82"/>
      <c r="CC351" s="82"/>
      <c r="CD351" s="82"/>
      <c r="CE351" s="82"/>
      <c r="CF351" s="82"/>
      <c r="CG351" s="82"/>
      <c r="CH351" s="82"/>
      <c r="CI351" s="82"/>
      <c r="CJ351" s="82"/>
      <c r="CK351" s="82"/>
      <c r="CL351" s="82"/>
      <c r="CM351" s="82"/>
      <c r="CN351" s="82"/>
      <c r="CO351" s="82"/>
      <c r="CP351" s="82"/>
      <c r="CQ351" s="82"/>
      <c r="CR351" s="82"/>
      <c r="CS351" s="82"/>
      <c r="CT351" s="82"/>
      <c r="CU351" s="82"/>
      <c r="CV351" s="82"/>
      <c r="CW351" s="82"/>
      <c r="CX351" s="82"/>
      <c r="CY351" s="82"/>
      <c r="CZ351" s="82"/>
      <c r="DA351" s="82"/>
      <c r="DB351" s="82"/>
      <c r="DC351" s="82"/>
      <c r="DD351" s="82"/>
      <c r="DE351" s="82"/>
      <c r="DF351" s="82"/>
      <c r="DG351" s="82"/>
      <c r="DH351" s="82"/>
      <c r="DI351" s="82"/>
      <c r="DJ351" s="82"/>
      <c r="DK351" s="82"/>
      <c r="DL351" s="82"/>
      <c r="DM351" s="82"/>
      <c r="DN351" s="82"/>
      <c r="DO351" s="82"/>
      <c r="DP351" s="82"/>
      <c r="DQ351" s="82"/>
    </row>
    <row r="352" spans="1:121" s="25" customFormat="1" ht="12.75" customHeight="1" outlineLevel="1" x14ac:dyDescent="0.2">
      <c r="A352" s="35" t="s">
        <v>315</v>
      </c>
      <c r="B352" s="36">
        <f t="shared" si="73"/>
        <v>2</v>
      </c>
      <c r="C352" s="81"/>
      <c r="D352" s="82"/>
      <c r="E352" s="82"/>
      <c r="F352" s="82"/>
      <c r="G352" s="82"/>
      <c r="H352" s="82"/>
      <c r="I352" s="82"/>
      <c r="J352" s="82"/>
      <c r="K352" s="82"/>
      <c r="L352" s="82"/>
      <c r="M352" s="82"/>
      <c r="N352" s="82"/>
      <c r="O352" s="82"/>
      <c r="P352" s="82"/>
      <c r="Q352" s="82"/>
      <c r="R352" s="82"/>
      <c r="S352" s="82"/>
      <c r="T352" s="82"/>
      <c r="U352" s="82"/>
      <c r="V352" s="82"/>
      <c r="W352" s="82"/>
      <c r="X352" s="82"/>
      <c r="Y352" s="82"/>
      <c r="Z352" s="82"/>
      <c r="AA352" s="82"/>
      <c r="AB352" s="82"/>
      <c r="AC352" s="82"/>
      <c r="AD352" s="82"/>
      <c r="AE352" s="82"/>
      <c r="AF352" s="82"/>
      <c r="AG352" s="82"/>
      <c r="AH352" s="82"/>
      <c r="AI352" s="82"/>
      <c r="AJ352" s="82"/>
      <c r="AK352" s="82"/>
      <c r="AL352" s="82"/>
      <c r="AM352" s="82"/>
      <c r="AN352" s="82"/>
      <c r="AO352" s="82"/>
      <c r="AP352" s="82"/>
      <c r="AQ352" s="82"/>
      <c r="AR352" s="82"/>
      <c r="AS352" s="82"/>
      <c r="AT352" s="82"/>
      <c r="AU352" s="82"/>
      <c r="AV352" s="82"/>
      <c r="AW352" s="82"/>
      <c r="AX352" s="82"/>
      <c r="AY352" s="82"/>
      <c r="AZ352" s="82"/>
      <c r="BA352" s="82"/>
      <c r="BB352" s="82"/>
      <c r="BC352" s="82"/>
      <c r="BD352" s="82"/>
      <c r="BE352" s="82"/>
      <c r="BF352" s="82"/>
      <c r="BG352" s="82"/>
      <c r="BH352" s="82"/>
      <c r="BI352" s="82"/>
      <c r="BJ352" s="82"/>
      <c r="BK352" s="82"/>
      <c r="BL352" s="82"/>
      <c r="BM352" s="82"/>
      <c r="BN352" s="82"/>
      <c r="BO352" s="82"/>
      <c r="BP352" s="82">
        <v>11003</v>
      </c>
      <c r="BQ352" s="82">
        <v>13083</v>
      </c>
      <c r="BR352" s="82"/>
      <c r="BS352" s="82"/>
      <c r="BT352" s="82"/>
      <c r="BU352" s="82"/>
      <c r="BV352" s="82"/>
      <c r="BW352" s="82"/>
      <c r="BX352" s="82"/>
      <c r="BY352" s="82"/>
      <c r="BZ352" s="82"/>
      <c r="CA352" s="82"/>
      <c r="CB352" s="82"/>
      <c r="CC352" s="82"/>
      <c r="CD352" s="82"/>
      <c r="CE352" s="82"/>
      <c r="CF352" s="82"/>
      <c r="CG352" s="82"/>
      <c r="CH352" s="82"/>
      <c r="CI352" s="82"/>
      <c r="CJ352" s="82"/>
      <c r="CK352" s="82"/>
      <c r="CL352" s="82"/>
      <c r="CM352" s="82"/>
      <c r="CN352" s="82"/>
      <c r="CO352" s="82"/>
      <c r="CP352" s="82"/>
      <c r="CQ352" s="82"/>
      <c r="CR352" s="82"/>
      <c r="CS352" s="82"/>
      <c r="CT352" s="82"/>
      <c r="CU352" s="82"/>
      <c r="CV352" s="82"/>
      <c r="CW352" s="82"/>
      <c r="CX352" s="82"/>
      <c r="CY352" s="82"/>
      <c r="CZ352" s="82"/>
      <c r="DA352" s="82"/>
      <c r="DB352" s="82"/>
      <c r="DC352" s="82"/>
      <c r="DD352" s="82"/>
      <c r="DE352" s="82"/>
      <c r="DF352" s="82"/>
      <c r="DG352" s="82"/>
      <c r="DH352" s="82"/>
      <c r="DI352" s="82"/>
      <c r="DJ352" s="82"/>
      <c r="DK352" s="82"/>
      <c r="DL352" s="82"/>
      <c r="DM352" s="82"/>
      <c r="DN352" s="82"/>
      <c r="DO352" s="82"/>
      <c r="DP352" s="82"/>
      <c r="DQ352" s="82"/>
    </row>
    <row r="353" spans="1:121" s="25" customFormat="1" ht="12.75" customHeight="1" outlineLevel="1" x14ac:dyDescent="0.2">
      <c r="A353" s="35" t="s">
        <v>310</v>
      </c>
      <c r="B353" s="36">
        <f t="shared" si="73"/>
        <v>2</v>
      </c>
      <c r="C353" s="81"/>
      <c r="D353" s="82"/>
      <c r="E353" s="82"/>
      <c r="F353" s="82"/>
      <c r="G353" s="82"/>
      <c r="H353" s="82"/>
      <c r="I353" s="82"/>
      <c r="J353" s="82"/>
      <c r="K353" s="82"/>
      <c r="L353" s="82"/>
      <c r="M353" s="82"/>
      <c r="N353" s="82"/>
      <c r="O353" s="82"/>
      <c r="P353" s="82"/>
      <c r="Q353" s="82"/>
      <c r="R353" s="82"/>
      <c r="S353" s="82"/>
      <c r="T353" s="82"/>
      <c r="U353" s="82"/>
      <c r="V353" s="82"/>
      <c r="W353" s="82"/>
      <c r="X353" s="82"/>
      <c r="Y353" s="82"/>
      <c r="Z353" s="82"/>
      <c r="AA353" s="82"/>
      <c r="AB353" s="82"/>
      <c r="AC353" s="82"/>
      <c r="AD353" s="82"/>
      <c r="AE353" s="82"/>
      <c r="AF353" s="82"/>
      <c r="AG353" s="82"/>
      <c r="AH353" s="82"/>
      <c r="AI353" s="82"/>
      <c r="AJ353" s="82"/>
      <c r="AK353" s="82"/>
      <c r="AL353" s="82"/>
      <c r="AM353" s="82"/>
      <c r="AN353" s="82"/>
      <c r="AO353" s="82"/>
      <c r="AP353" s="82"/>
      <c r="AQ353" s="82"/>
      <c r="AR353" s="82"/>
      <c r="AS353" s="82"/>
      <c r="AT353" s="82"/>
      <c r="AU353" s="82"/>
      <c r="AV353" s="82"/>
      <c r="AW353" s="82"/>
      <c r="AX353" s="82"/>
      <c r="AY353" s="82"/>
      <c r="AZ353" s="82"/>
      <c r="BA353" s="82"/>
      <c r="BB353" s="82"/>
      <c r="BC353" s="82"/>
      <c r="BD353" s="82"/>
      <c r="BE353" s="82"/>
      <c r="BF353" s="82"/>
      <c r="BG353" s="82"/>
      <c r="BH353" s="82"/>
      <c r="BI353" s="82"/>
      <c r="BJ353" s="82"/>
      <c r="BK353" s="82"/>
      <c r="BL353" s="82"/>
      <c r="BM353" s="82"/>
      <c r="BN353" s="82"/>
      <c r="BO353" s="82"/>
      <c r="BP353" s="82">
        <v>19</v>
      </c>
      <c r="BQ353" s="82">
        <v>169</v>
      </c>
      <c r="BR353" s="82"/>
      <c r="BS353" s="82"/>
      <c r="BT353" s="82"/>
      <c r="BU353" s="82"/>
      <c r="BV353" s="82"/>
      <c r="BW353" s="82"/>
      <c r="BX353" s="82"/>
      <c r="BY353" s="82"/>
      <c r="BZ353" s="82"/>
      <c r="CA353" s="82"/>
      <c r="CB353" s="82"/>
      <c r="CC353" s="82"/>
      <c r="CD353" s="82"/>
      <c r="CE353" s="82"/>
      <c r="CF353" s="82"/>
      <c r="CG353" s="82"/>
      <c r="CH353" s="82"/>
      <c r="CI353" s="82"/>
      <c r="CJ353" s="82"/>
      <c r="CK353" s="82"/>
      <c r="CL353" s="82"/>
      <c r="CM353" s="82"/>
      <c r="CN353" s="82"/>
      <c r="CO353" s="82"/>
      <c r="CP353" s="82"/>
      <c r="CQ353" s="82"/>
      <c r="CR353" s="82"/>
      <c r="CS353" s="82"/>
      <c r="CT353" s="82"/>
      <c r="CU353" s="82"/>
      <c r="CV353" s="82"/>
      <c r="CW353" s="82"/>
      <c r="CX353" s="82"/>
      <c r="CY353" s="82"/>
      <c r="CZ353" s="82"/>
      <c r="DA353" s="82"/>
      <c r="DB353" s="82"/>
      <c r="DC353" s="82"/>
      <c r="DD353" s="82"/>
      <c r="DE353" s="82"/>
      <c r="DF353" s="82"/>
      <c r="DG353" s="82"/>
      <c r="DH353" s="82"/>
      <c r="DI353" s="82"/>
      <c r="DJ353" s="82"/>
      <c r="DK353" s="82"/>
      <c r="DL353" s="82"/>
      <c r="DM353" s="82"/>
      <c r="DN353" s="82"/>
      <c r="DO353" s="82"/>
      <c r="DP353" s="82"/>
      <c r="DQ353" s="82"/>
    </row>
    <row r="354" spans="1:121" s="25" customFormat="1" ht="12.75" customHeight="1" outlineLevel="1" x14ac:dyDescent="0.2">
      <c r="A354" s="35" t="s">
        <v>311</v>
      </c>
      <c r="B354" s="36">
        <f t="shared" si="73"/>
        <v>2</v>
      </c>
      <c r="C354" s="81"/>
      <c r="D354" s="82"/>
      <c r="E354" s="82"/>
      <c r="F354" s="82"/>
      <c r="G354" s="82"/>
      <c r="H354" s="82"/>
      <c r="I354" s="82"/>
      <c r="J354" s="82"/>
      <c r="K354" s="82"/>
      <c r="L354" s="82"/>
      <c r="M354" s="82"/>
      <c r="N354" s="82"/>
      <c r="O354" s="82"/>
      <c r="P354" s="82"/>
      <c r="Q354" s="82"/>
      <c r="R354" s="82"/>
      <c r="S354" s="82"/>
      <c r="T354" s="82"/>
      <c r="U354" s="82"/>
      <c r="V354" s="82"/>
      <c r="W354" s="82"/>
      <c r="X354" s="82"/>
      <c r="Y354" s="82"/>
      <c r="Z354" s="82"/>
      <c r="AA354" s="82"/>
      <c r="AB354" s="82"/>
      <c r="AC354" s="82"/>
      <c r="AD354" s="82"/>
      <c r="AE354" s="82"/>
      <c r="AF354" s="82"/>
      <c r="AG354" s="82"/>
      <c r="AH354" s="82"/>
      <c r="AI354" s="82"/>
      <c r="AJ354" s="82"/>
      <c r="AK354" s="82"/>
      <c r="AL354" s="82"/>
      <c r="AM354" s="82"/>
      <c r="AN354" s="82"/>
      <c r="AO354" s="82"/>
      <c r="AP354" s="82"/>
      <c r="AQ354" s="82"/>
      <c r="AR354" s="82"/>
      <c r="AS354" s="82"/>
      <c r="AT354" s="82"/>
      <c r="AU354" s="82"/>
      <c r="AV354" s="82"/>
      <c r="AW354" s="82"/>
      <c r="AX354" s="82"/>
      <c r="AY354" s="82"/>
      <c r="AZ354" s="82"/>
      <c r="BA354" s="82"/>
      <c r="BB354" s="82"/>
      <c r="BC354" s="82"/>
      <c r="BD354" s="82"/>
      <c r="BE354" s="82"/>
      <c r="BF354" s="82"/>
      <c r="BG354" s="82"/>
      <c r="BH354" s="82"/>
      <c r="BI354" s="82"/>
      <c r="BJ354" s="82"/>
      <c r="BK354" s="82"/>
      <c r="BL354" s="82"/>
      <c r="BM354" s="82"/>
      <c r="BN354" s="82"/>
      <c r="BO354" s="82"/>
      <c r="BP354" s="82">
        <v>870</v>
      </c>
      <c r="BQ354" s="82">
        <v>850</v>
      </c>
      <c r="BR354" s="82"/>
      <c r="BS354" s="82"/>
      <c r="BT354" s="82"/>
      <c r="BU354" s="82"/>
      <c r="BV354" s="82"/>
      <c r="BW354" s="82"/>
      <c r="BX354" s="82"/>
      <c r="BY354" s="82"/>
      <c r="BZ354" s="82"/>
      <c r="CA354" s="82"/>
      <c r="CB354" s="82"/>
      <c r="CC354" s="82"/>
      <c r="CD354" s="82"/>
      <c r="CE354" s="82"/>
      <c r="CF354" s="82"/>
      <c r="CG354" s="82"/>
      <c r="CH354" s="82"/>
      <c r="CI354" s="82"/>
      <c r="CJ354" s="82"/>
      <c r="CK354" s="82"/>
      <c r="CL354" s="82"/>
      <c r="CM354" s="82"/>
      <c r="CN354" s="82"/>
      <c r="CO354" s="82"/>
      <c r="CP354" s="82"/>
      <c r="CQ354" s="82"/>
      <c r="CR354" s="82"/>
      <c r="CS354" s="82"/>
      <c r="CT354" s="82"/>
      <c r="CU354" s="82"/>
      <c r="CV354" s="82"/>
      <c r="CW354" s="82"/>
      <c r="CX354" s="82"/>
      <c r="CY354" s="82"/>
      <c r="CZ354" s="82"/>
      <c r="DA354" s="82"/>
      <c r="DB354" s="82"/>
      <c r="DC354" s="82"/>
      <c r="DD354" s="82"/>
      <c r="DE354" s="82"/>
      <c r="DF354" s="82"/>
      <c r="DG354" s="82"/>
      <c r="DH354" s="82"/>
      <c r="DI354" s="82"/>
      <c r="DJ354" s="82"/>
      <c r="DK354" s="82"/>
      <c r="DL354" s="82"/>
      <c r="DM354" s="82"/>
      <c r="DN354" s="82"/>
      <c r="DO354" s="82"/>
      <c r="DP354" s="82"/>
      <c r="DQ354" s="82"/>
    </row>
    <row r="355" spans="1:121" s="25" customFormat="1" ht="12.75" customHeight="1" outlineLevel="1" x14ac:dyDescent="0.2">
      <c r="A355" s="35" t="s">
        <v>316</v>
      </c>
      <c r="B355" s="36">
        <f t="shared" si="73"/>
        <v>2</v>
      </c>
      <c r="C355" s="81"/>
      <c r="D355" s="82"/>
      <c r="E355" s="82"/>
      <c r="F355" s="82"/>
      <c r="G355" s="82"/>
      <c r="H355" s="82"/>
      <c r="I355" s="82"/>
      <c r="J355" s="82"/>
      <c r="K355" s="82"/>
      <c r="L355" s="82"/>
      <c r="M355" s="82"/>
      <c r="N355" s="82"/>
      <c r="O355" s="82"/>
      <c r="P355" s="82"/>
      <c r="Q355" s="82"/>
      <c r="R355" s="82"/>
      <c r="S355" s="82"/>
      <c r="T355" s="82"/>
      <c r="U355" s="82"/>
      <c r="V355" s="82"/>
      <c r="W355" s="82"/>
      <c r="X355" s="82"/>
      <c r="Y355" s="82"/>
      <c r="Z355" s="82"/>
      <c r="AA355" s="82"/>
      <c r="AB355" s="82"/>
      <c r="AC355" s="82"/>
      <c r="AD355" s="82"/>
      <c r="AE355" s="82"/>
      <c r="AF355" s="82"/>
      <c r="AG355" s="82"/>
      <c r="AH355" s="82"/>
      <c r="AI355" s="82"/>
      <c r="AJ355" s="82"/>
      <c r="AK355" s="82"/>
      <c r="AL355" s="82"/>
      <c r="AM355" s="82"/>
      <c r="AN355" s="82"/>
      <c r="AO355" s="82"/>
      <c r="AP355" s="82"/>
      <c r="AQ355" s="82"/>
      <c r="AR355" s="82"/>
      <c r="AS355" s="82"/>
      <c r="AT355" s="82"/>
      <c r="AU355" s="82"/>
      <c r="AV355" s="82"/>
      <c r="AW355" s="82"/>
      <c r="AX355" s="82"/>
      <c r="AY355" s="82"/>
      <c r="AZ355" s="82"/>
      <c r="BA355" s="82"/>
      <c r="BB355" s="82"/>
      <c r="BC355" s="82"/>
      <c r="BD355" s="82"/>
      <c r="BE355" s="82"/>
      <c r="BF355" s="82"/>
      <c r="BG355" s="82"/>
      <c r="BH355" s="82"/>
      <c r="BI355" s="82"/>
      <c r="BJ355" s="82"/>
      <c r="BK355" s="82"/>
      <c r="BL355" s="82"/>
      <c r="BM355" s="82"/>
      <c r="BN355" s="82"/>
      <c r="BO355" s="82"/>
      <c r="BP355" s="82">
        <v>3268</v>
      </c>
      <c r="BQ355" s="82">
        <v>3459</v>
      </c>
      <c r="BR355" s="82"/>
      <c r="BS355" s="82"/>
      <c r="BT355" s="82"/>
      <c r="BU355" s="82"/>
      <c r="BV355" s="82"/>
      <c r="BW355" s="82"/>
      <c r="BX355" s="82"/>
      <c r="BY355" s="82"/>
      <c r="BZ355" s="82"/>
      <c r="CA355" s="82"/>
      <c r="CB355" s="82"/>
      <c r="CC355" s="82"/>
      <c r="CD355" s="82"/>
      <c r="CE355" s="82"/>
      <c r="CF355" s="82"/>
      <c r="CG355" s="82"/>
      <c r="CH355" s="82"/>
      <c r="CI355" s="82"/>
      <c r="CJ355" s="82"/>
      <c r="CK355" s="82"/>
      <c r="CL355" s="82"/>
      <c r="CM355" s="82"/>
      <c r="CN355" s="82"/>
      <c r="CO355" s="82"/>
      <c r="CP355" s="82"/>
      <c r="CQ355" s="82"/>
      <c r="CR355" s="82"/>
      <c r="CS355" s="82"/>
      <c r="CT355" s="82"/>
      <c r="CU355" s="82"/>
      <c r="CV355" s="82"/>
      <c r="CW355" s="82"/>
      <c r="CX355" s="82"/>
      <c r="CY355" s="82"/>
      <c r="CZ355" s="82"/>
      <c r="DA355" s="82"/>
      <c r="DB355" s="82"/>
      <c r="DC355" s="82"/>
      <c r="DD355" s="82"/>
      <c r="DE355" s="82"/>
      <c r="DF355" s="82"/>
      <c r="DG355" s="82"/>
      <c r="DH355" s="82"/>
      <c r="DI355" s="82"/>
      <c r="DJ355" s="82"/>
      <c r="DK355" s="82"/>
      <c r="DL355" s="82"/>
      <c r="DM355" s="82"/>
      <c r="DN355" s="82"/>
      <c r="DO355" s="82"/>
      <c r="DP355" s="82"/>
      <c r="DQ355" s="82"/>
    </row>
    <row r="356" spans="1:121" s="25" customFormat="1" ht="12.75" customHeight="1" outlineLevel="1" x14ac:dyDescent="0.2">
      <c r="A356" s="35" t="s">
        <v>312</v>
      </c>
      <c r="B356" s="36">
        <f t="shared" si="73"/>
        <v>2</v>
      </c>
      <c r="C356" s="81"/>
      <c r="D356" s="82"/>
      <c r="E356" s="82"/>
      <c r="F356" s="82"/>
      <c r="G356" s="82"/>
      <c r="H356" s="82"/>
      <c r="I356" s="82"/>
      <c r="J356" s="82"/>
      <c r="K356" s="82"/>
      <c r="L356" s="82"/>
      <c r="M356" s="82"/>
      <c r="N356" s="82"/>
      <c r="O356" s="82"/>
      <c r="P356" s="82"/>
      <c r="Q356" s="82"/>
      <c r="R356" s="82"/>
      <c r="S356" s="82"/>
      <c r="T356" s="82"/>
      <c r="U356" s="82"/>
      <c r="V356" s="82"/>
      <c r="W356" s="82"/>
      <c r="X356" s="82"/>
      <c r="Y356" s="82"/>
      <c r="Z356" s="82"/>
      <c r="AA356" s="82"/>
      <c r="AB356" s="82"/>
      <c r="AC356" s="82"/>
      <c r="AD356" s="82"/>
      <c r="AE356" s="82"/>
      <c r="AF356" s="82"/>
      <c r="AG356" s="82"/>
      <c r="AH356" s="82"/>
      <c r="AI356" s="82"/>
      <c r="AJ356" s="82"/>
      <c r="AK356" s="82"/>
      <c r="AL356" s="82"/>
      <c r="AM356" s="82"/>
      <c r="AN356" s="82"/>
      <c r="AO356" s="82"/>
      <c r="AP356" s="82"/>
      <c r="AQ356" s="82"/>
      <c r="AR356" s="82"/>
      <c r="AS356" s="82"/>
      <c r="AT356" s="82"/>
      <c r="AU356" s="82"/>
      <c r="AV356" s="82"/>
      <c r="AW356" s="82"/>
      <c r="AX356" s="82"/>
      <c r="AY356" s="82"/>
      <c r="AZ356" s="82"/>
      <c r="BA356" s="82"/>
      <c r="BB356" s="82"/>
      <c r="BC356" s="82"/>
      <c r="BD356" s="82"/>
      <c r="BE356" s="82"/>
      <c r="BF356" s="82"/>
      <c r="BG356" s="82"/>
      <c r="BH356" s="82"/>
      <c r="BI356" s="82"/>
      <c r="BJ356" s="82"/>
      <c r="BK356" s="82"/>
      <c r="BL356" s="82"/>
      <c r="BM356" s="82"/>
      <c r="BN356" s="82"/>
      <c r="BO356" s="82"/>
      <c r="BP356" s="82">
        <v>229</v>
      </c>
      <c r="BQ356" s="82">
        <v>204</v>
      </c>
      <c r="BR356" s="82"/>
      <c r="BS356" s="82"/>
      <c r="BT356" s="82"/>
      <c r="BU356" s="82"/>
      <c r="BV356" s="82"/>
      <c r="BW356" s="82"/>
      <c r="BX356" s="82"/>
      <c r="BY356" s="82"/>
      <c r="BZ356" s="82"/>
      <c r="CA356" s="82"/>
      <c r="CB356" s="82"/>
      <c r="CC356" s="82"/>
      <c r="CD356" s="82"/>
      <c r="CE356" s="82"/>
      <c r="CF356" s="82"/>
      <c r="CG356" s="82"/>
      <c r="CH356" s="82"/>
      <c r="CI356" s="82"/>
      <c r="CJ356" s="82"/>
      <c r="CK356" s="82"/>
      <c r="CL356" s="82"/>
      <c r="CM356" s="82"/>
      <c r="CN356" s="82"/>
      <c r="CO356" s="82"/>
      <c r="CP356" s="82"/>
      <c r="CQ356" s="82"/>
      <c r="CR356" s="82"/>
      <c r="CS356" s="82"/>
      <c r="CT356" s="82"/>
      <c r="CU356" s="82"/>
      <c r="CV356" s="82"/>
      <c r="CW356" s="82"/>
      <c r="CX356" s="82"/>
      <c r="CY356" s="82"/>
      <c r="CZ356" s="82"/>
      <c r="DA356" s="82"/>
      <c r="DB356" s="82"/>
      <c r="DC356" s="82"/>
      <c r="DD356" s="82"/>
      <c r="DE356" s="82"/>
      <c r="DF356" s="82"/>
      <c r="DG356" s="82"/>
      <c r="DH356" s="82"/>
      <c r="DI356" s="82"/>
      <c r="DJ356" s="82"/>
      <c r="DK356" s="82"/>
      <c r="DL356" s="82"/>
      <c r="DM356" s="82"/>
      <c r="DN356" s="82"/>
      <c r="DO356" s="82"/>
      <c r="DP356" s="82"/>
      <c r="DQ356" s="82"/>
    </row>
    <row r="357" spans="1:121" s="25" customFormat="1" ht="12.75" customHeight="1" outlineLevel="1" x14ac:dyDescent="0.2">
      <c r="A357" s="35" t="s">
        <v>192</v>
      </c>
      <c r="B357" s="36">
        <f t="shared" si="73"/>
        <v>2</v>
      </c>
      <c r="C357" s="81"/>
      <c r="D357" s="82"/>
      <c r="E357" s="82"/>
      <c r="F357" s="82"/>
      <c r="G357" s="82"/>
      <c r="H357" s="82"/>
      <c r="I357" s="82"/>
      <c r="J357" s="82"/>
      <c r="K357" s="82"/>
      <c r="L357" s="82"/>
      <c r="M357" s="82"/>
      <c r="N357" s="82"/>
      <c r="O357" s="82"/>
      <c r="P357" s="82"/>
      <c r="Q357" s="82"/>
      <c r="R357" s="82"/>
      <c r="S357" s="82"/>
      <c r="T357" s="82"/>
      <c r="U357" s="82"/>
      <c r="V357" s="82"/>
      <c r="W357" s="82"/>
      <c r="X357" s="82"/>
      <c r="Y357" s="82"/>
      <c r="Z357" s="82"/>
      <c r="AA357" s="82"/>
      <c r="AB357" s="82"/>
      <c r="AC357" s="82"/>
      <c r="AD357" s="82"/>
      <c r="AE357" s="82"/>
      <c r="AF357" s="82"/>
      <c r="AG357" s="82"/>
      <c r="AH357" s="82"/>
      <c r="AI357" s="82"/>
      <c r="AJ357" s="82"/>
      <c r="AK357" s="82"/>
      <c r="AL357" s="82"/>
      <c r="AM357" s="82"/>
      <c r="AN357" s="82"/>
      <c r="AO357" s="82"/>
      <c r="AP357" s="82"/>
      <c r="AQ357" s="82"/>
      <c r="AR357" s="82"/>
      <c r="AS357" s="82"/>
      <c r="AT357" s="82"/>
      <c r="AU357" s="82"/>
      <c r="AV357" s="82"/>
      <c r="AW357" s="82"/>
      <c r="AX357" s="82"/>
      <c r="AY357" s="82"/>
      <c r="AZ357" s="82"/>
      <c r="BA357" s="82"/>
      <c r="BB357" s="82"/>
      <c r="BC357" s="82"/>
      <c r="BD357" s="82"/>
      <c r="BE357" s="82"/>
      <c r="BF357" s="82"/>
      <c r="BG357" s="82"/>
      <c r="BH357" s="82"/>
      <c r="BI357" s="82"/>
      <c r="BJ357" s="82"/>
      <c r="BK357" s="82"/>
      <c r="BL357" s="82"/>
      <c r="BM357" s="82"/>
      <c r="BN357" s="82"/>
      <c r="BO357" s="82"/>
      <c r="BP357" s="82">
        <v>15145</v>
      </c>
      <c r="BQ357" s="82">
        <v>17803</v>
      </c>
      <c r="BR357" s="82"/>
      <c r="BS357" s="82"/>
      <c r="BT357" s="82"/>
      <c r="BU357" s="82"/>
      <c r="BV357" s="82"/>
      <c r="BW357" s="82"/>
      <c r="BX357" s="82"/>
      <c r="BY357" s="82"/>
      <c r="BZ357" s="82"/>
      <c r="CA357" s="82"/>
      <c r="CB357" s="82"/>
      <c r="CC357" s="82"/>
      <c r="CD357" s="82"/>
      <c r="CE357" s="82"/>
      <c r="CF357" s="82"/>
      <c r="CG357" s="82"/>
      <c r="CH357" s="82"/>
      <c r="CI357" s="82"/>
      <c r="CJ357" s="82"/>
      <c r="CK357" s="82"/>
      <c r="CL357" s="82"/>
      <c r="CM357" s="82"/>
      <c r="CN357" s="82"/>
      <c r="CO357" s="82"/>
      <c r="CP357" s="82"/>
      <c r="CQ357" s="82"/>
      <c r="CR357" s="82"/>
      <c r="CS357" s="82"/>
      <c r="CT357" s="82"/>
      <c r="CU357" s="82"/>
      <c r="CV357" s="82"/>
      <c r="CW357" s="82"/>
      <c r="CX357" s="82"/>
      <c r="CY357" s="82"/>
      <c r="CZ357" s="82"/>
      <c r="DA357" s="82"/>
      <c r="DB357" s="82"/>
      <c r="DC357" s="82"/>
      <c r="DD357" s="82"/>
      <c r="DE357" s="82"/>
      <c r="DF357" s="82"/>
      <c r="DG357" s="82"/>
      <c r="DH357" s="82"/>
      <c r="DI357" s="82"/>
      <c r="DJ357" s="82"/>
      <c r="DK357" s="82"/>
      <c r="DL357" s="82"/>
      <c r="DM357" s="82"/>
      <c r="DN357" s="82"/>
      <c r="DO357" s="82"/>
      <c r="DP357" s="82"/>
      <c r="DQ357" s="82"/>
    </row>
    <row r="358" spans="1:121" s="25" customFormat="1" ht="12.75" customHeight="1" outlineLevel="1" x14ac:dyDescent="0.2">
      <c r="A358" s="35" t="s">
        <v>314</v>
      </c>
      <c r="B358" s="36">
        <f t="shared" si="73"/>
        <v>2</v>
      </c>
      <c r="C358" s="81"/>
      <c r="D358" s="82"/>
      <c r="E358" s="82"/>
      <c r="F358" s="82"/>
      <c r="G358" s="82"/>
      <c r="H358" s="82"/>
      <c r="I358" s="82"/>
      <c r="J358" s="82"/>
      <c r="K358" s="82"/>
      <c r="L358" s="82"/>
      <c r="M358" s="82"/>
      <c r="N358" s="82"/>
      <c r="O358" s="82"/>
      <c r="P358" s="82"/>
      <c r="Q358" s="82"/>
      <c r="R358" s="82"/>
      <c r="S358" s="82"/>
      <c r="T358" s="82"/>
      <c r="U358" s="82"/>
      <c r="V358" s="82"/>
      <c r="W358" s="82"/>
      <c r="X358" s="82"/>
      <c r="Y358" s="82"/>
      <c r="Z358" s="82"/>
      <c r="AA358" s="82"/>
      <c r="AB358" s="82"/>
      <c r="AC358" s="82"/>
      <c r="AD358" s="82"/>
      <c r="AE358" s="82"/>
      <c r="AF358" s="82"/>
      <c r="AG358" s="82"/>
      <c r="AH358" s="82"/>
      <c r="AI358" s="82"/>
      <c r="AJ358" s="82"/>
      <c r="AK358" s="82"/>
      <c r="AL358" s="82"/>
      <c r="AM358" s="82"/>
      <c r="AN358" s="82"/>
      <c r="AO358" s="82"/>
      <c r="AP358" s="82"/>
      <c r="AQ358" s="82"/>
      <c r="AR358" s="82"/>
      <c r="AS358" s="82"/>
      <c r="AT358" s="82"/>
      <c r="AU358" s="82"/>
      <c r="AV358" s="82"/>
      <c r="AW358" s="82"/>
      <c r="AX358" s="82"/>
      <c r="AY358" s="82"/>
      <c r="AZ358" s="82"/>
      <c r="BA358" s="82"/>
      <c r="BB358" s="82"/>
      <c r="BC358" s="82"/>
      <c r="BD358" s="82"/>
      <c r="BE358" s="82"/>
      <c r="BF358" s="82"/>
      <c r="BG358" s="82"/>
      <c r="BH358" s="82"/>
      <c r="BI358" s="82"/>
      <c r="BJ358" s="82"/>
      <c r="BK358" s="82"/>
      <c r="BL358" s="82"/>
      <c r="BM358" s="82"/>
      <c r="BN358" s="82"/>
      <c r="BO358" s="82"/>
      <c r="BP358" s="82">
        <v>1974</v>
      </c>
      <c r="BQ358" s="82">
        <v>2143</v>
      </c>
      <c r="BR358" s="82"/>
      <c r="BS358" s="82"/>
      <c r="BT358" s="82"/>
      <c r="BU358" s="82"/>
      <c r="BV358" s="82"/>
      <c r="BW358" s="82"/>
      <c r="BX358" s="82"/>
      <c r="BY358" s="82"/>
      <c r="BZ358" s="82"/>
      <c r="CA358" s="82"/>
      <c r="CB358" s="82"/>
      <c r="CC358" s="82"/>
      <c r="CD358" s="82"/>
      <c r="CE358" s="82"/>
      <c r="CF358" s="82"/>
      <c r="CG358" s="82"/>
      <c r="CH358" s="82"/>
      <c r="CI358" s="82"/>
      <c r="CJ358" s="82"/>
      <c r="CK358" s="82"/>
      <c r="CL358" s="82"/>
      <c r="CM358" s="82"/>
      <c r="CN358" s="82"/>
      <c r="CO358" s="82"/>
      <c r="CP358" s="82"/>
      <c r="CQ358" s="82"/>
      <c r="CR358" s="82"/>
      <c r="CS358" s="82"/>
      <c r="CT358" s="82"/>
      <c r="CU358" s="82"/>
      <c r="CV358" s="82"/>
      <c r="CW358" s="82"/>
      <c r="CX358" s="82"/>
      <c r="CY358" s="82"/>
      <c r="CZ358" s="82"/>
      <c r="DA358" s="82"/>
      <c r="DB358" s="82"/>
      <c r="DC358" s="82"/>
      <c r="DD358" s="82"/>
      <c r="DE358" s="82"/>
      <c r="DF358" s="82"/>
      <c r="DG358" s="82"/>
      <c r="DH358" s="82"/>
      <c r="DI358" s="82"/>
      <c r="DJ358" s="82"/>
      <c r="DK358" s="82"/>
      <c r="DL358" s="82"/>
      <c r="DM358" s="82"/>
      <c r="DN358" s="82"/>
      <c r="DO358" s="82"/>
      <c r="DP358" s="82"/>
      <c r="DQ358" s="82"/>
    </row>
    <row r="359" spans="1:121" s="25" customFormat="1" ht="12.75" customHeight="1" outlineLevel="1" x14ac:dyDescent="0.2">
      <c r="A359" s="35" t="s">
        <v>318</v>
      </c>
      <c r="B359" s="36">
        <f t="shared" si="73"/>
        <v>2</v>
      </c>
      <c r="C359" s="81"/>
      <c r="D359" s="82"/>
      <c r="E359" s="82"/>
      <c r="F359" s="82"/>
      <c r="G359" s="82"/>
      <c r="H359" s="82"/>
      <c r="I359" s="82"/>
      <c r="J359" s="82"/>
      <c r="K359" s="82"/>
      <c r="L359" s="82"/>
      <c r="M359" s="82"/>
      <c r="N359" s="82"/>
      <c r="O359" s="82"/>
      <c r="P359" s="82"/>
      <c r="Q359" s="82"/>
      <c r="R359" s="82"/>
      <c r="S359" s="82"/>
      <c r="T359" s="82"/>
      <c r="U359" s="82"/>
      <c r="V359" s="82"/>
      <c r="W359" s="82"/>
      <c r="X359" s="82"/>
      <c r="Y359" s="82"/>
      <c r="Z359" s="82"/>
      <c r="AA359" s="82"/>
      <c r="AB359" s="82"/>
      <c r="AC359" s="82"/>
      <c r="AD359" s="82"/>
      <c r="AE359" s="82"/>
      <c r="AF359" s="82"/>
      <c r="AG359" s="82"/>
      <c r="AH359" s="82"/>
      <c r="AI359" s="82"/>
      <c r="AJ359" s="82"/>
      <c r="AK359" s="82"/>
      <c r="AL359" s="82"/>
      <c r="AM359" s="82"/>
      <c r="AN359" s="82"/>
      <c r="AO359" s="82"/>
      <c r="AP359" s="82"/>
      <c r="AQ359" s="82"/>
      <c r="AR359" s="82"/>
      <c r="AS359" s="82"/>
      <c r="AT359" s="82"/>
      <c r="AU359" s="82"/>
      <c r="AV359" s="82"/>
      <c r="AW359" s="82"/>
      <c r="AX359" s="82"/>
      <c r="AY359" s="82"/>
      <c r="AZ359" s="82"/>
      <c r="BA359" s="82"/>
      <c r="BB359" s="82"/>
      <c r="BC359" s="82"/>
      <c r="BD359" s="82"/>
      <c r="BE359" s="82"/>
      <c r="BF359" s="82"/>
      <c r="BG359" s="82"/>
      <c r="BH359" s="82"/>
      <c r="BI359" s="82"/>
      <c r="BJ359" s="82"/>
      <c r="BK359" s="82"/>
      <c r="BL359" s="82"/>
      <c r="BM359" s="82"/>
      <c r="BN359" s="82"/>
      <c r="BO359" s="82"/>
      <c r="BP359" s="82">
        <v>1615</v>
      </c>
      <c r="BQ359" s="82">
        <v>1349</v>
      </c>
      <c r="BR359" s="82"/>
      <c r="BS359" s="82"/>
      <c r="BT359" s="82"/>
      <c r="BU359" s="82"/>
      <c r="BV359" s="82"/>
      <c r="BW359" s="82"/>
      <c r="BX359" s="82"/>
      <c r="BY359" s="82"/>
      <c r="BZ359" s="82"/>
      <c r="CA359" s="82"/>
      <c r="CB359" s="82"/>
      <c r="CC359" s="82"/>
      <c r="CD359" s="82"/>
      <c r="CE359" s="82"/>
      <c r="CF359" s="82"/>
      <c r="CG359" s="82"/>
      <c r="CH359" s="82"/>
      <c r="CI359" s="82"/>
      <c r="CJ359" s="82"/>
      <c r="CK359" s="82"/>
      <c r="CL359" s="82"/>
      <c r="CM359" s="82"/>
      <c r="CN359" s="82"/>
      <c r="CO359" s="82"/>
      <c r="CP359" s="82"/>
      <c r="CQ359" s="82"/>
      <c r="CR359" s="82"/>
      <c r="CS359" s="82"/>
      <c r="CT359" s="82"/>
      <c r="CU359" s="82"/>
      <c r="CV359" s="82"/>
      <c r="CW359" s="82"/>
      <c r="CX359" s="82"/>
      <c r="CY359" s="82"/>
      <c r="CZ359" s="82"/>
      <c r="DA359" s="82"/>
      <c r="DB359" s="82"/>
      <c r="DC359" s="82"/>
      <c r="DD359" s="82"/>
      <c r="DE359" s="82"/>
      <c r="DF359" s="82"/>
      <c r="DG359" s="82"/>
      <c r="DH359" s="82"/>
      <c r="DI359" s="82"/>
      <c r="DJ359" s="82"/>
      <c r="DK359" s="82"/>
      <c r="DL359" s="82"/>
      <c r="DM359" s="82"/>
      <c r="DN359" s="82"/>
      <c r="DO359" s="82"/>
      <c r="DP359" s="82"/>
      <c r="DQ359" s="82"/>
    </row>
    <row r="360" spans="1:121" s="25" customFormat="1" ht="12.75" customHeight="1" outlineLevel="1" x14ac:dyDescent="0.2">
      <c r="A360" s="38"/>
      <c r="B360" s="36" t="str">
        <f t="shared" si="73"/>
        <v/>
      </c>
      <c r="C360" s="81"/>
      <c r="D360" s="82"/>
      <c r="E360" s="82"/>
      <c r="F360" s="82"/>
      <c r="G360" s="82"/>
      <c r="H360" s="82"/>
      <c r="I360" s="82"/>
      <c r="J360" s="82"/>
      <c r="K360" s="82"/>
      <c r="L360" s="82"/>
      <c r="M360" s="82"/>
      <c r="N360" s="82"/>
      <c r="O360" s="82"/>
      <c r="P360" s="82"/>
      <c r="Q360" s="82"/>
      <c r="R360" s="82"/>
      <c r="S360" s="82"/>
      <c r="T360" s="82"/>
      <c r="U360" s="82"/>
      <c r="V360" s="82"/>
      <c r="W360" s="82"/>
      <c r="X360" s="82"/>
      <c r="Y360" s="82"/>
      <c r="Z360" s="82"/>
      <c r="AA360" s="82"/>
      <c r="AB360" s="82"/>
      <c r="AC360" s="82"/>
      <c r="AD360" s="82"/>
      <c r="AE360" s="82"/>
      <c r="AF360" s="82"/>
      <c r="AG360" s="82"/>
      <c r="AH360" s="82"/>
      <c r="AI360" s="82"/>
      <c r="AJ360" s="82"/>
      <c r="AK360" s="82"/>
      <c r="AL360" s="82"/>
      <c r="AM360" s="82"/>
      <c r="AN360" s="82"/>
      <c r="AO360" s="82"/>
      <c r="AP360" s="82"/>
      <c r="AQ360" s="82"/>
      <c r="AR360" s="82"/>
      <c r="AS360" s="82"/>
      <c r="AT360" s="82"/>
      <c r="AU360" s="82"/>
      <c r="AV360" s="82"/>
      <c r="AW360" s="82"/>
      <c r="AX360" s="82"/>
      <c r="AY360" s="82"/>
      <c r="AZ360" s="82"/>
      <c r="BA360" s="82"/>
      <c r="BB360" s="82"/>
      <c r="BC360" s="82"/>
      <c r="BD360" s="82"/>
      <c r="BE360" s="82"/>
      <c r="BF360" s="82"/>
      <c r="BG360" s="82"/>
      <c r="BH360" s="82"/>
      <c r="BI360" s="82"/>
      <c r="BJ360" s="82"/>
      <c r="BK360" s="82"/>
      <c r="BL360" s="82"/>
      <c r="BM360" s="82"/>
      <c r="BN360" s="82"/>
      <c r="BO360" s="82"/>
      <c r="BP360" s="82"/>
      <c r="BQ360" s="82"/>
      <c r="BR360" s="82"/>
      <c r="BS360" s="82"/>
      <c r="BT360" s="82"/>
      <c r="BU360" s="82"/>
      <c r="BV360" s="82"/>
      <c r="BW360" s="82"/>
      <c r="BX360" s="82"/>
      <c r="BY360" s="82"/>
      <c r="BZ360" s="82"/>
      <c r="CA360" s="82"/>
      <c r="CB360" s="82"/>
      <c r="CC360" s="82"/>
      <c r="CD360" s="82"/>
      <c r="CE360" s="82"/>
      <c r="CF360" s="82"/>
      <c r="CG360" s="82"/>
      <c r="CH360" s="82"/>
      <c r="CI360" s="82"/>
      <c r="CJ360" s="82"/>
      <c r="CK360" s="82"/>
      <c r="CL360" s="82"/>
      <c r="CM360" s="82"/>
      <c r="CN360" s="82"/>
      <c r="CO360" s="82"/>
      <c r="CP360" s="82"/>
      <c r="CQ360" s="82"/>
      <c r="CR360" s="82"/>
      <c r="CS360" s="82"/>
      <c r="CT360" s="82"/>
      <c r="CU360" s="82"/>
      <c r="CV360" s="82"/>
      <c r="CW360" s="82"/>
      <c r="CX360" s="82"/>
      <c r="CY360" s="82"/>
      <c r="CZ360" s="82"/>
      <c r="DA360" s="82"/>
      <c r="DB360" s="82"/>
      <c r="DC360" s="82"/>
      <c r="DD360" s="82"/>
      <c r="DE360" s="82"/>
      <c r="DF360" s="82"/>
      <c r="DG360" s="82"/>
      <c r="DH360" s="82"/>
      <c r="DI360" s="82"/>
      <c r="DJ360" s="82"/>
      <c r="DK360" s="82"/>
      <c r="DL360" s="82"/>
      <c r="DM360" s="82"/>
      <c r="DN360" s="82"/>
      <c r="DO360" s="82"/>
      <c r="DP360" s="82"/>
      <c r="DQ360" s="82"/>
    </row>
    <row r="361" spans="1:121" s="25" customFormat="1" ht="12.75" customHeight="1" outlineLevel="1" x14ac:dyDescent="0.2">
      <c r="A361" s="53" t="s">
        <v>101</v>
      </c>
      <c r="B361" s="36" t="str">
        <f t="shared" si="73"/>
        <v/>
      </c>
      <c r="C361" s="81"/>
      <c r="D361" s="82"/>
      <c r="E361" s="82"/>
      <c r="F361" s="82"/>
      <c r="G361" s="82"/>
      <c r="H361" s="82"/>
      <c r="I361" s="82"/>
      <c r="J361" s="82"/>
      <c r="K361" s="82"/>
      <c r="L361" s="82"/>
      <c r="M361" s="82"/>
      <c r="N361" s="82"/>
      <c r="O361" s="82"/>
      <c r="P361" s="82"/>
      <c r="Q361" s="82"/>
      <c r="R361" s="82"/>
      <c r="S361" s="82"/>
      <c r="T361" s="82"/>
      <c r="U361" s="82"/>
      <c r="V361" s="82"/>
      <c r="W361" s="82"/>
      <c r="X361" s="82"/>
      <c r="Y361" s="82"/>
      <c r="Z361" s="82"/>
      <c r="AA361" s="82"/>
      <c r="AB361" s="82"/>
      <c r="AC361" s="82"/>
      <c r="AD361" s="82"/>
      <c r="AE361" s="82"/>
      <c r="AF361" s="82"/>
      <c r="AG361" s="82"/>
      <c r="AH361" s="82"/>
      <c r="AI361" s="82"/>
      <c r="AJ361" s="82"/>
      <c r="AK361" s="82"/>
      <c r="AL361" s="82"/>
      <c r="AM361" s="82"/>
      <c r="AN361" s="82"/>
      <c r="AO361" s="82"/>
      <c r="AP361" s="82"/>
      <c r="AQ361" s="82"/>
      <c r="AR361" s="82"/>
      <c r="AS361" s="82"/>
      <c r="AT361" s="82"/>
      <c r="AU361" s="82"/>
      <c r="AV361" s="82"/>
      <c r="AW361" s="82"/>
      <c r="AX361" s="82"/>
      <c r="AY361" s="82"/>
      <c r="AZ361" s="82"/>
      <c r="BA361" s="82"/>
      <c r="BB361" s="82"/>
      <c r="BC361" s="82"/>
      <c r="BD361" s="82"/>
      <c r="BE361" s="82"/>
      <c r="BF361" s="82"/>
      <c r="BG361" s="82"/>
      <c r="BH361" s="82"/>
      <c r="BI361" s="82"/>
      <c r="BJ361" s="82"/>
      <c r="BK361" s="82"/>
      <c r="BL361" s="82"/>
      <c r="BM361" s="82"/>
      <c r="BN361" s="82"/>
      <c r="BO361" s="82"/>
      <c r="BP361" s="82"/>
      <c r="BQ361" s="82"/>
      <c r="BR361" s="82"/>
      <c r="BS361" s="82"/>
      <c r="BT361" s="82"/>
      <c r="BU361" s="82"/>
      <c r="BV361" s="82"/>
      <c r="BW361" s="82"/>
      <c r="BX361" s="82"/>
      <c r="BY361" s="82"/>
      <c r="BZ361" s="82"/>
      <c r="CA361" s="82"/>
      <c r="CB361" s="82"/>
      <c r="CC361" s="82"/>
      <c r="CD361" s="82"/>
      <c r="CE361" s="82"/>
      <c r="CF361" s="82"/>
      <c r="CG361" s="82"/>
      <c r="CH361" s="82"/>
      <c r="CI361" s="82"/>
      <c r="CJ361" s="82"/>
      <c r="CK361" s="82"/>
      <c r="CL361" s="82"/>
      <c r="CM361" s="82"/>
      <c r="CN361" s="82"/>
      <c r="CO361" s="82"/>
      <c r="CP361" s="82"/>
      <c r="CQ361" s="82"/>
      <c r="CR361" s="82"/>
      <c r="CS361" s="82"/>
      <c r="CT361" s="82"/>
      <c r="CU361" s="82"/>
      <c r="CV361" s="82"/>
      <c r="CW361" s="82"/>
      <c r="CX361" s="82"/>
      <c r="CY361" s="82"/>
      <c r="CZ361" s="82"/>
      <c r="DA361" s="82"/>
      <c r="DB361" s="82"/>
      <c r="DC361" s="82"/>
      <c r="DD361" s="82"/>
      <c r="DE361" s="82"/>
      <c r="DF361" s="82"/>
      <c r="DG361" s="82"/>
      <c r="DH361" s="82"/>
      <c r="DI361" s="82"/>
      <c r="DJ361" s="82"/>
      <c r="DK361" s="82"/>
      <c r="DL361" s="82"/>
      <c r="DM361" s="82"/>
      <c r="DN361" s="82"/>
      <c r="DO361" s="82"/>
      <c r="DP361" s="82"/>
      <c r="DQ361" s="82"/>
    </row>
    <row r="362" spans="1:121" s="25" customFormat="1" ht="12.75" customHeight="1" outlineLevel="1" x14ac:dyDescent="0.2">
      <c r="A362" s="35" t="s">
        <v>175</v>
      </c>
      <c r="B362" s="36">
        <f t="shared" si="73"/>
        <v>15</v>
      </c>
      <c r="C362" s="81"/>
      <c r="D362" s="82"/>
      <c r="E362" s="82"/>
      <c r="F362" s="82"/>
      <c r="G362" s="82"/>
      <c r="H362" s="82"/>
      <c r="I362" s="82"/>
      <c r="J362" s="82"/>
      <c r="K362" s="82"/>
      <c r="L362" s="82"/>
      <c r="M362" s="82"/>
      <c r="N362" s="82"/>
      <c r="O362" s="82"/>
      <c r="P362" s="82"/>
      <c r="Q362" s="82"/>
      <c r="R362" s="82"/>
      <c r="S362" s="82"/>
      <c r="T362" s="82"/>
      <c r="U362" s="82"/>
      <c r="V362" s="82"/>
      <c r="W362" s="82"/>
      <c r="X362" s="82"/>
      <c r="Y362" s="82"/>
      <c r="Z362" s="82"/>
      <c r="AA362" s="82"/>
      <c r="AB362" s="82"/>
      <c r="AC362" s="82"/>
      <c r="AD362" s="82"/>
      <c r="AE362" s="82"/>
      <c r="AF362" s="82"/>
      <c r="AG362" s="82"/>
      <c r="AH362" s="82"/>
      <c r="AI362" s="82"/>
      <c r="AJ362" s="82"/>
      <c r="AK362" s="82"/>
      <c r="AL362" s="82"/>
      <c r="AM362" s="82"/>
      <c r="AN362" s="82"/>
      <c r="AO362" s="82"/>
      <c r="AP362" s="82"/>
      <c r="AQ362" s="82"/>
      <c r="AR362" s="82"/>
      <c r="AS362" s="82"/>
      <c r="AT362" s="82"/>
      <c r="AU362" s="82"/>
      <c r="AV362" s="82"/>
      <c r="AW362" s="82"/>
      <c r="AX362" s="82"/>
      <c r="AY362" s="82"/>
      <c r="AZ362" s="82"/>
      <c r="BA362" s="82"/>
      <c r="BB362" s="82">
        <v>199200</v>
      </c>
      <c r="BC362" s="82">
        <v>747111</v>
      </c>
      <c r="BD362" s="82">
        <v>371707</v>
      </c>
      <c r="BE362" s="82">
        <v>470737</v>
      </c>
      <c r="BF362" s="82">
        <v>473515</v>
      </c>
      <c r="BG362" s="82">
        <v>511053</v>
      </c>
      <c r="BH362" s="82">
        <v>579043</v>
      </c>
      <c r="BI362" s="82">
        <v>717</v>
      </c>
      <c r="BJ362" s="82">
        <v>1031</v>
      </c>
      <c r="BK362" s="82">
        <v>2786</v>
      </c>
      <c r="BL362" s="82">
        <v>2966</v>
      </c>
      <c r="BM362" s="82">
        <v>3755</v>
      </c>
      <c r="BN362" s="82">
        <v>4437</v>
      </c>
      <c r="BO362" s="82">
        <v>6888</v>
      </c>
      <c r="BP362" s="82"/>
      <c r="BQ362" s="82"/>
      <c r="BR362" s="82">
        <v>12804</v>
      </c>
      <c r="BS362" s="82"/>
      <c r="BT362" s="82"/>
      <c r="BU362" s="82"/>
      <c r="BV362" s="82"/>
      <c r="BW362" s="82"/>
      <c r="BX362" s="82"/>
      <c r="BY362" s="82"/>
      <c r="BZ362" s="82"/>
      <c r="CA362" s="82"/>
      <c r="CB362" s="82"/>
      <c r="CC362" s="82"/>
      <c r="CD362" s="82"/>
      <c r="CE362" s="82"/>
      <c r="CF362" s="82"/>
      <c r="CG362" s="82"/>
      <c r="CH362" s="82"/>
      <c r="CI362" s="82"/>
      <c r="CJ362" s="82"/>
      <c r="CK362" s="82"/>
      <c r="CL362" s="82"/>
      <c r="CM362" s="82"/>
      <c r="CN362" s="82"/>
      <c r="CO362" s="82"/>
      <c r="CP362" s="82"/>
      <c r="CQ362" s="82"/>
      <c r="CR362" s="82"/>
      <c r="CS362" s="82"/>
      <c r="CT362" s="82"/>
      <c r="CU362" s="82"/>
      <c r="CV362" s="82"/>
      <c r="CW362" s="82"/>
      <c r="CX362" s="82"/>
      <c r="CY362" s="82"/>
      <c r="CZ362" s="82"/>
      <c r="DA362" s="82"/>
      <c r="DB362" s="82"/>
      <c r="DC362" s="82"/>
      <c r="DD362" s="82"/>
      <c r="DE362" s="82"/>
      <c r="DF362" s="82"/>
      <c r="DG362" s="82"/>
      <c r="DH362" s="82"/>
      <c r="DI362" s="82"/>
      <c r="DJ362" s="82"/>
      <c r="DK362" s="82"/>
      <c r="DL362" s="82"/>
      <c r="DM362" s="82"/>
      <c r="DN362" s="82"/>
      <c r="DO362" s="82"/>
      <c r="DP362" s="82"/>
      <c r="DQ362" s="82"/>
    </row>
    <row r="363" spans="1:121" s="25" customFormat="1" ht="12.75" customHeight="1" outlineLevel="1" x14ac:dyDescent="0.2">
      <c r="A363" s="35" t="s">
        <v>511</v>
      </c>
      <c r="B363" s="36">
        <f t="shared" si="73"/>
        <v>10</v>
      </c>
      <c r="C363" s="81"/>
      <c r="D363" s="82"/>
      <c r="E363" s="82"/>
      <c r="F363" s="82"/>
      <c r="G363" s="82"/>
      <c r="H363" s="82"/>
      <c r="I363" s="82"/>
      <c r="J363" s="82"/>
      <c r="K363" s="82"/>
      <c r="L363" s="82"/>
      <c r="M363" s="82"/>
      <c r="N363" s="82"/>
      <c r="O363" s="82"/>
      <c r="P363" s="82"/>
      <c r="Q363" s="82"/>
      <c r="R363" s="82"/>
      <c r="S363" s="82"/>
      <c r="T363" s="82"/>
      <c r="U363" s="82"/>
      <c r="V363" s="82"/>
      <c r="W363" s="82"/>
      <c r="X363" s="82"/>
      <c r="Y363" s="82"/>
      <c r="Z363" s="82"/>
      <c r="AA363" s="82"/>
      <c r="AB363" s="82"/>
      <c r="AC363" s="82"/>
      <c r="AD363" s="82"/>
      <c r="AE363" s="82"/>
      <c r="AF363" s="82"/>
      <c r="AG363" s="82"/>
      <c r="AH363" s="82"/>
      <c r="AI363" s="82"/>
      <c r="AJ363" s="82"/>
      <c r="AK363" s="82"/>
      <c r="AL363" s="82"/>
      <c r="AM363" s="82"/>
      <c r="AN363" s="82"/>
      <c r="AO363" s="82"/>
      <c r="AP363" s="82"/>
      <c r="AQ363" s="82"/>
      <c r="AR363" s="82"/>
      <c r="AS363" s="82"/>
      <c r="AT363" s="82"/>
      <c r="AU363" s="82">
        <v>803000</v>
      </c>
      <c r="AV363" s="82">
        <v>853632</v>
      </c>
      <c r="AW363" s="82">
        <v>1302671</v>
      </c>
      <c r="AX363" s="82">
        <v>1583520</v>
      </c>
      <c r="AY363" s="82">
        <v>2360059</v>
      </c>
      <c r="AZ363" s="82">
        <v>2804688</v>
      </c>
      <c r="BA363" s="82">
        <v>2827040</v>
      </c>
      <c r="BB363" s="82">
        <v>3073915</v>
      </c>
      <c r="BC363" s="82">
        <v>3437214</v>
      </c>
      <c r="BD363" s="82">
        <v>3766944</v>
      </c>
      <c r="BE363" s="82"/>
      <c r="BF363" s="82"/>
      <c r="BG363" s="82"/>
      <c r="BH363" s="82"/>
      <c r="BI363" s="82"/>
      <c r="BJ363" s="82"/>
      <c r="BK363" s="82"/>
      <c r="BL363" s="82"/>
      <c r="BM363" s="82"/>
      <c r="BN363" s="82"/>
      <c r="BO363" s="82"/>
      <c r="BP363" s="82"/>
      <c r="BQ363" s="82"/>
      <c r="BR363" s="82"/>
      <c r="BS363" s="82"/>
      <c r="BT363" s="82"/>
      <c r="BU363" s="82"/>
      <c r="BV363" s="82"/>
      <c r="BW363" s="82"/>
      <c r="BX363" s="82"/>
      <c r="BY363" s="82"/>
      <c r="BZ363" s="82"/>
      <c r="CA363" s="82"/>
      <c r="CB363" s="82"/>
      <c r="CC363" s="82"/>
      <c r="CD363" s="82"/>
      <c r="CE363" s="82"/>
      <c r="CF363" s="82"/>
      <c r="CG363" s="82"/>
      <c r="CH363" s="82"/>
      <c r="CI363" s="82"/>
      <c r="CJ363" s="82"/>
      <c r="CK363" s="82"/>
      <c r="CL363" s="82"/>
      <c r="CM363" s="82"/>
      <c r="CN363" s="82"/>
      <c r="CO363" s="82"/>
      <c r="CP363" s="82"/>
      <c r="CQ363" s="82"/>
      <c r="CR363" s="82"/>
      <c r="CS363" s="82"/>
      <c r="CT363" s="82"/>
      <c r="CU363" s="82"/>
      <c r="CV363" s="82"/>
      <c r="CW363" s="82"/>
      <c r="CX363" s="82"/>
      <c r="CY363" s="82"/>
      <c r="CZ363" s="82"/>
      <c r="DA363" s="82"/>
      <c r="DB363" s="82"/>
      <c r="DC363" s="82"/>
      <c r="DD363" s="82"/>
      <c r="DE363" s="82"/>
      <c r="DF363" s="82"/>
      <c r="DG363" s="82"/>
      <c r="DH363" s="82"/>
      <c r="DI363" s="82"/>
      <c r="DJ363" s="82"/>
      <c r="DK363" s="82"/>
      <c r="DL363" s="82"/>
      <c r="DM363" s="82"/>
      <c r="DN363" s="82"/>
      <c r="DO363" s="82"/>
      <c r="DP363" s="82"/>
      <c r="DQ363" s="82"/>
    </row>
    <row r="364" spans="1:121" s="25" customFormat="1" ht="12.75" customHeight="1" outlineLevel="1" x14ac:dyDescent="0.2">
      <c r="A364" s="35" t="s">
        <v>545</v>
      </c>
      <c r="B364" s="36">
        <f t="shared" si="73"/>
        <v>2</v>
      </c>
      <c r="C364" s="81"/>
      <c r="D364" s="82"/>
      <c r="E364" s="82"/>
      <c r="F364" s="82"/>
      <c r="G364" s="82"/>
      <c r="H364" s="82"/>
      <c r="I364" s="82"/>
      <c r="J364" s="82"/>
      <c r="K364" s="82"/>
      <c r="L364" s="82"/>
      <c r="M364" s="82"/>
      <c r="N364" s="82"/>
      <c r="O364" s="82"/>
      <c r="P364" s="82"/>
      <c r="Q364" s="82"/>
      <c r="R364" s="82"/>
      <c r="S364" s="82"/>
      <c r="T364" s="82"/>
      <c r="U364" s="82"/>
      <c r="V364" s="82"/>
      <c r="W364" s="82"/>
      <c r="X364" s="82"/>
      <c r="Y364" s="82"/>
      <c r="Z364" s="82"/>
      <c r="AA364" s="82"/>
      <c r="AB364" s="82"/>
      <c r="AC364" s="82"/>
      <c r="AD364" s="82"/>
      <c r="AE364" s="82"/>
      <c r="AF364" s="82"/>
      <c r="AG364" s="82"/>
      <c r="AH364" s="82"/>
      <c r="AI364" s="82"/>
      <c r="AJ364" s="82"/>
      <c r="AK364" s="82"/>
      <c r="AL364" s="82"/>
      <c r="AM364" s="82"/>
      <c r="AN364" s="82"/>
      <c r="AO364" s="82"/>
      <c r="AP364" s="82"/>
      <c r="AQ364" s="82"/>
      <c r="AR364" s="82"/>
      <c r="AS364" s="82"/>
      <c r="AT364" s="82"/>
      <c r="AU364" s="82"/>
      <c r="AV364" s="82"/>
      <c r="AW364" s="82"/>
      <c r="AX364" s="82"/>
      <c r="AY364" s="82"/>
      <c r="AZ364" s="82">
        <v>136562</v>
      </c>
      <c r="BA364" s="82"/>
      <c r="BB364" s="82">
        <v>136562</v>
      </c>
      <c r="BC364" s="82"/>
      <c r="BD364" s="82"/>
      <c r="BE364" s="82"/>
      <c r="BF364" s="82"/>
      <c r="BG364" s="82"/>
      <c r="BH364" s="82"/>
      <c r="BI364" s="82"/>
      <c r="BJ364" s="82"/>
      <c r="BK364" s="82"/>
      <c r="BL364" s="82"/>
      <c r="BM364" s="82"/>
      <c r="BN364" s="82"/>
      <c r="BO364" s="82"/>
      <c r="BP364" s="82"/>
      <c r="BQ364" s="82"/>
      <c r="BR364" s="82"/>
      <c r="BS364" s="82"/>
      <c r="BT364" s="82"/>
      <c r="BU364" s="82"/>
      <c r="BV364" s="82"/>
      <c r="BW364" s="82"/>
      <c r="BX364" s="82"/>
      <c r="BY364" s="82"/>
      <c r="BZ364" s="82"/>
      <c r="CA364" s="82"/>
      <c r="CB364" s="82"/>
      <c r="CC364" s="82"/>
      <c r="CD364" s="82"/>
      <c r="CE364" s="82"/>
      <c r="CF364" s="82"/>
      <c r="CG364" s="82"/>
      <c r="CH364" s="82"/>
      <c r="CI364" s="82"/>
      <c r="CJ364" s="82"/>
      <c r="CK364" s="82"/>
      <c r="CL364" s="82"/>
      <c r="CM364" s="82"/>
      <c r="CN364" s="82"/>
      <c r="CO364" s="82"/>
      <c r="CP364" s="82"/>
      <c r="CQ364" s="82"/>
      <c r="CR364" s="82"/>
      <c r="CS364" s="82"/>
      <c r="CT364" s="82"/>
      <c r="CU364" s="82"/>
      <c r="CV364" s="82"/>
      <c r="CW364" s="82"/>
      <c r="CX364" s="82"/>
      <c r="CY364" s="82"/>
      <c r="CZ364" s="82"/>
      <c r="DA364" s="82"/>
      <c r="DB364" s="82"/>
      <c r="DC364" s="82"/>
      <c r="DD364" s="82"/>
      <c r="DE364" s="82"/>
      <c r="DF364" s="82"/>
      <c r="DG364" s="82"/>
      <c r="DH364" s="82"/>
      <c r="DI364" s="82"/>
      <c r="DJ364" s="82"/>
      <c r="DK364" s="82"/>
      <c r="DL364" s="82"/>
      <c r="DM364" s="82"/>
      <c r="DN364" s="82"/>
      <c r="DO364" s="82"/>
      <c r="DP364" s="82"/>
      <c r="DQ364" s="82"/>
    </row>
    <row r="365" spans="1:121" s="25" customFormat="1" ht="12.75" customHeight="1" outlineLevel="1" x14ac:dyDescent="0.2">
      <c r="A365" s="35" t="s">
        <v>543</v>
      </c>
      <c r="B365" s="36">
        <f t="shared" si="73"/>
        <v>4</v>
      </c>
      <c r="C365" s="81"/>
      <c r="D365" s="82"/>
      <c r="E365" s="82"/>
      <c r="F365" s="82"/>
      <c r="G365" s="82"/>
      <c r="H365" s="82"/>
      <c r="I365" s="82"/>
      <c r="J365" s="82"/>
      <c r="K365" s="82"/>
      <c r="L365" s="82"/>
      <c r="M365" s="82"/>
      <c r="N365" s="82"/>
      <c r="O365" s="82"/>
      <c r="P365" s="82"/>
      <c r="Q365" s="82"/>
      <c r="R365" s="82"/>
      <c r="S365" s="82"/>
      <c r="T365" s="82"/>
      <c r="U365" s="82"/>
      <c r="V365" s="82"/>
      <c r="W365" s="82"/>
      <c r="X365" s="82"/>
      <c r="Y365" s="82"/>
      <c r="Z365" s="82"/>
      <c r="AA365" s="82"/>
      <c r="AB365" s="82"/>
      <c r="AC365" s="82"/>
      <c r="AD365" s="82"/>
      <c r="AE365" s="82"/>
      <c r="AF365" s="82"/>
      <c r="AG365" s="82"/>
      <c r="AH365" s="82"/>
      <c r="AI365" s="82"/>
      <c r="AJ365" s="82"/>
      <c r="AK365" s="82"/>
      <c r="AL365" s="82"/>
      <c r="AM365" s="82"/>
      <c r="AN365" s="82"/>
      <c r="AO365" s="82"/>
      <c r="AP365" s="82"/>
      <c r="AQ365" s="82"/>
      <c r="AR365" s="82"/>
      <c r="AS365" s="82"/>
      <c r="AT365" s="82"/>
      <c r="AU365" s="82"/>
      <c r="AV365" s="82"/>
      <c r="AW365" s="82"/>
      <c r="AX365" s="82"/>
      <c r="AY365" s="82"/>
      <c r="AZ365" s="82"/>
      <c r="BA365" s="82"/>
      <c r="BB365" s="82"/>
      <c r="BC365" s="82"/>
      <c r="BD365" s="82"/>
      <c r="BE365" s="82">
        <v>131100</v>
      </c>
      <c r="BF365" s="82">
        <v>174800</v>
      </c>
      <c r="BG365" s="82">
        <v>218500</v>
      </c>
      <c r="BH365" s="82">
        <v>218500</v>
      </c>
      <c r="BI365" s="82"/>
      <c r="BJ365" s="82"/>
      <c r="BK365" s="82"/>
      <c r="BL365" s="82"/>
      <c r="BM365" s="82"/>
      <c r="BN365" s="82"/>
      <c r="BO365" s="82"/>
      <c r="BP365" s="82"/>
      <c r="BQ365" s="82"/>
      <c r="BR365" s="82"/>
      <c r="BS365" s="82"/>
      <c r="BT365" s="82"/>
      <c r="BU365" s="82"/>
      <c r="BV365" s="82"/>
      <c r="BW365" s="82"/>
      <c r="BX365" s="82"/>
      <c r="BY365" s="82"/>
      <c r="BZ365" s="82"/>
      <c r="CA365" s="82"/>
      <c r="CB365" s="82"/>
      <c r="CC365" s="82"/>
      <c r="CD365" s="82"/>
      <c r="CE365" s="82"/>
      <c r="CF365" s="82"/>
      <c r="CG365" s="82"/>
      <c r="CH365" s="82"/>
      <c r="CI365" s="82"/>
      <c r="CJ365" s="82"/>
      <c r="CK365" s="82"/>
      <c r="CL365" s="82"/>
      <c r="CM365" s="82"/>
      <c r="CN365" s="82"/>
      <c r="CO365" s="82"/>
      <c r="CP365" s="82"/>
      <c r="CQ365" s="82"/>
      <c r="CR365" s="82"/>
      <c r="CS365" s="82"/>
      <c r="CT365" s="82"/>
      <c r="CU365" s="82"/>
      <c r="CV365" s="82"/>
      <c r="CW365" s="82"/>
      <c r="CX365" s="82"/>
      <c r="CY365" s="82"/>
      <c r="CZ365" s="82"/>
      <c r="DA365" s="82"/>
      <c r="DB365" s="82"/>
      <c r="DC365" s="82"/>
      <c r="DD365" s="82"/>
      <c r="DE365" s="82"/>
      <c r="DF365" s="82"/>
      <c r="DG365" s="82"/>
      <c r="DH365" s="82"/>
      <c r="DI365" s="82"/>
      <c r="DJ365" s="82"/>
      <c r="DK365" s="82"/>
      <c r="DL365" s="82"/>
      <c r="DM365" s="82"/>
      <c r="DN365" s="82"/>
      <c r="DO365" s="82"/>
      <c r="DP365" s="82"/>
      <c r="DQ365" s="82"/>
    </row>
    <row r="366" spans="1:121" s="25" customFormat="1" ht="12.75" customHeight="1" outlineLevel="1" x14ac:dyDescent="0.2">
      <c r="A366" s="35" t="s">
        <v>79</v>
      </c>
      <c r="B366" s="36">
        <f t="shared" si="73"/>
        <v>23</v>
      </c>
      <c r="C366" s="81"/>
      <c r="D366" s="82"/>
      <c r="E366" s="82"/>
      <c r="F366" s="82"/>
      <c r="G366" s="82"/>
      <c r="H366" s="82"/>
      <c r="I366" s="82"/>
      <c r="J366" s="82"/>
      <c r="K366" s="82"/>
      <c r="L366" s="82"/>
      <c r="M366" s="82"/>
      <c r="N366" s="82"/>
      <c r="O366" s="82"/>
      <c r="P366" s="82"/>
      <c r="Q366" s="82"/>
      <c r="R366" s="82"/>
      <c r="S366" s="82"/>
      <c r="T366" s="82"/>
      <c r="U366" s="82"/>
      <c r="V366" s="82"/>
      <c r="W366" s="82"/>
      <c r="X366" s="82"/>
      <c r="Y366" s="82"/>
      <c r="Z366" s="82"/>
      <c r="AA366" s="82"/>
      <c r="AB366" s="82"/>
      <c r="AC366" s="82"/>
      <c r="AD366" s="82"/>
      <c r="AE366" s="82"/>
      <c r="AF366" s="82"/>
      <c r="AG366" s="82"/>
      <c r="AH366" s="82"/>
      <c r="AI366" s="82"/>
      <c r="AJ366" s="82"/>
      <c r="AK366" s="82">
        <v>4080</v>
      </c>
      <c r="AL366" s="82">
        <v>4418</v>
      </c>
      <c r="AM366" s="82">
        <v>5556</v>
      </c>
      <c r="AN366" s="82">
        <v>5745</v>
      </c>
      <c r="AO366" s="82"/>
      <c r="AP366" s="82">
        <v>137951</v>
      </c>
      <c r="AQ366" s="82">
        <v>185355</v>
      </c>
      <c r="AR366" s="82">
        <v>401144</v>
      </c>
      <c r="AS366" s="82">
        <v>770270</v>
      </c>
      <c r="AT366" s="82">
        <v>1172958</v>
      </c>
      <c r="AU366" s="82">
        <v>363551</v>
      </c>
      <c r="AV366" s="82">
        <v>107663</v>
      </c>
      <c r="AW366" s="82">
        <v>113867</v>
      </c>
      <c r="AX366" s="82">
        <v>207809</v>
      </c>
      <c r="AY366" s="82">
        <v>187635</v>
      </c>
      <c r="AZ366" s="82">
        <v>168077</v>
      </c>
      <c r="BA366" s="82">
        <v>161983</v>
      </c>
      <c r="BB366" s="82">
        <v>91529</v>
      </c>
      <c r="BC366" s="82">
        <v>129080</v>
      </c>
      <c r="BD366" s="82">
        <v>207189</v>
      </c>
      <c r="BE366" s="82">
        <v>282456</v>
      </c>
      <c r="BF366" s="82">
        <v>296154</v>
      </c>
      <c r="BG366" s="82">
        <v>364543</v>
      </c>
      <c r="BH366" s="82">
        <v>359551</v>
      </c>
      <c r="BI366" s="82"/>
      <c r="BJ366" s="82"/>
      <c r="BK366" s="82"/>
      <c r="BL366" s="82"/>
      <c r="BM366" s="82"/>
      <c r="BN366" s="82"/>
      <c r="BO366" s="82"/>
      <c r="BP366" s="82"/>
      <c r="BQ366" s="82"/>
      <c r="BR366" s="82"/>
      <c r="BS366" s="82"/>
      <c r="BT366" s="82"/>
      <c r="BU366" s="82"/>
      <c r="BV366" s="82"/>
      <c r="BW366" s="82"/>
      <c r="BX366" s="82"/>
      <c r="BY366" s="82"/>
      <c r="BZ366" s="82"/>
      <c r="CA366" s="82"/>
      <c r="CB366" s="82"/>
      <c r="CC366" s="82"/>
      <c r="CD366" s="82"/>
      <c r="CE366" s="82"/>
      <c r="CF366" s="82"/>
      <c r="CG366" s="82"/>
      <c r="CH366" s="82"/>
      <c r="CI366" s="82"/>
      <c r="CJ366" s="82"/>
      <c r="CK366" s="82"/>
      <c r="CL366" s="82"/>
      <c r="CM366" s="82"/>
      <c r="CN366" s="82"/>
      <c r="CO366" s="82"/>
      <c r="CP366" s="82"/>
      <c r="CQ366" s="82"/>
      <c r="CR366" s="82"/>
      <c r="CS366" s="82"/>
      <c r="CT366" s="82"/>
      <c r="CU366" s="82"/>
      <c r="CV366" s="82"/>
      <c r="CW366" s="82"/>
      <c r="CX366" s="82"/>
      <c r="CY366" s="82"/>
      <c r="CZ366" s="82"/>
      <c r="DA366" s="82"/>
      <c r="DB366" s="82"/>
      <c r="DC366" s="82"/>
      <c r="DD366" s="82"/>
      <c r="DE366" s="82"/>
      <c r="DF366" s="82"/>
      <c r="DG366" s="82"/>
      <c r="DH366" s="82"/>
      <c r="DI366" s="82"/>
      <c r="DJ366" s="82"/>
      <c r="DK366" s="82"/>
      <c r="DL366" s="82"/>
      <c r="DM366" s="82"/>
      <c r="DN366" s="82"/>
      <c r="DO366" s="82"/>
      <c r="DP366" s="82"/>
      <c r="DQ366" s="82"/>
    </row>
    <row r="367" spans="1:121" s="25" customFormat="1" ht="12.75" customHeight="1" outlineLevel="1" x14ac:dyDescent="0.2">
      <c r="A367" s="35" t="s">
        <v>120</v>
      </c>
      <c r="B367" s="36">
        <f t="shared" si="73"/>
        <v>10</v>
      </c>
      <c r="C367" s="81"/>
      <c r="D367" s="82"/>
      <c r="E367" s="82"/>
      <c r="F367" s="82"/>
      <c r="G367" s="82"/>
      <c r="H367" s="82"/>
      <c r="I367" s="82"/>
      <c r="J367" s="82"/>
      <c r="K367" s="82"/>
      <c r="L367" s="82"/>
      <c r="M367" s="82"/>
      <c r="N367" s="82"/>
      <c r="O367" s="82"/>
      <c r="P367" s="82"/>
      <c r="Q367" s="82"/>
      <c r="R367" s="82"/>
      <c r="S367" s="82"/>
      <c r="T367" s="82"/>
      <c r="U367" s="82"/>
      <c r="V367" s="82"/>
      <c r="W367" s="82"/>
      <c r="X367" s="82"/>
      <c r="Y367" s="82"/>
      <c r="Z367" s="82"/>
      <c r="AA367" s="82"/>
      <c r="AB367" s="82"/>
      <c r="AC367" s="82"/>
      <c r="AD367" s="82"/>
      <c r="AE367" s="82"/>
      <c r="AF367" s="82"/>
      <c r="AG367" s="82"/>
      <c r="AH367" s="82"/>
      <c r="AI367" s="82"/>
      <c r="AJ367" s="82"/>
      <c r="AK367" s="82"/>
      <c r="AL367" s="82"/>
      <c r="AM367" s="82"/>
      <c r="AN367" s="82"/>
      <c r="AO367" s="82"/>
      <c r="AP367" s="82"/>
      <c r="AQ367" s="82"/>
      <c r="AR367" s="82"/>
      <c r="AS367" s="82"/>
      <c r="AT367" s="82"/>
      <c r="AU367" s="82"/>
      <c r="AV367" s="82"/>
      <c r="AW367" s="82">
        <v>18305</v>
      </c>
      <c r="AX367" s="82">
        <v>26150</v>
      </c>
      <c r="AY367" s="82">
        <v>71757</v>
      </c>
      <c r="AZ367" s="82">
        <v>156779</v>
      </c>
      <c r="BA367" s="82">
        <v>127492</v>
      </c>
      <c r="BB367" s="82"/>
      <c r="BC367" s="82"/>
      <c r="BD367" s="82">
        <v>297980</v>
      </c>
      <c r="BE367" s="82">
        <v>275000</v>
      </c>
      <c r="BF367" s="82">
        <v>317644</v>
      </c>
      <c r="BG367" s="82">
        <v>378068</v>
      </c>
      <c r="BH367" s="82">
        <v>340233</v>
      </c>
      <c r="BI367" s="82"/>
      <c r="BJ367" s="82"/>
      <c r="BK367" s="82"/>
      <c r="BL367" s="82"/>
      <c r="BM367" s="82"/>
      <c r="BN367" s="82"/>
      <c r="BO367" s="82"/>
      <c r="BP367" s="82"/>
      <c r="BQ367" s="82"/>
      <c r="BR367" s="82"/>
      <c r="BS367" s="82"/>
      <c r="BT367" s="82"/>
      <c r="BU367" s="82"/>
      <c r="BV367" s="82"/>
      <c r="BW367" s="82"/>
      <c r="BX367" s="82"/>
      <c r="BY367" s="82"/>
      <c r="BZ367" s="82"/>
      <c r="CA367" s="82"/>
      <c r="CB367" s="82"/>
      <c r="CC367" s="82"/>
      <c r="CD367" s="82"/>
      <c r="CE367" s="82"/>
      <c r="CF367" s="82"/>
      <c r="CG367" s="82"/>
      <c r="CH367" s="82"/>
      <c r="CI367" s="82"/>
      <c r="CJ367" s="82"/>
      <c r="CK367" s="82"/>
      <c r="CL367" s="82"/>
      <c r="CM367" s="82"/>
      <c r="CN367" s="82"/>
      <c r="CO367" s="82"/>
      <c r="CP367" s="82"/>
      <c r="CQ367" s="82"/>
      <c r="CR367" s="82"/>
      <c r="CS367" s="82"/>
      <c r="CT367" s="82"/>
      <c r="CU367" s="82"/>
      <c r="CV367" s="82"/>
      <c r="CW367" s="82"/>
      <c r="CX367" s="82"/>
      <c r="CY367" s="82"/>
      <c r="CZ367" s="82"/>
      <c r="DA367" s="82"/>
      <c r="DB367" s="82"/>
      <c r="DC367" s="82"/>
      <c r="DD367" s="82"/>
      <c r="DE367" s="82"/>
      <c r="DF367" s="82"/>
      <c r="DG367" s="82"/>
      <c r="DH367" s="82"/>
      <c r="DI367" s="82"/>
      <c r="DJ367" s="82"/>
      <c r="DK367" s="82"/>
      <c r="DL367" s="82"/>
      <c r="DM367" s="82"/>
      <c r="DN367" s="82"/>
      <c r="DO367" s="82"/>
      <c r="DP367" s="82"/>
      <c r="DQ367" s="82"/>
    </row>
    <row r="368" spans="1:121" s="25" customFormat="1" ht="12.75" customHeight="1" outlineLevel="1" x14ac:dyDescent="0.2">
      <c r="A368" s="35" t="s">
        <v>119</v>
      </c>
      <c r="B368" s="36">
        <f t="shared" si="73"/>
        <v>5</v>
      </c>
      <c r="C368" s="81"/>
      <c r="D368" s="82"/>
      <c r="E368" s="82"/>
      <c r="F368" s="82"/>
      <c r="G368" s="82"/>
      <c r="H368" s="82"/>
      <c r="I368" s="82"/>
      <c r="J368" s="82"/>
      <c r="K368" s="82"/>
      <c r="L368" s="82"/>
      <c r="M368" s="82"/>
      <c r="N368" s="82"/>
      <c r="O368" s="82"/>
      <c r="P368" s="82"/>
      <c r="Q368" s="82"/>
      <c r="R368" s="82"/>
      <c r="S368" s="82"/>
      <c r="T368" s="82"/>
      <c r="U368" s="82"/>
      <c r="V368" s="82"/>
      <c r="W368" s="82"/>
      <c r="X368" s="82"/>
      <c r="Y368" s="82"/>
      <c r="Z368" s="82"/>
      <c r="AA368" s="82"/>
      <c r="AB368" s="82"/>
      <c r="AC368" s="82"/>
      <c r="AD368" s="82"/>
      <c r="AE368" s="82"/>
      <c r="AF368" s="82"/>
      <c r="AG368" s="82"/>
      <c r="AH368" s="82"/>
      <c r="AI368" s="82"/>
      <c r="AJ368" s="82"/>
      <c r="AK368" s="82"/>
      <c r="AL368" s="82"/>
      <c r="AM368" s="82"/>
      <c r="AN368" s="82"/>
      <c r="AO368" s="82"/>
      <c r="AP368" s="82"/>
      <c r="AQ368" s="82"/>
      <c r="AR368" s="82"/>
      <c r="AS368" s="82"/>
      <c r="AT368" s="82"/>
      <c r="AU368" s="82"/>
      <c r="AV368" s="82"/>
      <c r="AW368" s="82">
        <v>160263</v>
      </c>
      <c r="AX368" s="82">
        <v>180065</v>
      </c>
      <c r="AY368" s="82">
        <v>250209</v>
      </c>
      <c r="AZ368" s="82">
        <v>237993</v>
      </c>
      <c r="BA368" s="82">
        <v>130173</v>
      </c>
      <c r="BB368" s="82"/>
      <c r="BC368" s="82"/>
      <c r="BD368" s="82"/>
      <c r="BE368" s="82"/>
      <c r="BF368" s="82"/>
      <c r="BG368" s="82"/>
      <c r="BH368" s="82"/>
      <c r="BI368" s="82"/>
      <c r="BJ368" s="82"/>
      <c r="BK368" s="82"/>
      <c r="BL368" s="82"/>
      <c r="BM368" s="82"/>
      <c r="BN368" s="82"/>
      <c r="BO368" s="82"/>
      <c r="BP368" s="82"/>
      <c r="BQ368" s="82"/>
      <c r="BR368" s="82"/>
      <c r="BS368" s="82"/>
      <c r="BT368" s="82"/>
      <c r="BU368" s="82"/>
      <c r="BV368" s="82"/>
      <c r="BW368" s="82"/>
      <c r="BX368" s="82"/>
      <c r="BY368" s="82"/>
      <c r="BZ368" s="82"/>
      <c r="CA368" s="82"/>
      <c r="CB368" s="82"/>
      <c r="CC368" s="82"/>
      <c r="CD368" s="82"/>
      <c r="CE368" s="82"/>
      <c r="CF368" s="82"/>
      <c r="CG368" s="82"/>
      <c r="CH368" s="82"/>
      <c r="CI368" s="82"/>
      <c r="CJ368" s="82"/>
      <c r="CK368" s="82"/>
      <c r="CL368" s="82"/>
      <c r="CM368" s="82"/>
      <c r="CN368" s="82"/>
      <c r="CO368" s="82"/>
      <c r="CP368" s="82"/>
      <c r="CQ368" s="82"/>
      <c r="CR368" s="82"/>
      <c r="CS368" s="82"/>
      <c r="CT368" s="82"/>
      <c r="CU368" s="82"/>
      <c r="CV368" s="82"/>
      <c r="CW368" s="82"/>
      <c r="CX368" s="82"/>
      <c r="CY368" s="82"/>
      <c r="CZ368" s="82"/>
      <c r="DA368" s="82"/>
      <c r="DB368" s="82"/>
      <c r="DC368" s="82"/>
      <c r="DD368" s="82"/>
      <c r="DE368" s="82"/>
      <c r="DF368" s="82"/>
      <c r="DG368" s="82"/>
      <c r="DH368" s="82"/>
      <c r="DI368" s="82"/>
      <c r="DJ368" s="82"/>
      <c r="DK368" s="82"/>
      <c r="DL368" s="82"/>
      <c r="DM368" s="82"/>
      <c r="DN368" s="82"/>
      <c r="DO368" s="82"/>
      <c r="DP368" s="82"/>
      <c r="DQ368" s="82"/>
    </row>
    <row r="369" spans="1:121" s="25" customFormat="1" ht="12.75" customHeight="1" outlineLevel="1" x14ac:dyDescent="0.2">
      <c r="A369" s="38"/>
      <c r="B369" s="36" t="str">
        <f t="shared" si="73"/>
        <v/>
      </c>
      <c r="C369" s="81"/>
      <c r="D369" s="82"/>
      <c r="E369" s="82"/>
      <c r="F369" s="82"/>
      <c r="G369" s="82"/>
      <c r="H369" s="82"/>
      <c r="I369" s="82"/>
      <c r="J369" s="82"/>
      <c r="K369" s="82"/>
      <c r="L369" s="82"/>
      <c r="M369" s="82"/>
      <c r="N369" s="82"/>
      <c r="O369" s="82"/>
      <c r="P369" s="82"/>
      <c r="Q369" s="82"/>
      <c r="R369" s="82"/>
      <c r="S369" s="82"/>
      <c r="T369" s="82"/>
      <c r="U369" s="82"/>
      <c r="V369" s="82"/>
      <c r="W369" s="82"/>
      <c r="X369" s="82"/>
      <c r="Y369" s="82"/>
      <c r="Z369" s="82"/>
      <c r="AA369" s="82"/>
      <c r="AB369" s="82"/>
      <c r="AC369" s="82"/>
      <c r="AD369" s="82"/>
      <c r="AE369" s="82"/>
      <c r="AF369" s="82"/>
      <c r="AG369" s="82"/>
      <c r="AH369" s="82"/>
      <c r="AI369" s="82"/>
      <c r="AJ369" s="82"/>
      <c r="AK369" s="82"/>
      <c r="AL369" s="82"/>
      <c r="AM369" s="82"/>
      <c r="AN369" s="82"/>
      <c r="AO369" s="82"/>
      <c r="AP369" s="82"/>
      <c r="AQ369" s="82"/>
      <c r="AR369" s="82"/>
      <c r="AS369" s="82"/>
      <c r="AT369" s="82"/>
      <c r="AU369" s="82"/>
      <c r="AV369" s="82"/>
      <c r="AW369" s="82"/>
      <c r="AX369" s="82"/>
      <c r="AY369" s="82"/>
      <c r="AZ369" s="82"/>
      <c r="BA369" s="82"/>
      <c r="BB369" s="82"/>
      <c r="BC369" s="82"/>
      <c r="BD369" s="82"/>
      <c r="BE369" s="82"/>
      <c r="BF369" s="82"/>
      <c r="BG369" s="82"/>
      <c r="BH369" s="82"/>
      <c r="BI369" s="82"/>
      <c r="BJ369" s="82"/>
      <c r="BK369" s="82"/>
      <c r="BL369" s="82"/>
      <c r="BM369" s="82"/>
      <c r="BN369" s="82"/>
      <c r="BO369" s="82"/>
      <c r="BP369" s="82"/>
      <c r="BQ369" s="82"/>
      <c r="BR369" s="82"/>
      <c r="BS369" s="82"/>
      <c r="BT369" s="82"/>
      <c r="BU369" s="82"/>
      <c r="BV369" s="82"/>
      <c r="BW369" s="82"/>
      <c r="BX369" s="82"/>
      <c r="BY369" s="82"/>
      <c r="BZ369" s="82"/>
      <c r="CA369" s="82"/>
      <c r="CB369" s="82"/>
      <c r="CC369" s="82"/>
      <c r="CD369" s="82"/>
      <c r="CE369" s="82"/>
      <c r="CF369" s="82"/>
      <c r="CG369" s="82"/>
      <c r="CH369" s="82"/>
      <c r="CI369" s="82"/>
      <c r="CJ369" s="82"/>
      <c r="CK369" s="82"/>
      <c r="CL369" s="82"/>
      <c r="CM369" s="82"/>
      <c r="CN369" s="82"/>
      <c r="CO369" s="82"/>
      <c r="CP369" s="82"/>
      <c r="CQ369" s="82"/>
      <c r="CR369" s="82"/>
      <c r="CS369" s="82"/>
      <c r="CT369" s="82"/>
      <c r="CU369" s="82"/>
      <c r="CV369" s="82"/>
      <c r="CW369" s="82"/>
      <c r="CX369" s="82"/>
      <c r="CY369" s="82"/>
      <c r="CZ369" s="82"/>
      <c r="DA369" s="82"/>
      <c r="DB369" s="82"/>
      <c r="DC369" s="82"/>
      <c r="DD369" s="82"/>
      <c r="DE369" s="82"/>
      <c r="DF369" s="82"/>
      <c r="DG369" s="82"/>
      <c r="DH369" s="82"/>
      <c r="DI369" s="82"/>
      <c r="DJ369" s="82"/>
      <c r="DK369" s="82"/>
      <c r="DL369" s="82"/>
      <c r="DM369" s="82"/>
      <c r="DN369" s="82"/>
      <c r="DO369" s="82"/>
      <c r="DP369" s="82"/>
      <c r="DQ369" s="82"/>
    </row>
    <row r="370" spans="1:121" s="25" customFormat="1" ht="12.75" customHeight="1" outlineLevel="1" x14ac:dyDescent="0.2">
      <c r="A370" s="53" t="s">
        <v>459</v>
      </c>
      <c r="B370" s="36" t="str">
        <f t="shared" si="73"/>
        <v/>
      </c>
      <c r="C370" s="81"/>
      <c r="D370" s="82"/>
      <c r="E370" s="82"/>
      <c r="F370" s="82"/>
      <c r="G370" s="82"/>
      <c r="H370" s="82"/>
      <c r="I370" s="82"/>
      <c r="J370" s="82"/>
      <c r="K370" s="82"/>
      <c r="L370" s="82"/>
      <c r="M370" s="82"/>
      <c r="N370" s="82"/>
      <c r="O370" s="82"/>
      <c r="P370" s="82"/>
      <c r="Q370" s="82"/>
      <c r="R370" s="82"/>
      <c r="S370" s="82"/>
      <c r="T370" s="82"/>
      <c r="U370" s="82"/>
      <c r="V370" s="82"/>
      <c r="W370" s="82"/>
      <c r="X370" s="82"/>
      <c r="Y370" s="82"/>
      <c r="Z370" s="82"/>
      <c r="AA370" s="82"/>
      <c r="AB370" s="82"/>
      <c r="AC370" s="82"/>
      <c r="AD370" s="82"/>
      <c r="AE370" s="82"/>
      <c r="AF370" s="82"/>
      <c r="AG370" s="82"/>
      <c r="AH370" s="82"/>
      <c r="AI370" s="82"/>
      <c r="AJ370" s="82"/>
      <c r="AK370" s="82"/>
      <c r="AL370" s="82"/>
      <c r="AM370" s="82"/>
      <c r="AN370" s="82"/>
      <c r="AO370" s="82"/>
      <c r="AP370" s="82"/>
      <c r="AQ370" s="82"/>
      <c r="AR370" s="82"/>
      <c r="AS370" s="82"/>
      <c r="AT370" s="82"/>
      <c r="AU370" s="82"/>
      <c r="AV370" s="82"/>
      <c r="AW370" s="82"/>
      <c r="AX370" s="82"/>
      <c r="AY370" s="82"/>
      <c r="AZ370" s="82"/>
      <c r="BA370" s="82"/>
      <c r="BB370" s="82"/>
      <c r="BC370" s="82"/>
      <c r="BD370" s="82"/>
      <c r="BE370" s="82"/>
      <c r="BF370" s="82"/>
      <c r="BG370" s="82"/>
      <c r="BH370" s="82"/>
      <c r="BI370" s="82"/>
      <c r="BJ370" s="82"/>
      <c r="BK370" s="82"/>
      <c r="BL370" s="82"/>
      <c r="BM370" s="82"/>
      <c r="BN370" s="82"/>
      <c r="BO370" s="82"/>
      <c r="BP370" s="82"/>
      <c r="BQ370" s="82"/>
      <c r="BR370" s="82"/>
      <c r="BS370" s="82"/>
      <c r="BT370" s="82"/>
      <c r="BU370" s="82"/>
      <c r="BV370" s="82"/>
      <c r="BW370" s="82"/>
      <c r="BX370" s="82"/>
      <c r="BY370" s="82"/>
      <c r="BZ370" s="82"/>
      <c r="CA370" s="82"/>
      <c r="CB370" s="82"/>
      <c r="CC370" s="82"/>
      <c r="CD370" s="82"/>
      <c r="CE370" s="82"/>
      <c r="CF370" s="82"/>
      <c r="CG370" s="82"/>
      <c r="CH370" s="82"/>
      <c r="CI370" s="82"/>
      <c r="CJ370" s="82"/>
      <c r="CK370" s="82"/>
      <c r="CL370" s="82"/>
      <c r="CM370" s="82"/>
      <c r="CN370" s="82"/>
      <c r="CO370" s="82"/>
      <c r="CP370" s="82"/>
      <c r="CQ370" s="82"/>
      <c r="CR370" s="82"/>
      <c r="CS370" s="82"/>
      <c r="CT370" s="82"/>
      <c r="CU370" s="82"/>
      <c r="CV370" s="82"/>
      <c r="CW370" s="82"/>
      <c r="CX370" s="82"/>
      <c r="CY370" s="82"/>
      <c r="CZ370" s="82"/>
      <c r="DA370" s="82"/>
      <c r="DB370" s="82"/>
      <c r="DC370" s="82"/>
      <c r="DD370" s="82"/>
      <c r="DE370" s="82"/>
      <c r="DF370" s="82"/>
      <c r="DG370" s="82"/>
      <c r="DH370" s="82"/>
      <c r="DI370" s="82"/>
      <c r="DJ370" s="82"/>
      <c r="DK370" s="82"/>
      <c r="DL370" s="82"/>
      <c r="DM370" s="82"/>
      <c r="DN370" s="82"/>
      <c r="DO370" s="82"/>
      <c r="DP370" s="82"/>
      <c r="DQ370" s="82"/>
    </row>
    <row r="371" spans="1:121" s="25" customFormat="1" ht="12.75" customHeight="1" outlineLevel="1" x14ac:dyDescent="0.2">
      <c r="A371" s="35" t="s">
        <v>590</v>
      </c>
      <c r="B371" s="36">
        <f t="shared" si="73"/>
        <v>3</v>
      </c>
      <c r="C371" s="81"/>
      <c r="D371" s="82"/>
      <c r="E371" s="82"/>
      <c r="F371" s="82"/>
      <c r="G371" s="82"/>
      <c r="H371" s="82"/>
      <c r="I371" s="82"/>
      <c r="J371" s="82"/>
      <c r="K371" s="82"/>
      <c r="L371" s="82"/>
      <c r="M371" s="82"/>
      <c r="N371" s="82"/>
      <c r="O371" s="82"/>
      <c r="P371" s="82"/>
      <c r="Q371" s="82"/>
      <c r="R371" s="82"/>
      <c r="S371" s="82"/>
      <c r="T371" s="82"/>
      <c r="U371" s="82"/>
      <c r="V371" s="82"/>
      <c r="W371" s="82"/>
      <c r="X371" s="82"/>
      <c r="Y371" s="82"/>
      <c r="Z371" s="82"/>
      <c r="AA371" s="82"/>
      <c r="AB371" s="82"/>
      <c r="AC371" s="82"/>
      <c r="AD371" s="82"/>
      <c r="AE371" s="82"/>
      <c r="AF371" s="82"/>
      <c r="AG371" s="82"/>
      <c r="AH371" s="82"/>
      <c r="AI371" s="82"/>
      <c r="AJ371" s="82"/>
      <c r="AK371" s="82"/>
      <c r="AL371" s="82"/>
      <c r="AM371" s="82"/>
      <c r="AN371" s="82"/>
      <c r="AO371" s="82"/>
      <c r="AP371" s="82"/>
      <c r="AQ371" s="82"/>
      <c r="AR371" s="82"/>
      <c r="AS371" s="82"/>
      <c r="AT371" s="82"/>
      <c r="AU371" s="82"/>
      <c r="AV371" s="82"/>
      <c r="AW371" s="82"/>
      <c r="AX371" s="82"/>
      <c r="AY371" s="82"/>
      <c r="AZ371" s="82"/>
      <c r="BA371" s="82"/>
      <c r="BB371" s="82"/>
      <c r="BC371" s="82"/>
      <c r="BD371" s="82"/>
      <c r="BE371" s="82"/>
      <c r="BF371" s="82"/>
      <c r="BG371" s="82"/>
      <c r="BH371" s="82"/>
      <c r="BI371" s="82">
        <v>415</v>
      </c>
      <c r="BJ371" s="82">
        <v>321</v>
      </c>
      <c r="BK371" s="82">
        <v>1179</v>
      </c>
      <c r="BL371" s="82"/>
      <c r="BM371" s="82"/>
      <c r="BN371" s="82"/>
      <c r="BO371" s="82"/>
      <c r="BP371" s="82"/>
      <c r="BQ371" s="82"/>
      <c r="BR371" s="82"/>
      <c r="BS371" s="82"/>
      <c r="BT371" s="82"/>
      <c r="BU371" s="82"/>
      <c r="BV371" s="82"/>
      <c r="BW371" s="82"/>
      <c r="BX371" s="82"/>
      <c r="BY371" s="82"/>
      <c r="BZ371" s="82"/>
      <c r="CA371" s="82"/>
      <c r="CB371" s="82"/>
      <c r="CC371" s="82"/>
      <c r="CD371" s="82"/>
      <c r="CE371" s="82"/>
      <c r="CF371" s="82"/>
      <c r="CG371" s="82"/>
      <c r="CH371" s="82"/>
      <c r="CI371" s="82"/>
      <c r="CJ371" s="82"/>
      <c r="CK371" s="82"/>
      <c r="CL371" s="82"/>
      <c r="CM371" s="82"/>
      <c r="CN371" s="82"/>
      <c r="CO371" s="82"/>
      <c r="CP371" s="82"/>
      <c r="CQ371" s="82"/>
      <c r="CR371" s="82"/>
      <c r="CS371" s="82"/>
      <c r="CT371" s="82"/>
      <c r="CU371" s="82"/>
      <c r="CV371" s="82"/>
      <c r="CW371" s="82"/>
      <c r="CX371" s="82"/>
      <c r="CY371" s="82"/>
      <c r="CZ371" s="82"/>
      <c r="DA371" s="82"/>
      <c r="DB371" s="82"/>
      <c r="DC371" s="82"/>
      <c r="DD371" s="82"/>
      <c r="DE371" s="82"/>
      <c r="DF371" s="82"/>
      <c r="DG371" s="82"/>
      <c r="DH371" s="82"/>
      <c r="DI371" s="82"/>
      <c r="DJ371" s="82"/>
      <c r="DK371" s="82"/>
      <c r="DL371" s="82"/>
      <c r="DM371" s="82"/>
      <c r="DN371" s="82"/>
      <c r="DO371" s="82"/>
      <c r="DP371" s="82"/>
      <c r="DQ371" s="82"/>
    </row>
    <row r="372" spans="1:121" s="25" customFormat="1" ht="12.75" customHeight="1" outlineLevel="1" x14ac:dyDescent="0.2">
      <c r="A372" s="35" t="s">
        <v>124</v>
      </c>
      <c r="B372" s="36">
        <f t="shared" si="73"/>
        <v>57</v>
      </c>
      <c r="C372" s="82">
        <f>IF(COUNTA(E372:DP372)=0,"",COUNTA(E372:DP372))</f>
        <v>56</v>
      </c>
      <c r="D372" s="82">
        <f>IF(COUNTA(F372:DP372)=0,"",COUNTA(F372:DP372))</f>
        <v>55</v>
      </c>
      <c r="E372" s="82">
        <f>IF(COUNTA(G372:DP372)=0,"",COUNTA(G372:DP372))</f>
        <v>54</v>
      </c>
      <c r="F372" s="82">
        <f>IF(COUNTA(H372:DP372)=0,"",COUNTA(H372:DP372))</f>
        <v>53</v>
      </c>
      <c r="G372" s="82">
        <f>IF(COUNTA(I372:DP372)=0,"",COUNTA(I372:DP372))</f>
        <v>52</v>
      </c>
      <c r="H372" s="82">
        <f>IF(COUNTA(J372:DP372)=0,"",COUNTA(J372:DP372))</f>
        <v>51</v>
      </c>
      <c r="I372" s="82">
        <f>IF(COUNTA(K372:DP372)=0,"",COUNTA(K372:DP372))</f>
        <v>50</v>
      </c>
      <c r="J372" s="82">
        <f>IF(COUNTA(L372:DP372)=0,"",COUNTA(L372:DP372))</f>
        <v>49</v>
      </c>
      <c r="K372" s="82">
        <f>IF(COUNTA(M372:DP372)=0,"",COUNTA(M372:DP372))</f>
        <v>48</v>
      </c>
      <c r="L372" s="82">
        <f>IF(COUNTA(N372:DP372)=0,"",COUNTA(N372:DP372))</f>
        <v>47</v>
      </c>
      <c r="M372" s="82">
        <f>IF(COUNTA(O372:DP372)=0,"",COUNTA(O372:DP372))</f>
        <v>46</v>
      </c>
      <c r="N372" s="82">
        <f>IF(COUNTA(P372:DP372)=0,"",COUNTA(P372:DP372))</f>
        <v>45</v>
      </c>
      <c r="O372" s="82">
        <f>IF(COUNTA(Q372:DP372)=0,"",COUNTA(Q372:DP372))</f>
        <v>44</v>
      </c>
      <c r="P372" s="82">
        <f>IF(COUNTA(R372:DP372)=0,"",COUNTA(R372:DP372))</f>
        <v>43</v>
      </c>
      <c r="Q372" s="82">
        <f>IF(COUNTA(S372:DP372)=0,"",COUNTA(S372:DP372))</f>
        <v>42</v>
      </c>
      <c r="R372" s="82">
        <f>IF(COUNTA(T372:DP372)=0,"",COUNTA(T372:DP372))</f>
        <v>41</v>
      </c>
      <c r="S372" s="82">
        <f>IF(COUNTA(U372:DP372)=0,"",COUNTA(U372:DP372))</f>
        <v>40</v>
      </c>
      <c r="T372" s="82">
        <f>IF(COUNTA(V372:DP372)=0,"",COUNTA(V372:DP372))</f>
        <v>39</v>
      </c>
      <c r="U372" s="82">
        <f>IF(COUNTA(W372:DP372)=0,"",COUNTA(W372:DP372))</f>
        <v>38</v>
      </c>
      <c r="V372" s="82">
        <f>IF(COUNTA(X372:DP372)=0,"",COUNTA(X372:DP372))</f>
        <v>37</v>
      </c>
      <c r="W372" s="82">
        <f>IF(COUNTA(Y372:DP372)=0,"",COUNTA(Y372:DP372))</f>
        <v>36</v>
      </c>
      <c r="X372" s="82">
        <f>IF(COUNTA(Z372:DP372)=0,"",COUNTA(Z372:DP372))</f>
        <v>35</v>
      </c>
      <c r="Y372" s="82">
        <f>IF(COUNTA(AA372:DP372)=0,"",COUNTA(AA372:DP372))</f>
        <v>34</v>
      </c>
      <c r="Z372" s="82">
        <f>IF(COUNTA(AB372:DP372)=0,"",COUNTA(AB372:DP372))</f>
        <v>33</v>
      </c>
      <c r="AA372" s="82">
        <f>IF(COUNTA(AC372:DP372)=0,"",COUNTA(AC372:DP372))</f>
        <v>32</v>
      </c>
      <c r="AB372" s="82">
        <f>IF(COUNTA(AD372:DP372)=0,"",COUNTA(AD372:DP372))</f>
        <v>31</v>
      </c>
      <c r="AC372" s="82">
        <f>IF(COUNTA(AE372:DP372)=0,"",COUNTA(AE372:DP372))</f>
        <v>30</v>
      </c>
      <c r="AD372" s="82">
        <f>IF(COUNTA(AF372:DP372)=0,"",COUNTA(AF372:DP372))</f>
        <v>29</v>
      </c>
      <c r="AE372" s="82">
        <f>IF(COUNTA(AG372:DP372)=0,"",COUNTA(AG372:DP372))</f>
        <v>28</v>
      </c>
      <c r="AF372" s="82">
        <f>IF(COUNTA(AH372:DP372)=0,"",COUNTA(AH372:DP372))</f>
        <v>27</v>
      </c>
      <c r="AG372" s="82">
        <f>IF(COUNTA(AI372:DP372)=0,"",COUNTA(AI372:DP372))</f>
        <v>26</v>
      </c>
      <c r="AH372" s="82">
        <f>IF(COUNTA(AJ372:DP372)=0,"",COUNTA(AJ372:DP372))</f>
        <v>25</v>
      </c>
      <c r="AI372" s="82">
        <f>IF(COUNTA(AK372:DP372)=0,"",COUNTA(AK372:DP372))</f>
        <v>24</v>
      </c>
      <c r="AJ372" s="82">
        <f>IF(COUNTA(AL372:DP372)=0,"",COUNTA(AL372:DP372))</f>
        <v>23</v>
      </c>
      <c r="AK372" s="82">
        <f>IF(COUNTA(AM372:DP372)=0,"",COUNTA(AM372:DP372))</f>
        <v>22</v>
      </c>
      <c r="AL372" s="82">
        <f>IF(COUNTA(AN372:DP372)=0,"",COUNTA(AN372:DP372))</f>
        <v>21</v>
      </c>
      <c r="AM372" s="82">
        <f>IF(COUNTA(AO372:DP372)=0,"",COUNTA(AO372:DP372))</f>
        <v>20</v>
      </c>
      <c r="AN372" s="82">
        <f>IF(COUNTA(AP372:DP372)=0,"",COUNTA(AP372:DP372))</f>
        <v>19</v>
      </c>
      <c r="AO372" s="82">
        <f>IF(COUNTA(AQ372:DP372)=0,"",COUNTA(AQ372:DP372))</f>
        <v>18</v>
      </c>
      <c r="AP372" s="82">
        <f>IF(COUNTA(AR372:DP372)=0,"",COUNTA(AR372:DP372))</f>
        <v>17</v>
      </c>
      <c r="AQ372" s="82">
        <f>IF(COUNTA(AS372:DP372)=0,"",COUNTA(AS372:DP372))</f>
        <v>16</v>
      </c>
      <c r="AR372" s="82">
        <f>IF(COUNTA(AT372:DP372)=0,"",COUNTA(AT372:DP372))</f>
        <v>15</v>
      </c>
      <c r="AS372" s="82">
        <f>IF(COUNTA(AU372:DP372)=0,"",COUNTA(AU372:DP372))</f>
        <v>14</v>
      </c>
      <c r="AT372" s="82">
        <f>IF(COUNTA(AV372:DP372)=0,"",COUNTA(AV372:DP372))</f>
        <v>13</v>
      </c>
      <c r="AU372" s="82">
        <f>IF(COUNTA(AW372:DP372)=0,"",COUNTA(AW372:DP372))</f>
        <v>12</v>
      </c>
      <c r="AV372" s="82">
        <f>IF(COUNTA(AX372:DP372)=0,"",COUNTA(AX372:DP372))</f>
        <v>11</v>
      </c>
      <c r="AW372" s="82">
        <f>IF(COUNTA(AY372:DP372)=0,"",COUNTA(AY372:DP372))</f>
        <v>10</v>
      </c>
      <c r="AX372" s="82">
        <f>IF(COUNTA(AZ372:DP372)=0,"",COUNTA(AZ372:DP372))</f>
        <v>9</v>
      </c>
      <c r="AY372" s="82">
        <f>IF(COUNTA(BA372:DP372)=0,"",COUNTA(BA372:DP372))</f>
        <v>8</v>
      </c>
      <c r="AZ372" s="82">
        <f>IF(COUNTA(BB372:DP372)=0,"",COUNTA(BB372:DP372))</f>
        <v>7</v>
      </c>
      <c r="BA372" s="82">
        <f>IF(COUNTA(BC372:DP372)=0,"",COUNTA(BC372:DP372))</f>
        <v>6</v>
      </c>
      <c r="BB372" s="82">
        <f>IF(COUNTA(BD372:DP372)=0,"",COUNTA(BD372:DP372))</f>
        <v>5</v>
      </c>
      <c r="BC372" s="82">
        <f>IF(COUNTA(BE372:DP372)=0,"",COUNTA(BE372:DP372))</f>
        <v>4</v>
      </c>
      <c r="BD372" s="82">
        <f>IF(COUNTA(BF372:DP372)=0,"",COUNTA(BF372:DP372))</f>
        <v>3</v>
      </c>
      <c r="BE372" s="82">
        <f>IF(COUNTA(BG372:DP372)=0,"",COUNTA(BG372:DP372))</f>
        <v>2</v>
      </c>
      <c r="BF372" s="82">
        <f>IF(COUNTA(BH372:DP372)=0,"",COUNTA(BH372:DP372))</f>
        <v>1</v>
      </c>
      <c r="BG372" s="82" t="str">
        <f>IF(COUNTA(BI372:DP372)=0,"",COUNTA(BI372:DP372))</f>
        <v/>
      </c>
      <c r="BH372" s="82" t="str">
        <f>IF(COUNTA(BJ372:DP372)=0,"",COUNTA(BJ372:DP372))</f>
        <v/>
      </c>
      <c r="BI372" s="82"/>
      <c r="BJ372" s="82"/>
      <c r="BK372" s="82"/>
      <c r="BL372" s="82"/>
      <c r="BM372" s="82"/>
      <c r="BN372" s="82"/>
      <c r="BO372" s="82"/>
      <c r="BP372" s="82"/>
      <c r="BQ372" s="82"/>
      <c r="BR372" s="82"/>
      <c r="BS372" s="82"/>
      <c r="BT372" s="82"/>
      <c r="BU372" s="82"/>
      <c r="BV372" s="82"/>
      <c r="BW372" s="82"/>
      <c r="BX372" s="82"/>
      <c r="BY372" s="82"/>
      <c r="BZ372" s="82"/>
      <c r="CA372" s="82"/>
      <c r="CB372" s="82"/>
      <c r="CC372" s="82"/>
      <c r="CD372" s="82"/>
      <c r="CE372" s="82"/>
      <c r="CF372" s="82"/>
      <c r="CG372" s="82"/>
      <c r="CH372" s="82"/>
      <c r="CI372" s="82"/>
      <c r="CJ372" s="82"/>
      <c r="CK372" s="82"/>
      <c r="CL372" s="82"/>
      <c r="CM372" s="82"/>
      <c r="CN372" s="82"/>
      <c r="CO372" s="82"/>
      <c r="CP372" s="82"/>
      <c r="CQ372" s="82"/>
      <c r="CR372" s="82"/>
      <c r="CS372" s="82"/>
      <c r="CT372" s="82"/>
      <c r="CU372" s="82"/>
      <c r="CV372" s="82"/>
      <c r="CW372" s="82"/>
      <c r="CX372" s="82"/>
      <c r="CY372" s="82"/>
      <c r="CZ372" s="82"/>
      <c r="DA372" s="82"/>
      <c r="DB372" s="82"/>
      <c r="DC372" s="82"/>
      <c r="DD372" s="82"/>
      <c r="DE372" s="82"/>
      <c r="DF372" s="82"/>
      <c r="DG372" s="82"/>
      <c r="DH372" s="82"/>
      <c r="DI372" s="82"/>
      <c r="DJ372" s="82"/>
      <c r="DK372" s="82"/>
      <c r="DL372" s="82"/>
      <c r="DM372" s="82"/>
      <c r="DN372" s="82"/>
      <c r="DO372" s="82"/>
      <c r="DP372" s="82"/>
      <c r="DQ372" s="82"/>
    </row>
    <row r="373" spans="1:121" s="25" customFormat="1" ht="12.75" customHeight="1" outlineLevel="1" x14ac:dyDescent="0.2">
      <c r="A373" s="35" t="s">
        <v>125</v>
      </c>
      <c r="B373" s="36">
        <f t="shared" si="73"/>
        <v>10</v>
      </c>
      <c r="C373" s="81"/>
      <c r="D373" s="82"/>
      <c r="E373" s="82"/>
      <c r="F373" s="82"/>
      <c r="G373" s="82"/>
      <c r="H373" s="82"/>
      <c r="I373" s="82"/>
      <c r="J373" s="82"/>
      <c r="K373" s="82"/>
      <c r="L373" s="82"/>
      <c r="M373" s="82"/>
      <c r="N373" s="82"/>
      <c r="O373" s="82"/>
      <c r="P373" s="82"/>
      <c r="Q373" s="82"/>
      <c r="R373" s="82"/>
      <c r="S373" s="82"/>
      <c r="T373" s="82"/>
      <c r="U373" s="82"/>
      <c r="V373" s="82"/>
      <c r="W373" s="82"/>
      <c r="X373" s="82"/>
      <c r="Y373" s="82"/>
      <c r="Z373" s="82"/>
      <c r="AA373" s="82"/>
      <c r="AB373" s="82"/>
      <c r="AC373" s="82"/>
      <c r="AD373" s="82"/>
      <c r="AE373" s="82"/>
      <c r="AF373" s="82"/>
      <c r="AG373" s="82"/>
      <c r="AH373" s="82"/>
      <c r="AI373" s="82"/>
      <c r="AJ373" s="82"/>
      <c r="AK373" s="82"/>
      <c r="AL373" s="82"/>
      <c r="AM373" s="82"/>
      <c r="AN373" s="82"/>
      <c r="AO373" s="82"/>
      <c r="AP373" s="82"/>
      <c r="AQ373" s="82"/>
      <c r="AR373" s="82"/>
      <c r="AS373" s="82"/>
      <c r="AT373" s="82"/>
      <c r="AU373" s="82"/>
      <c r="AV373" s="82"/>
      <c r="AW373" s="82"/>
      <c r="AX373" s="82"/>
      <c r="AY373" s="82">
        <v>466306</v>
      </c>
      <c r="AZ373" s="82">
        <v>498671</v>
      </c>
      <c r="BA373" s="82">
        <v>895380</v>
      </c>
      <c r="BB373" s="82">
        <v>310238</v>
      </c>
      <c r="BC373" s="82">
        <v>750205</v>
      </c>
      <c r="BD373" s="82">
        <v>724569</v>
      </c>
      <c r="BE373" s="82">
        <v>199431</v>
      </c>
      <c r="BF373" s="82">
        <v>693421</v>
      </c>
      <c r="BG373" s="82">
        <v>222685</v>
      </c>
      <c r="BH373" s="82">
        <v>148537</v>
      </c>
      <c r="BI373" s="82"/>
      <c r="BJ373" s="82"/>
      <c r="BK373" s="82"/>
      <c r="BL373" s="82"/>
      <c r="BM373" s="82"/>
      <c r="BN373" s="82"/>
      <c r="BO373" s="82"/>
      <c r="BP373" s="82"/>
      <c r="BQ373" s="82"/>
      <c r="BR373" s="82"/>
      <c r="BS373" s="82"/>
      <c r="BT373" s="82"/>
      <c r="BU373" s="82"/>
      <c r="BV373" s="82"/>
      <c r="BW373" s="82"/>
      <c r="BX373" s="82"/>
      <c r="BY373" s="82"/>
      <c r="BZ373" s="82"/>
      <c r="CA373" s="82"/>
      <c r="CB373" s="82"/>
      <c r="CC373" s="82"/>
      <c r="CD373" s="82"/>
      <c r="CE373" s="82"/>
      <c r="CF373" s="82"/>
      <c r="CG373" s="82"/>
      <c r="CH373" s="82"/>
      <c r="CI373" s="82"/>
      <c r="CJ373" s="82"/>
      <c r="CK373" s="82"/>
      <c r="CL373" s="82"/>
      <c r="CM373" s="82"/>
      <c r="CN373" s="82"/>
      <c r="CO373" s="82"/>
      <c r="CP373" s="82"/>
      <c r="CQ373" s="82"/>
      <c r="CR373" s="82"/>
      <c r="CS373" s="82"/>
      <c r="CT373" s="82"/>
      <c r="CU373" s="82"/>
      <c r="CV373" s="82"/>
      <c r="CW373" s="82"/>
      <c r="CX373" s="82"/>
      <c r="CY373" s="82"/>
      <c r="CZ373" s="82"/>
      <c r="DA373" s="82"/>
      <c r="DB373" s="82"/>
      <c r="DC373" s="82"/>
      <c r="DD373" s="82"/>
      <c r="DE373" s="82"/>
      <c r="DF373" s="82"/>
      <c r="DG373" s="82"/>
      <c r="DH373" s="82"/>
      <c r="DI373" s="82"/>
      <c r="DJ373" s="82"/>
      <c r="DK373" s="82"/>
      <c r="DL373" s="82"/>
      <c r="DM373" s="82"/>
      <c r="DN373" s="82"/>
      <c r="DO373" s="82"/>
      <c r="DP373" s="82"/>
      <c r="DQ373" s="82"/>
    </row>
    <row r="374" spans="1:121" s="25" customFormat="1" ht="12.75" customHeight="1" outlineLevel="1" x14ac:dyDescent="0.2">
      <c r="A374" s="35" t="s">
        <v>123</v>
      </c>
      <c r="B374" s="36">
        <f t="shared" si="73"/>
        <v>40</v>
      </c>
      <c r="C374" s="81"/>
      <c r="D374" s="82"/>
      <c r="E374" s="82"/>
      <c r="F374" s="82"/>
      <c r="G374" s="82"/>
      <c r="H374" s="82"/>
      <c r="I374" s="82"/>
      <c r="J374" s="82"/>
      <c r="K374" s="82">
        <v>69646</v>
      </c>
      <c r="L374" s="82">
        <v>191509</v>
      </c>
      <c r="M374" s="82">
        <v>139518</v>
      </c>
      <c r="N374" s="82">
        <v>116831</v>
      </c>
      <c r="O374" s="82">
        <v>198453</v>
      </c>
      <c r="P374" s="82">
        <v>198629</v>
      </c>
      <c r="Q374" s="82">
        <v>347298</v>
      </c>
      <c r="R374" s="82">
        <v>334338</v>
      </c>
      <c r="S374" s="82">
        <v>209952</v>
      </c>
      <c r="T374" s="82">
        <v>116060</v>
      </c>
      <c r="U374" s="82">
        <v>40871</v>
      </c>
      <c r="V374" s="82">
        <v>80846</v>
      </c>
      <c r="W374" s="82">
        <v>143923</v>
      </c>
      <c r="X374" s="82">
        <v>115403</v>
      </c>
      <c r="Y374" s="82">
        <v>123349</v>
      </c>
      <c r="Z374" s="82">
        <v>100034</v>
      </c>
      <c r="AA374" s="82">
        <v>317215</v>
      </c>
      <c r="AB374" s="82">
        <v>356698</v>
      </c>
      <c r="AC374" s="82">
        <v>185652</v>
      </c>
      <c r="AD374" s="82">
        <v>78310</v>
      </c>
      <c r="AE374" s="82">
        <v>36957</v>
      </c>
      <c r="AF374" s="82">
        <v>141846</v>
      </c>
      <c r="AG374" s="82">
        <v>177404</v>
      </c>
      <c r="AH374" s="82">
        <v>31627</v>
      </c>
      <c r="AI374" s="82">
        <v>114675</v>
      </c>
      <c r="AJ374" s="82">
        <v>124258</v>
      </c>
      <c r="AK374" s="82">
        <v>154786</v>
      </c>
      <c r="AL374" s="82">
        <v>288299</v>
      </c>
      <c r="AM374" s="82">
        <v>351448</v>
      </c>
      <c r="AN374" s="82">
        <v>119827</v>
      </c>
      <c r="AO374" s="82">
        <v>172273</v>
      </c>
      <c r="AP374" s="82">
        <v>730030</v>
      </c>
      <c r="AQ374" s="82">
        <v>853178</v>
      </c>
      <c r="AR374" s="82">
        <v>2565778</v>
      </c>
      <c r="AS374" s="82">
        <v>2000000</v>
      </c>
      <c r="AT374" s="82">
        <v>1298355</v>
      </c>
      <c r="AU374" s="82">
        <v>595684</v>
      </c>
      <c r="AV374" s="82">
        <v>0</v>
      </c>
      <c r="AW374" s="82">
        <v>496725</v>
      </c>
      <c r="AX374" s="82">
        <v>665135</v>
      </c>
      <c r="AY374" s="82"/>
      <c r="AZ374" s="82"/>
      <c r="BA374" s="82"/>
      <c r="BB374" s="82"/>
      <c r="BC374" s="82"/>
      <c r="BD374" s="82"/>
      <c r="BE374" s="82"/>
      <c r="BF374" s="82"/>
      <c r="BG374" s="82"/>
      <c r="BH374" s="82"/>
      <c r="BI374" s="82"/>
      <c r="BJ374" s="82"/>
      <c r="BK374" s="82"/>
      <c r="BL374" s="82"/>
      <c r="BM374" s="82"/>
      <c r="BN374" s="82"/>
      <c r="BO374" s="82"/>
      <c r="BP374" s="82"/>
      <c r="BQ374" s="82"/>
      <c r="BR374" s="82"/>
      <c r="BS374" s="82"/>
      <c r="BT374" s="82"/>
      <c r="BU374" s="82"/>
      <c r="BV374" s="82"/>
      <c r="BW374" s="82"/>
      <c r="BX374" s="82"/>
      <c r="BY374" s="82"/>
      <c r="BZ374" s="82"/>
      <c r="CA374" s="82"/>
      <c r="CB374" s="82"/>
      <c r="CC374" s="82"/>
      <c r="CD374" s="82"/>
      <c r="CE374" s="82"/>
      <c r="CF374" s="82"/>
      <c r="CG374" s="82"/>
      <c r="CH374" s="82"/>
      <c r="CI374" s="82"/>
      <c r="CJ374" s="82"/>
      <c r="CK374" s="82"/>
      <c r="CL374" s="82"/>
      <c r="CM374" s="82"/>
      <c r="CN374" s="82"/>
      <c r="CO374" s="82"/>
      <c r="CP374" s="82"/>
      <c r="CQ374" s="82"/>
      <c r="CR374" s="82"/>
      <c r="CS374" s="82"/>
      <c r="CT374" s="82"/>
      <c r="CU374" s="82"/>
      <c r="CV374" s="82"/>
      <c r="CW374" s="82"/>
      <c r="CX374" s="82"/>
      <c r="CY374" s="82"/>
      <c r="CZ374" s="82"/>
      <c r="DA374" s="82"/>
      <c r="DB374" s="82"/>
      <c r="DC374" s="82"/>
      <c r="DD374" s="82"/>
      <c r="DE374" s="82"/>
      <c r="DF374" s="82"/>
      <c r="DG374" s="82"/>
      <c r="DH374" s="82"/>
      <c r="DI374" s="82"/>
      <c r="DJ374" s="82"/>
      <c r="DK374" s="82"/>
      <c r="DL374" s="82"/>
      <c r="DM374" s="82"/>
      <c r="DN374" s="82"/>
      <c r="DO374" s="82"/>
      <c r="DP374" s="82"/>
      <c r="DQ374" s="82"/>
    </row>
    <row r="375" spans="1:121" s="25" customFormat="1" ht="12.75" customHeight="1" outlineLevel="1" x14ac:dyDescent="0.2">
      <c r="A375" s="35" t="s">
        <v>91</v>
      </c>
      <c r="B375" s="36">
        <f t="shared" si="73"/>
        <v>46</v>
      </c>
      <c r="C375" s="81"/>
      <c r="D375" s="82"/>
      <c r="E375" s="82"/>
      <c r="F375" s="82"/>
      <c r="G375" s="82"/>
      <c r="H375" s="82"/>
      <c r="I375" s="82"/>
      <c r="J375" s="82"/>
      <c r="K375" s="82"/>
      <c r="L375" s="82"/>
      <c r="M375" s="82"/>
      <c r="N375" s="82"/>
      <c r="O375" s="82"/>
      <c r="P375" s="82"/>
      <c r="Q375" s="82"/>
      <c r="R375" s="82"/>
      <c r="S375" s="82"/>
      <c r="T375" s="82"/>
      <c r="U375" s="82"/>
      <c r="V375" s="82">
        <v>394016</v>
      </c>
      <c r="W375" s="82">
        <v>1261482</v>
      </c>
      <c r="X375" s="82">
        <v>1072893</v>
      </c>
      <c r="Y375" s="82">
        <v>1264583</v>
      </c>
      <c r="Z375" s="82">
        <v>1277975</v>
      </c>
      <c r="AA375" s="82">
        <v>1048062</v>
      </c>
      <c r="AB375" s="82">
        <v>852357</v>
      </c>
      <c r="AC375" s="82">
        <v>846274</v>
      </c>
      <c r="AD375" s="82">
        <v>694642</v>
      </c>
      <c r="AE375" s="82">
        <v>703669</v>
      </c>
      <c r="AF375" s="82">
        <v>449506</v>
      </c>
      <c r="AG375" s="82">
        <v>1305955</v>
      </c>
      <c r="AH375" s="82">
        <v>1108519</v>
      </c>
      <c r="AI375" s="82">
        <v>728998</v>
      </c>
      <c r="AJ375" s="82">
        <v>797344</v>
      </c>
      <c r="AK375" s="82">
        <v>855720</v>
      </c>
      <c r="AL375" s="82">
        <v>898585</v>
      </c>
      <c r="AM375" s="82">
        <v>839883</v>
      </c>
      <c r="AN375" s="82">
        <v>766730</v>
      </c>
      <c r="AO375" s="82">
        <v>985993</v>
      </c>
      <c r="AP375" s="82">
        <v>1461839</v>
      </c>
      <c r="AQ375" s="82">
        <v>1658141</v>
      </c>
      <c r="AR375" s="82">
        <v>2247702</v>
      </c>
      <c r="AS375" s="82">
        <v>2628971</v>
      </c>
      <c r="AT375" s="82">
        <v>2948472</v>
      </c>
      <c r="AU375" s="82">
        <v>2939405</v>
      </c>
      <c r="AV375" s="82">
        <v>3792384</v>
      </c>
      <c r="AW375" s="82">
        <v>4086702</v>
      </c>
      <c r="AX375" s="82">
        <v>4459903</v>
      </c>
      <c r="AY375" s="82">
        <v>4182849</v>
      </c>
      <c r="AZ375" s="82">
        <v>3393796</v>
      </c>
      <c r="BA375" s="82">
        <v>3380762</v>
      </c>
      <c r="BB375" s="82">
        <v>4860481</v>
      </c>
      <c r="BC375" s="82">
        <v>5706697</v>
      </c>
      <c r="BD375" s="82">
        <v>5516409</v>
      </c>
      <c r="BE375" s="82">
        <v>7865937</v>
      </c>
      <c r="BF375" s="82"/>
      <c r="BG375" s="82"/>
      <c r="BH375" s="82"/>
      <c r="BI375" s="82">
        <v>10516</v>
      </c>
      <c r="BJ375" s="82">
        <v>12930</v>
      </c>
      <c r="BK375" s="82">
        <v>31502</v>
      </c>
      <c r="BL375" s="82">
        <v>25561</v>
      </c>
      <c r="BM375" s="82">
        <v>26983</v>
      </c>
      <c r="BN375" s="82">
        <v>30521</v>
      </c>
      <c r="BO375" s="82">
        <v>31070</v>
      </c>
      <c r="BP375" s="82">
        <v>33852</v>
      </c>
      <c r="BQ375" s="82">
        <v>16575</v>
      </c>
      <c r="BR375" s="82">
        <v>22933</v>
      </c>
      <c r="BS375" s="82"/>
      <c r="BT375" s="82"/>
      <c r="BU375" s="82"/>
      <c r="BV375" s="82"/>
      <c r="BW375" s="82"/>
      <c r="BX375" s="82"/>
      <c r="BY375" s="82"/>
      <c r="BZ375" s="82"/>
      <c r="CA375" s="82"/>
      <c r="CB375" s="82"/>
      <c r="CC375" s="82"/>
      <c r="CD375" s="82"/>
      <c r="CE375" s="82"/>
      <c r="CF375" s="82"/>
      <c r="CG375" s="82"/>
      <c r="CH375" s="82"/>
      <c r="CI375" s="82"/>
      <c r="CJ375" s="82"/>
      <c r="CK375" s="82"/>
      <c r="CL375" s="82"/>
      <c r="CM375" s="82"/>
      <c r="CN375" s="82"/>
      <c r="CO375" s="82"/>
      <c r="CP375" s="82"/>
      <c r="CQ375" s="82"/>
      <c r="CR375" s="82"/>
      <c r="CS375" s="82"/>
      <c r="CT375" s="82"/>
      <c r="CU375" s="82"/>
      <c r="CV375" s="82"/>
      <c r="CW375" s="82"/>
      <c r="CX375" s="82"/>
      <c r="CY375" s="82"/>
      <c r="CZ375" s="82"/>
      <c r="DA375" s="82"/>
      <c r="DB375" s="82"/>
      <c r="DC375" s="82"/>
      <c r="DD375" s="82"/>
      <c r="DE375" s="82"/>
      <c r="DF375" s="82"/>
      <c r="DG375" s="82"/>
      <c r="DH375" s="82"/>
      <c r="DI375" s="82"/>
      <c r="DJ375" s="82"/>
      <c r="DK375" s="82"/>
      <c r="DL375" s="82"/>
      <c r="DM375" s="82"/>
      <c r="DN375" s="82"/>
      <c r="DO375" s="82"/>
      <c r="DP375" s="82"/>
      <c r="DQ375" s="82"/>
    </row>
    <row r="376" spans="1:121" s="25" customFormat="1" ht="12.75" customHeight="1" outlineLevel="1" x14ac:dyDescent="0.2">
      <c r="A376" s="38"/>
      <c r="B376" s="36" t="str">
        <f t="shared" si="73"/>
        <v/>
      </c>
      <c r="C376" s="81"/>
      <c r="D376" s="82"/>
      <c r="E376" s="82"/>
      <c r="F376" s="82"/>
      <c r="G376" s="82"/>
      <c r="H376" s="82"/>
      <c r="I376" s="82"/>
      <c r="J376" s="82"/>
      <c r="K376" s="82"/>
      <c r="L376" s="82"/>
      <c r="M376" s="82"/>
      <c r="N376" s="82"/>
      <c r="O376" s="82"/>
      <c r="P376" s="82"/>
      <c r="Q376" s="82"/>
      <c r="R376" s="82"/>
      <c r="S376" s="82"/>
      <c r="T376" s="82"/>
      <c r="U376" s="82"/>
      <c r="V376" s="82"/>
      <c r="W376" s="82"/>
      <c r="X376" s="82"/>
      <c r="Y376" s="82"/>
      <c r="Z376" s="82"/>
      <c r="AA376" s="82"/>
      <c r="AB376" s="82"/>
      <c r="AC376" s="82"/>
      <c r="AD376" s="82"/>
      <c r="AE376" s="82"/>
      <c r="AF376" s="82"/>
      <c r="AG376" s="82"/>
      <c r="AH376" s="82"/>
      <c r="AI376" s="82"/>
      <c r="AJ376" s="82"/>
      <c r="AK376" s="82"/>
      <c r="AL376" s="82"/>
      <c r="AM376" s="82"/>
      <c r="AN376" s="82"/>
      <c r="AO376" s="82"/>
      <c r="AP376" s="82"/>
      <c r="AQ376" s="82"/>
      <c r="AR376" s="82"/>
      <c r="AS376" s="82"/>
      <c r="AT376" s="82"/>
      <c r="AU376" s="82"/>
      <c r="AV376" s="82"/>
      <c r="AW376" s="82"/>
      <c r="AX376" s="82"/>
      <c r="AY376" s="82"/>
      <c r="AZ376" s="82"/>
      <c r="BA376" s="82"/>
      <c r="BB376" s="82"/>
      <c r="BC376" s="82"/>
      <c r="BD376" s="82"/>
      <c r="BE376" s="82"/>
      <c r="BF376" s="82"/>
      <c r="BG376" s="82"/>
      <c r="BH376" s="82"/>
      <c r="BI376" s="82"/>
      <c r="BJ376" s="82"/>
      <c r="BK376" s="82"/>
      <c r="BL376" s="82"/>
      <c r="BM376" s="82"/>
      <c r="BN376" s="82"/>
      <c r="BO376" s="82"/>
      <c r="BP376" s="82"/>
      <c r="BQ376" s="82"/>
      <c r="BR376" s="82"/>
      <c r="BS376" s="82"/>
      <c r="BT376" s="82"/>
      <c r="BU376" s="82"/>
      <c r="BV376" s="82"/>
      <c r="BW376" s="82"/>
      <c r="BX376" s="82"/>
      <c r="BY376" s="82"/>
      <c r="BZ376" s="82"/>
      <c r="CA376" s="82"/>
      <c r="CB376" s="82"/>
      <c r="CC376" s="82"/>
      <c r="CD376" s="82"/>
      <c r="CE376" s="82"/>
      <c r="CF376" s="82"/>
      <c r="CG376" s="82"/>
      <c r="CH376" s="82"/>
      <c r="CI376" s="82"/>
      <c r="CJ376" s="82"/>
      <c r="CK376" s="82"/>
      <c r="CL376" s="82"/>
      <c r="CM376" s="82"/>
      <c r="CN376" s="82"/>
      <c r="CO376" s="82"/>
      <c r="CP376" s="82"/>
      <c r="CQ376" s="82"/>
      <c r="CR376" s="82"/>
      <c r="CS376" s="82"/>
      <c r="CT376" s="82"/>
      <c r="CU376" s="82"/>
      <c r="CV376" s="82"/>
      <c r="CW376" s="82"/>
      <c r="CX376" s="82"/>
      <c r="CY376" s="82"/>
      <c r="CZ376" s="82"/>
      <c r="DA376" s="82"/>
      <c r="DB376" s="82"/>
      <c r="DC376" s="82"/>
      <c r="DD376" s="82"/>
      <c r="DE376" s="82"/>
      <c r="DF376" s="82"/>
      <c r="DG376" s="82"/>
      <c r="DH376" s="82"/>
      <c r="DI376" s="82"/>
      <c r="DJ376" s="82"/>
      <c r="DK376" s="82"/>
      <c r="DL376" s="82"/>
      <c r="DM376" s="82"/>
      <c r="DN376" s="82"/>
      <c r="DO376" s="82"/>
      <c r="DP376" s="82"/>
      <c r="DQ376" s="82"/>
    </row>
    <row r="377" spans="1:121" s="25" customFormat="1" ht="12.75" customHeight="1" outlineLevel="1" x14ac:dyDescent="0.2">
      <c r="A377" s="53" t="s">
        <v>416</v>
      </c>
      <c r="B377" s="36" t="str">
        <f t="shared" si="73"/>
        <v/>
      </c>
      <c r="C377" s="81"/>
      <c r="D377" s="82"/>
      <c r="E377" s="82"/>
      <c r="F377" s="82"/>
      <c r="G377" s="82"/>
      <c r="H377" s="82"/>
      <c r="I377" s="82"/>
      <c r="J377" s="82"/>
      <c r="K377" s="82"/>
      <c r="L377" s="82"/>
      <c r="M377" s="82"/>
      <c r="N377" s="82"/>
      <c r="O377" s="82"/>
      <c r="P377" s="82"/>
      <c r="Q377" s="82"/>
      <c r="R377" s="82"/>
      <c r="S377" s="82"/>
      <c r="T377" s="82"/>
      <c r="U377" s="82"/>
      <c r="V377" s="82"/>
      <c r="W377" s="82"/>
      <c r="X377" s="82"/>
      <c r="Y377" s="82"/>
      <c r="Z377" s="82"/>
      <c r="AA377" s="82"/>
      <c r="AB377" s="82"/>
      <c r="AC377" s="82"/>
      <c r="AD377" s="82"/>
      <c r="AE377" s="82"/>
      <c r="AF377" s="82"/>
      <c r="AG377" s="82"/>
      <c r="AH377" s="82"/>
      <c r="AI377" s="82"/>
      <c r="AJ377" s="82"/>
      <c r="AK377" s="82"/>
      <c r="AL377" s="82"/>
      <c r="AM377" s="82"/>
      <c r="AN377" s="82"/>
      <c r="AO377" s="82"/>
      <c r="AP377" s="82"/>
      <c r="AQ377" s="82"/>
      <c r="AR377" s="82"/>
      <c r="AS377" s="82"/>
      <c r="AT377" s="82"/>
      <c r="AU377" s="82"/>
      <c r="AV377" s="82"/>
      <c r="AW377" s="82"/>
      <c r="AX377" s="82"/>
      <c r="AY377" s="82"/>
      <c r="AZ377" s="82"/>
      <c r="BA377" s="82"/>
      <c r="BB377" s="82"/>
      <c r="BC377" s="82"/>
      <c r="BD377" s="82"/>
      <c r="BE377" s="82"/>
      <c r="BF377" s="82"/>
      <c r="BG377" s="82"/>
      <c r="BH377" s="82"/>
      <c r="BI377" s="82"/>
      <c r="BJ377" s="82"/>
      <c r="BK377" s="82"/>
      <c r="BL377" s="82"/>
      <c r="BM377" s="82"/>
      <c r="BN377" s="82"/>
      <c r="BO377" s="82"/>
      <c r="BP377" s="82"/>
      <c r="BQ377" s="82"/>
      <c r="BR377" s="82"/>
      <c r="BS377" s="82"/>
      <c r="BT377" s="82"/>
      <c r="BU377" s="82"/>
      <c r="BV377" s="82"/>
      <c r="BW377" s="82"/>
      <c r="BX377" s="82"/>
      <c r="BY377" s="82"/>
      <c r="BZ377" s="82"/>
      <c r="CA377" s="82"/>
      <c r="CB377" s="82"/>
      <c r="CC377" s="82"/>
      <c r="CD377" s="82"/>
      <c r="CE377" s="82"/>
      <c r="CF377" s="82"/>
      <c r="CG377" s="82"/>
      <c r="CH377" s="82"/>
      <c r="CI377" s="82"/>
      <c r="CJ377" s="82"/>
      <c r="CK377" s="82"/>
      <c r="CL377" s="82"/>
      <c r="CM377" s="82"/>
      <c r="CN377" s="82"/>
      <c r="CO377" s="82"/>
      <c r="CP377" s="82"/>
      <c r="CQ377" s="82"/>
      <c r="CR377" s="82"/>
      <c r="CS377" s="82"/>
      <c r="CT377" s="82"/>
      <c r="CU377" s="82"/>
      <c r="CV377" s="82"/>
      <c r="CW377" s="82"/>
      <c r="CX377" s="82"/>
      <c r="CY377" s="82"/>
      <c r="CZ377" s="82"/>
      <c r="DA377" s="82"/>
      <c r="DB377" s="82"/>
      <c r="DC377" s="82"/>
      <c r="DD377" s="82"/>
      <c r="DE377" s="82"/>
      <c r="DF377" s="82"/>
      <c r="DG377" s="82"/>
      <c r="DH377" s="82"/>
      <c r="DI377" s="82"/>
      <c r="DJ377" s="82"/>
      <c r="DK377" s="82"/>
      <c r="DL377" s="82"/>
      <c r="DM377" s="82"/>
      <c r="DN377" s="82"/>
      <c r="DO377" s="82"/>
      <c r="DP377" s="82"/>
      <c r="DQ377" s="82"/>
    </row>
    <row r="378" spans="1:121" s="25" customFormat="1" ht="12.75" customHeight="1" outlineLevel="1" x14ac:dyDescent="0.2">
      <c r="A378" s="35" t="s">
        <v>99</v>
      </c>
      <c r="B378" s="36">
        <f t="shared" si="73"/>
        <v>1</v>
      </c>
      <c r="C378" s="81"/>
      <c r="D378" s="82"/>
      <c r="E378" s="82"/>
      <c r="F378" s="82"/>
      <c r="G378" s="82"/>
      <c r="H378" s="82"/>
      <c r="I378" s="82"/>
      <c r="J378" s="82"/>
      <c r="K378" s="82"/>
      <c r="L378" s="82"/>
      <c r="M378" s="82"/>
      <c r="N378" s="82"/>
      <c r="O378" s="82"/>
      <c r="P378" s="82"/>
      <c r="Q378" s="82"/>
      <c r="R378" s="82"/>
      <c r="S378" s="82"/>
      <c r="T378" s="82"/>
      <c r="U378" s="82"/>
      <c r="V378" s="82"/>
      <c r="W378" s="82"/>
      <c r="X378" s="82"/>
      <c r="Y378" s="82"/>
      <c r="Z378" s="82"/>
      <c r="AA378" s="82"/>
      <c r="AB378" s="82"/>
      <c r="AC378" s="82"/>
      <c r="AD378" s="82"/>
      <c r="AE378" s="82"/>
      <c r="AF378" s="82">
        <v>1500000</v>
      </c>
      <c r="AG378" s="82"/>
      <c r="AH378" s="82"/>
      <c r="AI378" s="82"/>
      <c r="AJ378" s="82"/>
      <c r="AK378" s="82"/>
      <c r="AL378" s="82"/>
      <c r="AM378" s="82"/>
      <c r="AN378" s="82"/>
      <c r="AO378" s="82"/>
      <c r="AP378" s="82"/>
      <c r="AQ378" s="82"/>
      <c r="AR378" s="82"/>
      <c r="AS378" s="82"/>
      <c r="AT378" s="82"/>
      <c r="AU378" s="82"/>
      <c r="AV378" s="82"/>
      <c r="AW378" s="82"/>
      <c r="AX378" s="82"/>
      <c r="AY378" s="82"/>
      <c r="AZ378" s="82"/>
      <c r="BA378" s="82"/>
      <c r="BB378" s="82"/>
      <c r="BC378" s="82"/>
      <c r="BD378" s="82"/>
      <c r="BE378" s="82"/>
      <c r="BF378" s="82"/>
      <c r="BG378" s="82"/>
      <c r="BH378" s="82"/>
      <c r="BI378" s="82"/>
      <c r="BJ378" s="82"/>
      <c r="BK378" s="82"/>
      <c r="BL378" s="82"/>
      <c r="BM378" s="82"/>
      <c r="BN378" s="82"/>
      <c r="BO378" s="82"/>
      <c r="BP378" s="82"/>
      <c r="BQ378" s="82"/>
      <c r="BR378" s="82"/>
      <c r="BS378" s="82"/>
      <c r="BT378" s="82"/>
      <c r="BU378" s="82"/>
      <c r="BV378" s="82"/>
      <c r="BW378" s="82"/>
      <c r="BX378" s="82"/>
      <c r="BY378" s="82"/>
      <c r="BZ378" s="82"/>
      <c r="CA378" s="82"/>
      <c r="CB378" s="82"/>
      <c r="CC378" s="82"/>
      <c r="CD378" s="82"/>
      <c r="CE378" s="82"/>
      <c r="CF378" s="82"/>
      <c r="CG378" s="82"/>
      <c r="CH378" s="82"/>
      <c r="CI378" s="82"/>
      <c r="CJ378" s="82"/>
      <c r="CK378" s="82"/>
      <c r="CL378" s="82"/>
      <c r="CM378" s="82"/>
      <c r="CN378" s="82"/>
      <c r="CO378" s="82"/>
      <c r="CP378" s="82"/>
      <c r="CQ378" s="82"/>
      <c r="CR378" s="82"/>
      <c r="CS378" s="82"/>
      <c r="CT378" s="82"/>
      <c r="CU378" s="82"/>
      <c r="CV378" s="82"/>
      <c r="CW378" s="82"/>
      <c r="CX378" s="82"/>
      <c r="CY378" s="82"/>
      <c r="CZ378" s="82"/>
      <c r="DA378" s="82"/>
      <c r="DB378" s="82"/>
      <c r="DC378" s="82"/>
      <c r="DD378" s="82"/>
      <c r="DE378" s="82"/>
      <c r="DF378" s="82"/>
      <c r="DG378" s="82"/>
      <c r="DH378" s="82"/>
      <c r="DI378" s="82"/>
      <c r="DJ378" s="82"/>
      <c r="DK378" s="82"/>
      <c r="DL378" s="82"/>
      <c r="DM378" s="82"/>
      <c r="DN378" s="82"/>
      <c r="DO378" s="82"/>
      <c r="DP378" s="82"/>
      <c r="DQ378" s="82"/>
    </row>
    <row r="379" spans="1:121" s="25" customFormat="1" ht="12.75" customHeight="1" outlineLevel="1" x14ac:dyDescent="0.2">
      <c r="A379" s="35" t="s">
        <v>110</v>
      </c>
      <c r="B379" s="36">
        <f t="shared" si="73"/>
        <v>42</v>
      </c>
      <c r="C379" s="81"/>
      <c r="D379" s="82"/>
      <c r="E379" s="82"/>
      <c r="F379" s="82"/>
      <c r="G379" s="82"/>
      <c r="H379" s="82"/>
      <c r="I379" s="82"/>
      <c r="J379" s="82"/>
      <c r="K379" s="82"/>
      <c r="L379" s="82"/>
      <c r="M379" s="82"/>
      <c r="N379" s="82"/>
      <c r="O379" s="82"/>
      <c r="P379" s="82"/>
      <c r="Q379" s="82"/>
      <c r="R379" s="82"/>
      <c r="S379" s="82"/>
      <c r="T379" s="82"/>
      <c r="U379" s="82"/>
      <c r="V379" s="82"/>
      <c r="W379" s="82"/>
      <c r="X379" s="82"/>
      <c r="Y379" s="82"/>
      <c r="Z379" s="82"/>
      <c r="AA379" s="82">
        <v>867</v>
      </c>
      <c r="AB379" s="82">
        <v>1501</v>
      </c>
      <c r="AC379" s="82">
        <v>1529</v>
      </c>
      <c r="AD379" s="82">
        <v>4736</v>
      </c>
      <c r="AE379" s="82">
        <v>5420</v>
      </c>
      <c r="AF379" s="82">
        <v>3239</v>
      </c>
      <c r="AG379" s="82">
        <v>1771</v>
      </c>
      <c r="AH379" s="82">
        <v>2189</v>
      </c>
      <c r="AI379" s="82">
        <v>1358</v>
      </c>
      <c r="AJ379" s="82">
        <v>1350</v>
      </c>
      <c r="AK379" s="82">
        <v>7345</v>
      </c>
      <c r="AL379" s="82">
        <v>2068</v>
      </c>
      <c r="AM379" s="82">
        <v>3617</v>
      </c>
      <c r="AN379" s="82">
        <v>4975</v>
      </c>
      <c r="AO379" s="82">
        <v>8589</v>
      </c>
      <c r="AP379" s="82">
        <v>6885</v>
      </c>
      <c r="AQ379" s="82">
        <v>22792</v>
      </c>
      <c r="AR379" s="82">
        <v>52046</v>
      </c>
      <c r="AS379" s="82">
        <v>44447</v>
      </c>
      <c r="AT379" s="82">
        <v>43726</v>
      </c>
      <c r="AU379" s="82">
        <v>34395</v>
      </c>
      <c r="AV379" s="82">
        <v>58530</v>
      </c>
      <c r="AW379" s="82">
        <v>51504</v>
      </c>
      <c r="AX379" s="82">
        <v>79858</v>
      </c>
      <c r="AY379" s="82">
        <v>126348</v>
      </c>
      <c r="AZ379" s="82">
        <v>79085</v>
      </c>
      <c r="BA379" s="82">
        <v>78365</v>
      </c>
      <c r="BB379" s="82">
        <v>622047</v>
      </c>
      <c r="BC379" s="82">
        <v>758521</v>
      </c>
      <c r="BD379" s="82">
        <v>722996</v>
      </c>
      <c r="BE379" s="82">
        <v>362265</v>
      </c>
      <c r="BF379" s="82">
        <v>320684</v>
      </c>
      <c r="BG379" s="82">
        <v>786815</v>
      </c>
      <c r="BH379" s="82">
        <v>552945</v>
      </c>
      <c r="BI379" s="82">
        <v>609</v>
      </c>
      <c r="BJ379" s="82">
        <v>592</v>
      </c>
      <c r="BK379" s="82">
        <v>996</v>
      </c>
      <c r="BL379" s="82">
        <v>875</v>
      </c>
      <c r="BM379" s="82">
        <v>2255</v>
      </c>
      <c r="BN379" s="82">
        <v>404</v>
      </c>
      <c r="BO379" s="82">
        <v>3731</v>
      </c>
      <c r="BP379" s="82"/>
      <c r="BQ379" s="82"/>
      <c r="BR379" s="82">
        <v>3351</v>
      </c>
      <c r="BS379" s="82"/>
      <c r="BT379" s="82"/>
      <c r="BU379" s="82"/>
      <c r="BV379" s="82"/>
      <c r="BW379" s="82"/>
      <c r="BX379" s="82"/>
      <c r="BY379" s="82"/>
      <c r="BZ379" s="82"/>
      <c r="CA379" s="82"/>
      <c r="CB379" s="82"/>
      <c r="CC379" s="82"/>
      <c r="CD379" s="82"/>
      <c r="CE379" s="82"/>
      <c r="CF379" s="82"/>
      <c r="CG379" s="82"/>
      <c r="CH379" s="82"/>
      <c r="CI379" s="82"/>
      <c r="CJ379" s="82"/>
      <c r="CK379" s="82"/>
      <c r="CL379" s="82"/>
      <c r="CM379" s="82"/>
      <c r="CN379" s="82"/>
      <c r="CO379" s="82"/>
      <c r="CP379" s="82"/>
      <c r="CQ379" s="82"/>
      <c r="CR379" s="82"/>
      <c r="CS379" s="82"/>
      <c r="CT379" s="82"/>
      <c r="CU379" s="82"/>
      <c r="CV379" s="82"/>
      <c r="CW379" s="82"/>
      <c r="CX379" s="82"/>
      <c r="CY379" s="82"/>
      <c r="CZ379" s="82"/>
      <c r="DA379" s="82"/>
      <c r="DB379" s="82"/>
      <c r="DC379" s="82"/>
      <c r="DD379" s="82"/>
      <c r="DE379" s="82"/>
      <c r="DF379" s="82"/>
      <c r="DG379" s="82"/>
      <c r="DH379" s="82"/>
      <c r="DI379" s="82"/>
      <c r="DJ379" s="82"/>
      <c r="DK379" s="82"/>
      <c r="DL379" s="82"/>
      <c r="DM379" s="82"/>
      <c r="DN379" s="82"/>
      <c r="DO379" s="82"/>
      <c r="DP379" s="82"/>
      <c r="DQ379" s="82"/>
    </row>
    <row r="380" spans="1:121" s="25" customFormat="1" ht="12.75" customHeight="1" outlineLevel="1" x14ac:dyDescent="0.2">
      <c r="A380" s="35" t="s">
        <v>113</v>
      </c>
      <c r="B380" s="36">
        <f t="shared" si="73"/>
        <v>31</v>
      </c>
      <c r="C380" s="81"/>
      <c r="D380" s="82"/>
      <c r="E380" s="82"/>
      <c r="F380" s="82"/>
      <c r="G380" s="82"/>
      <c r="H380" s="82"/>
      <c r="I380" s="82"/>
      <c r="J380" s="82"/>
      <c r="K380" s="82"/>
      <c r="L380" s="82"/>
      <c r="M380" s="82"/>
      <c r="N380" s="82"/>
      <c r="O380" s="82"/>
      <c r="P380" s="82"/>
      <c r="Q380" s="82"/>
      <c r="R380" s="82"/>
      <c r="S380" s="82"/>
      <c r="T380" s="82"/>
      <c r="U380" s="82"/>
      <c r="V380" s="82"/>
      <c r="W380" s="82"/>
      <c r="X380" s="82"/>
      <c r="Y380" s="82"/>
      <c r="Z380" s="82"/>
      <c r="AA380" s="82"/>
      <c r="AB380" s="82"/>
      <c r="AC380" s="82"/>
      <c r="AD380" s="82"/>
      <c r="AE380" s="82"/>
      <c r="AF380" s="82"/>
      <c r="AG380" s="82"/>
      <c r="AH380" s="82"/>
      <c r="AI380" s="82"/>
      <c r="AJ380" s="82"/>
      <c r="AK380" s="82">
        <v>14585</v>
      </c>
      <c r="AL380" s="82"/>
      <c r="AM380" s="82">
        <v>14468</v>
      </c>
      <c r="AN380" s="82">
        <v>21242</v>
      </c>
      <c r="AO380" s="82">
        <v>34176</v>
      </c>
      <c r="AP380" s="82">
        <v>145843</v>
      </c>
      <c r="AQ380" s="82">
        <v>269392</v>
      </c>
      <c r="AR380" s="82">
        <v>249309</v>
      </c>
      <c r="AS380" s="82">
        <v>79420</v>
      </c>
      <c r="AT380" s="82">
        <v>9339</v>
      </c>
      <c r="AU380" s="82">
        <v>58072</v>
      </c>
      <c r="AV380" s="82">
        <v>38406</v>
      </c>
      <c r="AW380" s="82">
        <v>60722</v>
      </c>
      <c r="AX380" s="82">
        <v>60858</v>
      </c>
      <c r="AY380" s="82">
        <v>62882</v>
      </c>
      <c r="AZ380" s="82">
        <v>74591</v>
      </c>
      <c r="BA380" s="82">
        <v>72094</v>
      </c>
      <c r="BB380" s="82">
        <v>551547</v>
      </c>
      <c r="BC380" s="82">
        <v>458099</v>
      </c>
      <c r="BD380" s="82">
        <v>1114823</v>
      </c>
      <c r="BE380" s="82">
        <v>1017624</v>
      </c>
      <c r="BF380" s="82">
        <v>1043177</v>
      </c>
      <c r="BG380" s="82">
        <v>1501950</v>
      </c>
      <c r="BH380" s="82">
        <v>2548057</v>
      </c>
      <c r="BI380" s="82">
        <v>840</v>
      </c>
      <c r="BJ380" s="82">
        <v>1234</v>
      </c>
      <c r="BK380" s="82">
        <v>1753</v>
      </c>
      <c r="BL380" s="82">
        <v>1700</v>
      </c>
      <c r="BM380" s="82">
        <v>2305</v>
      </c>
      <c r="BN380" s="82">
        <v>4055</v>
      </c>
      <c r="BO380" s="82">
        <v>1963</v>
      </c>
      <c r="BP380" s="82"/>
      <c r="BQ380" s="82"/>
      <c r="BR380" s="82">
        <v>4619</v>
      </c>
      <c r="BS380" s="82"/>
      <c r="BT380" s="82"/>
      <c r="BU380" s="82"/>
      <c r="BV380" s="82"/>
      <c r="BW380" s="82"/>
      <c r="BX380" s="82"/>
      <c r="BY380" s="82"/>
      <c r="BZ380" s="82"/>
      <c r="CA380" s="82"/>
      <c r="CB380" s="82"/>
      <c r="CC380" s="82"/>
      <c r="CD380" s="82"/>
      <c r="CE380" s="82"/>
      <c r="CF380" s="82"/>
      <c r="CG380" s="82"/>
      <c r="CH380" s="82"/>
      <c r="CI380" s="82"/>
      <c r="CJ380" s="82"/>
      <c r="CK380" s="82"/>
      <c r="CL380" s="82"/>
      <c r="CM380" s="82"/>
      <c r="CN380" s="82"/>
      <c r="CO380" s="82"/>
      <c r="CP380" s="82"/>
      <c r="CQ380" s="82"/>
      <c r="CR380" s="82"/>
      <c r="CS380" s="82"/>
      <c r="CT380" s="82"/>
      <c r="CU380" s="82"/>
      <c r="CV380" s="82"/>
      <c r="CW380" s="82"/>
      <c r="CX380" s="82"/>
      <c r="CY380" s="82"/>
      <c r="CZ380" s="82"/>
      <c r="DA380" s="82"/>
      <c r="DB380" s="82"/>
      <c r="DC380" s="82"/>
      <c r="DD380" s="82"/>
      <c r="DE380" s="82"/>
      <c r="DF380" s="82"/>
      <c r="DG380" s="82"/>
      <c r="DH380" s="82"/>
      <c r="DI380" s="82"/>
      <c r="DJ380" s="82"/>
      <c r="DK380" s="82"/>
      <c r="DL380" s="82"/>
      <c r="DM380" s="82"/>
      <c r="DN380" s="82"/>
      <c r="DO380" s="82"/>
      <c r="DP380" s="82"/>
      <c r="DQ380" s="82"/>
    </row>
    <row r="381" spans="1:121" s="25" customFormat="1" ht="12.75" customHeight="1" outlineLevel="1" x14ac:dyDescent="0.2">
      <c r="A381" s="35" t="s">
        <v>106</v>
      </c>
      <c r="B381" s="36">
        <f t="shared" si="73"/>
        <v>16</v>
      </c>
      <c r="C381" s="81"/>
      <c r="D381" s="82"/>
      <c r="E381" s="82"/>
      <c r="F381" s="82"/>
      <c r="G381" s="82"/>
      <c r="H381" s="82"/>
      <c r="I381" s="82"/>
      <c r="J381" s="82"/>
      <c r="K381" s="82"/>
      <c r="L381" s="82"/>
      <c r="M381" s="82">
        <v>114980</v>
      </c>
      <c r="N381" s="82">
        <v>32832</v>
      </c>
      <c r="O381" s="82">
        <v>53914</v>
      </c>
      <c r="P381" s="82">
        <v>74243</v>
      </c>
      <c r="Q381" s="82">
        <v>85854</v>
      </c>
      <c r="R381" s="82"/>
      <c r="S381" s="82">
        <v>250310</v>
      </c>
      <c r="T381" s="82">
        <v>185082</v>
      </c>
      <c r="U381" s="82">
        <v>270504</v>
      </c>
      <c r="V381" s="82">
        <v>116329</v>
      </c>
      <c r="W381" s="82">
        <v>203085</v>
      </c>
      <c r="X381" s="82">
        <v>102419</v>
      </c>
      <c r="Y381" s="82">
        <v>40565</v>
      </c>
      <c r="Z381" s="82">
        <v>7413</v>
      </c>
      <c r="AA381" s="82">
        <v>39501</v>
      </c>
      <c r="AB381" s="82">
        <v>18449</v>
      </c>
      <c r="AC381" s="82">
        <v>19443</v>
      </c>
      <c r="AD381" s="82"/>
      <c r="AE381" s="82"/>
      <c r="AF381" s="82"/>
      <c r="AG381" s="82"/>
      <c r="AH381" s="82"/>
      <c r="AI381" s="82"/>
      <c r="AJ381" s="82"/>
      <c r="AK381" s="82"/>
      <c r="AL381" s="82"/>
      <c r="AM381" s="82"/>
      <c r="AN381" s="82"/>
      <c r="AO381" s="82"/>
      <c r="AP381" s="82"/>
      <c r="AQ381" s="82"/>
      <c r="AR381" s="82"/>
      <c r="AS381" s="82"/>
      <c r="AT381" s="82"/>
      <c r="AU381" s="82"/>
      <c r="AV381" s="82"/>
      <c r="AW381" s="82"/>
      <c r="AX381" s="82"/>
      <c r="AY381" s="82"/>
      <c r="AZ381" s="82"/>
      <c r="BA381" s="82"/>
      <c r="BB381" s="82"/>
      <c r="BC381" s="82"/>
      <c r="BD381" s="82"/>
      <c r="BE381" s="82"/>
      <c r="BF381" s="82"/>
      <c r="BG381" s="82"/>
      <c r="BH381" s="82"/>
      <c r="BI381" s="82"/>
      <c r="BJ381" s="82"/>
      <c r="BK381" s="82"/>
      <c r="BL381" s="82"/>
      <c r="BM381" s="82"/>
      <c r="BN381" s="82"/>
      <c r="BO381" s="82"/>
      <c r="BP381" s="82"/>
      <c r="BQ381" s="82"/>
      <c r="BR381" s="82"/>
      <c r="BS381" s="82"/>
      <c r="BT381" s="82"/>
      <c r="BU381" s="82"/>
      <c r="BV381" s="82"/>
      <c r="BW381" s="82"/>
      <c r="BX381" s="82"/>
      <c r="BY381" s="82"/>
      <c r="BZ381" s="82"/>
      <c r="CA381" s="82"/>
      <c r="CB381" s="82"/>
      <c r="CC381" s="82"/>
      <c r="CD381" s="82"/>
      <c r="CE381" s="82"/>
      <c r="CF381" s="82"/>
      <c r="CG381" s="82"/>
      <c r="CH381" s="82"/>
      <c r="CI381" s="82"/>
      <c r="CJ381" s="82"/>
      <c r="CK381" s="82"/>
      <c r="CL381" s="82"/>
      <c r="CM381" s="82"/>
      <c r="CN381" s="82"/>
      <c r="CO381" s="82"/>
      <c r="CP381" s="82"/>
      <c r="CQ381" s="82"/>
      <c r="CR381" s="82"/>
      <c r="CS381" s="82"/>
      <c r="CT381" s="82"/>
      <c r="CU381" s="82"/>
      <c r="CV381" s="82"/>
      <c r="CW381" s="82"/>
      <c r="CX381" s="82"/>
      <c r="CY381" s="82"/>
      <c r="CZ381" s="82"/>
      <c r="DA381" s="82"/>
      <c r="DB381" s="82"/>
      <c r="DC381" s="82"/>
      <c r="DD381" s="82"/>
      <c r="DE381" s="82"/>
      <c r="DF381" s="82"/>
      <c r="DG381" s="82"/>
      <c r="DH381" s="82"/>
      <c r="DI381" s="82"/>
      <c r="DJ381" s="82"/>
      <c r="DK381" s="82"/>
      <c r="DL381" s="82"/>
      <c r="DM381" s="82"/>
      <c r="DN381" s="82"/>
      <c r="DO381" s="82"/>
      <c r="DP381" s="82"/>
      <c r="DQ381" s="82"/>
    </row>
    <row r="382" spans="1:121" s="25" customFormat="1" ht="12.75" customHeight="1" outlineLevel="1" x14ac:dyDescent="0.2">
      <c r="A382" s="35" t="s">
        <v>109</v>
      </c>
      <c r="B382" s="36">
        <f t="shared" si="73"/>
        <v>11</v>
      </c>
      <c r="C382" s="81"/>
      <c r="D382" s="82"/>
      <c r="E382" s="82"/>
      <c r="F382" s="82"/>
      <c r="G382" s="82"/>
      <c r="H382" s="82"/>
      <c r="I382" s="82"/>
      <c r="J382" s="82"/>
      <c r="K382" s="82"/>
      <c r="L382" s="82"/>
      <c r="M382" s="82"/>
      <c r="N382" s="82"/>
      <c r="O382" s="82"/>
      <c r="P382" s="82"/>
      <c r="Q382" s="82"/>
      <c r="R382" s="82"/>
      <c r="S382" s="82"/>
      <c r="T382" s="82"/>
      <c r="U382" s="82"/>
      <c r="V382" s="82"/>
      <c r="W382" s="82"/>
      <c r="X382" s="82"/>
      <c r="Y382" s="82"/>
      <c r="Z382" s="82"/>
      <c r="AA382" s="82">
        <v>4603</v>
      </c>
      <c r="AB382" s="82">
        <v>4226</v>
      </c>
      <c r="AC382" s="82">
        <v>5302</v>
      </c>
      <c r="AD382" s="82">
        <v>7127</v>
      </c>
      <c r="AE382" s="82">
        <v>21482</v>
      </c>
      <c r="AF382" s="82">
        <v>15335</v>
      </c>
      <c r="AG382" s="82">
        <v>14842</v>
      </c>
      <c r="AH382" s="82">
        <v>16222</v>
      </c>
      <c r="AI382" s="82">
        <v>16572</v>
      </c>
      <c r="AJ382" s="82">
        <v>3703</v>
      </c>
      <c r="AK382" s="82"/>
      <c r="AL382" s="82"/>
      <c r="AM382" s="82"/>
      <c r="AN382" s="82"/>
      <c r="AO382" s="82">
        <v>11171</v>
      </c>
      <c r="AP382" s="82"/>
      <c r="AQ382" s="82"/>
      <c r="AR382" s="82"/>
      <c r="AS382" s="82"/>
      <c r="AT382" s="82"/>
      <c r="AU382" s="82"/>
      <c r="AV382" s="82"/>
      <c r="AW382" s="82"/>
      <c r="AX382" s="82"/>
      <c r="AY382" s="82"/>
      <c r="AZ382" s="82"/>
      <c r="BA382" s="82"/>
      <c r="BB382" s="82"/>
      <c r="BC382" s="82"/>
      <c r="BD382" s="82"/>
      <c r="BE382" s="82"/>
      <c r="BF382" s="82"/>
      <c r="BG382" s="82"/>
      <c r="BH382" s="82"/>
      <c r="BI382" s="82"/>
      <c r="BJ382" s="82"/>
      <c r="BK382" s="82"/>
      <c r="BL382" s="82"/>
      <c r="BM382" s="82"/>
      <c r="BN382" s="82"/>
      <c r="BO382" s="82"/>
      <c r="BP382" s="82"/>
      <c r="BQ382" s="82"/>
      <c r="BR382" s="82"/>
      <c r="BS382" s="82"/>
      <c r="BT382" s="82"/>
      <c r="BU382" s="82"/>
      <c r="BV382" s="82"/>
      <c r="BW382" s="82"/>
      <c r="BX382" s="82"/>
      <c r="BY382" s="82"/>
      <c r="BZ382" s="82"/>
      <c r="CA382" s="82"/>
      <c r="CB382" s="82"/>
      <c r="CC382" s="82"/>
      <c r="CD382" s="82"/>
      <c r="CE382" s="82"/>
      <c r="CF382" s="82"/>
      <c r="CG382" s="82"/>
      <c r="CH382" s="82"/>
      <c r="CI382" s="82"/>
      <c r="CJ382" s="82"/>
      <c r="CK382" s="82"/>
      <c r="CL382" s="82"/>
      <c r="CM382" s="82"/>
      <c r="CN382" s="82"/>
      <c r="CO382" s="82"/>
      <c r="CP382" s="82"/>
      <c r="CQ382" s="82"/>
      <c r="CR382" s="82"/>
      <c r="CS382" s="82"/>
      <c r="CT382" s="82"/>
      <c r="CU382" s="82"/>
      <c r="CV382" s="82"/>
      <c r="CW382" s="82"/>
      <c r="CX382" s="82"/>
      <c r="CY382" s="82"/>
      <c r="CZ382" s="82"/>
      <c r="DA382" s="82"/>
      <c r="DB382" s="82"/>
      <c r="DC382" s="82"/>
      <c r="DD382" s="82"/>
      <c r="DE382" s="82"/>
      <c r="DF382" s="82"/>
      <c r="DG382" s="82"/>
      <c r="DH382" s="82"/>
      <c r="DI382" s="82"/>
      <c r="DJ382" s="82"/>
      <c r="DK382" s="82"/>
      <c r="DL382" s="82"/>
      <c r="DM382" s="82"/>
      <c r="DN382" s="82"/>
      <c r="DO382" s="82"/>
      <c r="DP382" s="82"/>
      <c r="DQ382" s="82"/>
    </row>
    <row r="383" spans="1:121" s="25" customFormat="1" ht="12.75" customHeight="1" outlineLevel="1" x14ac:dyDescent="0.2">
      <c r="A383" s="35" t="s">
        <v>474</v>
      </c>
      <c r="B383" s="36">
        <f t="shared" si="73"/>
        <v>3</v>
      </c>
      <c r="C383" s="81"/>
      <c r="D383" s="82"/>
      <c r="E383" s="82"/>
      <c r="F383" s="82"/>
      <c r="G383" s="82"/>
      <c r="H383" s="82"/>
      <c r="I383" s="82"/>
      <c r="J383" s="82"/>
      <c r="K383" s="82"/>
      <c r="L383" s="82"/>
      <c r="M383" s="82"/>
      <c r="N383" s="82"/>
      <c r="O383" s="82"/>
      <c r="P383" s="82"/>
      <c r="Q383" s="82"/>
      <c r="R383" s="82"/>
      <c r="S383" s="82">
        <v>880000</v>
      </c>
      <c r="T383" s="82">
        <v>1015762</v>
      </c>
      <c r="U383" s="82"/>
      <c r="V383" s="82">
        <v>137959</v>
      </c>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2"/>
      <c r="BR383" s="82"/>
      <c r="BS383" s="82"/>
      <c r="BT383" s="82"/>
      <c r="BU383" s="82"/>
      <c r="BV383" s="82"/>
      <c r="BW383" s="82"/>
      <c r="BX383" s="82"/>
      <c r="BY383" s="82"/>
      <c r="BZ383" s="82"/>
      <c r="CA383" s="82"/>
      <c r="CB383" s="82"/>
      <c r="CC383" s="82"/>
      <c r="CD383" s="82"/>
      <c r="CE383" s="82"/>
      <c r="CF383" s="82"/>
      <c r="CG383" s="82"/>
      <c r="CH383" s="82"/>
      <c r="CI383" s="82"/>
      <c r="CJ383" s="82"/>
      <c r="CK383" s="82"/>
      <c r="CL383" s="82"/>
      <c r="CM383" s="82"/>
      <c r="CN383" s="82"/>
      <c r="CO383" s="82"/>
      <c r="CP383" s="82"/>
      <c r="CQ383" s="82"/>
      <c r="CR383" s="82"/>
      <c r="CS383" s="82"/>
      <c r="CT383" s="82"/>
      <c r="CU383" s="82"/>
      <c r="CV383" s="82"/>
      <c r="CW383" s="82"/>
      <c r="CX383" s="82"/>
      <c r="CY383" s="82"/>
      <c r="CZ383" s="82"/>
      <c r="DA383" s="82"/>
      <c r="DB383" s="82"/>
      <c r="DC383" s="82"/>
      <c r="DD383" s="82"/>
      <c r="DE383" s="82"/>
      <c r="DF383" s="82"/>
      <c r="DG383" s="82"/>
      <c r="DH383" s="82"/>
      <c r="DI383" s="82"/>
      <c r="DJ383" s="82"/>
      <c r="DK383" s="82"/>
      <c r="DL383" s="82"/>
      <c r="DM383" s="82"/>
      <c r="DN383" s="82"/>
      <c r="DO383" s="82"/>
      <c r="DP383" s="82"/>
      <c r="DQ383" s="82"/>
    </row>
    <row r="384" spans="1:121" s="25" customFormat="1" ht="12.75" customHeight="1" outlineLevel="1" x14ac:dyDescent="0.2">
      <c r="A384" s="35" t="s">
        <v>416</v>
      </c>
      <c r="B384" s="36">
        <f t="shared" si="73"/>
        <v>11</v>
      </c>
      <c r="C384" s="81">
        <v>9431</v>
      </c>
      <c r="D384" s="82">
        <v>9347</v>
      </c>
      <c r="E384" s="82">
        <v>3896</v>
      </c>
      <c r="F384" s="82"/>
      <c r="G384" s="82">
        <v>8336</v>
      </c>
      <c r="H384" s="82">
        <v>3782</v>
      </c>
      <c r="I384" s="82">
        <v>13565</v>
      </c>
      <c r="J384" s="82">
        <v>5024</v>
      </c>
      <c r="K384" s="82">
        <v>21847</v>
      </c>
      <c r="L384" s="82">
        <v>57520</v>
      </c>
      <c r="M384" s="82">
        <v>74298</v>
      </c>
      <c r="N384" s="103"/>
      <c r="O384" s="82">
        <v>28936</v>
      </c>
      <c r="P384" s="82"/>
      <c r="Q384" s="82"/>
      <c r="R384" s="82"/>
      <c r="S384" s="82"/>
      <c r="T384" s="82"/>
      <c r="U384" s="82"/>
      <c r="V384" s="82"/>
      <c r="W384" s="82"/>
      <c r="X384" s="82"/>
      <c r="Y384" s="82"/>
      <c r="Z384" s="82"/>
      <c r="AA384" s="82"/>
      <c r="AB384" s="82"/>
      <c r="AC384" s="82"/>
      <c r="AD384" s="82"/>
      <c r="AE384" s="82"/>
      <c r="AF384" s="82"/>
      <c r="AG384" s="82"/>
      <c r="AH384" s="82"/>
      <c r="AI384" s="82"/>
      <c r="AJ384" s="82"/>
      <c r="AK384" s="82"/>
      <c r="AL384" s="82"/>
      <c r="AM384" s="82"/>
      <c r="AN384" s="82"/>
      <c r="AO384" s="82"/>
      <c r="AP384" s="82"/>
      <c r="AQ384" s="82"/>
      <c r="AR384" s="82"/>
      <c r="AS384" s="82"/>
      <c r="AT384" s="82"/>
      <c r="AU384" s="82"/>
      <c r="AV384" s="82"/>
      <c r="AW384" s="82"/>
      <c r="AX384" s="82"/>
      <c r="AY384" s="82"/>
      <c r="AZ384" s="82"/>
      <c r="BA384" s="82"/>
      <c r="BB384" s="82"/>
      <c r="BC384" s="82"/>
      <c r="BD384" s="82"/>
      <c r="BE384" s="82"/>
      <c r="BF384" s="82"/>
      <c r="BG384" s="82"/>
      <c r="BH384" s="82"/>
      <c r="BI384" s="82"/>
      <c r="BJ384" s="82"/>
      <c r="BK384" s="82"/>
      <c r="BL384" s="82"/>
      <c r="BM384" s="82"/>
      <c r="BN384" s="82"/>
      <c r="BO384" s="82"/>
      <c r="BP384" s="82"/>
      <c r="BQ384" s="82"/>
      <c r="BR384" s="82">
        <v>74</v>
      </c>
      <c r="BS384" s="82"/>
      <c r="BT384" s="82"/>
      <c r="BU384" s="82"/>
      <c r="BV384" s="82"/>
      <c r="BW384" s="82"/>
      <c r="BX384" s="82"/>
      <c r="BY384" s="82"/>
      <c r="BZ384" s="82"/>
      <c r="CA384" s="82"/>
      <c r="CB384" s="82"/>
      <c r="CC384" s="82"/>
      <c r="CD384" s="82"/>
      <c r="CE384" s="82"/>
      <c r="CF384" s="82"/>
      <c r="CG384" s="82"/>
      <c r="CH384" s="82"/>
      <c r="CI384" s="82"/>
      <c r="CJ384" s="82"/>
      <c r="CK384" s="82"/>
      <c r="CL384" s="82"/>
      <c r="CM384" s="82"/>
      <c r="CN384" s="82"/>
      <c r="CO384" s="82"/>
      <c r="CP384" s="82"/>
      <c r="CQ384" s="82"/>
      <c r="CR384" s="82"/>
      <c r="CS384" s="82"/>
      <c r="CT384" s="82"/>
      <c r="CU384" s="82"/>
      <c r="CV384" s="82"/>
      <c r="CW384" s="82"/>
      <c r="CX384" s="82"/>
      <c r="CY384" s="82"/>
      <c r="CZ384" s="82"/>
      <c r="DA384" s="82"/>
      <c r="DB384" s="82"/>
      <c r="DC384" s="82"/>
      <c r="DD384" s="82"/>
      <c r="DE384" s="82"/>
      <c r="DF384" s="82"/>
      <c r="DG384" s="82"/>
      <c r="DH384" s="82"/>
      <c r="DI384" s="82"/>
      <c r="DJ384" s="82"/>
      <c r="DK384" s="82"/>
      <c r="DL384" s="82"/>
      <c r="DM384" s="82"/>
      <c r="DN384" s="82"/>
      <c r="DO384" s="82"/>
      <c r="DP384" s="82"/>
      <c r="DQ384" s="82"/>
    </row>
    <row r="385" spans="1:121" s="25" customFormat="1" ht="12.75" customHeight="1" outlineLevel="1" x14ac:dyDescent="0.2">
      <c r="A385" s="35" t="s">
        <v>525</v>
      </c>
      <c r="B385" s="36">
        <f t="shared" si="73"/>
        <v>3</v>
      </c>
      <c r="C385" s="81"/>
      <c r="D385" s="82"/>
      <c r="E385" s="82"/>
      <c r="F385" s="82"/>
      <c r="G385" s="82"/>
      <c r="H385" s="82"/>
      <c r="I385" s="82"/>
      <c r="J385" s="82"/>
      <c r="K385" s="82"/>
      <c r="L385" s="82"/>
      <c r="M385" s="82"/>
      <c r="N385" s="82"/>
      <c r="O385" s="82"/>
      <c r="P385" s="82"/>
      <c r="Q385" s="82"/>
      <c r="R385" s="82"/>
      <c r="S385" s="82"/>
      <c r="T385" s="82"/>
      <c r="U385" s="82"/>
      <c r="V385" s="82"/>
      <c r="W385" s="82"/>
      <c r="X385" s="82"/>
      <c r="Y385" s="82"/>
      <c r="Z385" s="82"/>
      <c r="AA385" s="82"/>
      <c r="AB385" s="82"/>
      <c r="AC385" s="82"/>
      <c r="AD385" s="82"/>
      <c r="AE385" s="82"/>
      <c r="AF385" s="82"/>
      <c r="AG385" s="82"/>
      <c r="AH385" s="82"/>
      <c r="AI385" s="82"/>
      <c r="AJ385" s="82"/>
      <c r="AK385" s="82"/>
      <c r="AL385" s="82"/>
      <c r="AM385" s="82"/>
      <c r="AN385" s="82"/>
      <c r="AO385" s="82"/>
      <c r="AP385" s="82"/>
      <c r="AQ385" s="82"/>
      <c r="AR385" s="82"/>
      <c r="AS385" s="82"/>
      <c r="AT385" s="82"/>
      <c r="AU385" s="82"/>
      <c r="AV385" s="82"/>
      <c r="AW385" s="82"/>
      <c r="AX385" s="82"/>
      <c r="AY385" s="82"/>
      <c r="AZ385" s="82"/>
      <c r="BA385" s="82">
        <v>69193</v>
      </c>
      <c r="BB385" s="82">
        <v>148208</v>
      </c>
      <c r="BC385" s="82">
        <v>168847</v>
      </c>
      <c r="BD385" s="82"/>
      <c r="BE385" s="82"/>
      <c r="BF385" s="82"/>
      <c r="BG385" s="82"/>
      <c r="BH385" s="82"/>
      <c r="BI385" s="82"/>
      <c r="BJ385" s="82"/>
      <c r="BK385" s="82"/>
      <c r="BL385" s="82"/>
      <c r="BM385" s="82"/>
      <c r="BN385" s="82"/>
      <c r="BO385" s="82"/>
      <c r="BP385" s="82"/>
      <c r="BQ385" s="82"/>
      <c r="BR385" s="82"/>
      <c r="BS385" s="82"/>
      <c r="BT385" s="82"/>
      <c r="BU385" s="82"/>
      <c r="BV385" s="82"/>
      <c r="BW385" s="82"/>
      <c r="BX385" s="82"/>
      <c r="BY385" s="82"/>
      <c r="BZ385" s="82"/>
      <c r="CA385" s="82"/>
      <c r="CB385" s="82"/>
      <c r="CC385" s="82"/>
      <c r="CD385" s="82"/>
      <c r="CE385" s="82"/>
      <c r="CF385" s="82"/>
      <c r="CG385" s="82"/>
      <c r="CH385" s="82"/>
      <c r="CI385" s="82"/>
      <c r="CJ385" s="82"/>
      <c r="CK385" s="82"/>
      <c r="CL385" s="82"/>
      <c r="CM385" s="82"/>
      <c r="CN385" s="82"/>
      <c r="CO385" s="82"/>
      <c r="CP385" s="82"/>
      <c r="CQ385" s="82"/>
      <c r="CR385" s="82"/>
      <c r="CS385" s="82"/>
      <c r="CT385" s="82"/>
      <c r="CU385" s="82"/>
      <c r="CV385" s="82"/>
      <c r="CW385" s="82"/>
      <c r="CX385" s="82"/>
      <c r="CY385" s="82"/>
      <c r="CZ385" s="82"/>
      <c r="DA385" s="82"/>
      <c r="DB385" s="82"/>
      <c r="DC385" s="82"/>
      <c r="DD385" s="82"/>
      <c r="DE385" s="82"/>
      <c r="DF385" s="82"/>
      <c r="DG385" s="82"/>
      <c r="DH385" s="82"/>
      <c r="DI385" s="82"/>
      <c r="DJ385" s="82"/>
      <c r="DK385" s="82"/>
      <c r="DL385" s="82"/>
      <c r="DM385" s="82"/>
      <c r="DN385" s="82"/>
      <c r="DO385" s="82"/>
      <c r="DP385" s="82"/>
      <c r="DQ385" s="82"/>
    </row>
    <row r="386" spans="1:121" s="25" customFormat="1" ht="12.75" customHeight="1" outlineLevel="1" x14ac:dyDescent="0.2">
      <c r="A386" s="35" t="s">
        <v>144</v>
      </c>
      <c r="B386" s="36">
        <f t="shared" si="73"/>
        <v>3</v>
      </c>
      <c r="C386" s="81"/>
      <c r="D386" s="82"/>
      <c r="E386" s="82"/>
      <c r="F386" s="82"/>
      <c r="G386" s="82"/>
      <c r="H386" s="82"/>
      <c r="I386" s="82"/>
      <c r="J386" s="82"/>
      <c r="K386" s="82"/>
      <c r="L386" s="82"/>
      <c r="M386" s="82"/>
      <c r="N386" s="82"/>
      <c r="O386" s="82"/>
      <c r="P386" s="82"/>
      <c r="Q386" s="82"/>
      <c r="R386" s="82"/>
      <c r="S386" s="82">
        <v>415000</v>
      </c>
      <c r="T386" s="82">
        <v>1105000</v>
      </c>
      <c r="U386" s="82">
        <v>195000</v>
      </c>
      <c r="V386" s="82"/>
      <c r="W386" s="82"/>
      <c r="X386" s="82"/>
      <c r="Y386" s="82"/>
      <c r="Z386" s="82"/>
      <c r="AA386" s="82"/>
      <c r="AB386" s="82"/>
      <c r="AC386" s="82"/>
      <c r="AD386" s="82"/>
      <c r="AE386" s="82"/>
      <c r="AF386" s="82"/>
      <c r="AG386" s="82"/>
      <c r="AH386" s="82"/>
      <c r="AI386" s="82"/>
      <c r="AJ386" s="82"/>
      <c r="AK386" s="82"/>
      <c r="AL386" s="82"/>
      <c r="AM386" s="82"/>
      <c r="AN386" s="82"/>
      <c r="AO386" s="82"/>
      <c r="AP386" s="82"/>
      <c r="AQ386" s="82"/>
      <c r="AR386" s="82"/>
      <c r="AS386" s="82"/>
      <c r="AT386" s="82"/>
      <c r="AU386" s="82"/>
      <c r="AV386" s="82"/>
      <c r="AW386" s="82"/>
      <c r="AX386" s="82"/>
      <c r="AY386" s="82"/>
      <c r="AZ386" s="82"/>
      <c r="BA386" s="82"/>
      <c r="BB386" s="82"/>
      <c r="BC386" s="82"/>
      <c r="BD386" s="82"/>
      <c r="BE386" s="82"/>
      <c r="BF386" s="82"/>
      <c r="BG386" s="82"/>
      <c r="BH386" s="82"/>
      <c r="BI386" s="82"/>
      <c r="BJ386" s="82"/>
      <c r="BK386" s="82"/>
      <c r="BL386" s="82"/>
      <c r="BM386" s="82"/>
      <c r="BN386" s="82"/>
      <c r="BO386" s="82"/>
      <c r="BP386" s="82"/>
      <c r="BQ386" s="82"/>
      <c r="BR386" s="82"/>
      <c r="BS386" s="82"/>
      <c r="BT386" s="82"/>
      <c r="BU386" s="82"/>
      <c r="BV386" s="82"/>
      <c r="BW386" s="82"/>
      <c r="BX386" s="82"/>
      <c r="BY386" s="82"/>
      <c r="BZ386" s="82"/>
      <c r="CA386" s="82"/>
      <c r="CB386" s="82"/>
      <c r="CC386" s="82"/>
      <c r="CD386" s="82"/>
      <c r="CE386" s="82"/>
      <c r="CF386" s="82"/>
      <c r="CG386" s="82"/>
      <c r="CH386" s="82"/>
      <c r="CI386" s="82"/>
      <c r="CJ386" s="82"/>
      <c r="CK386" s="82"/>
      <c r="CL386" s="82"/>
      <c r="CM386" s="82"/>
      <c r="CN386" s="82"/>
      <c r="CO386" s="82"/>
      <c r="CP386" s="82"/>
      <c r="CQ386" s="82"/>
      <c r="CR386" s="82"/>
      <c r="CS386" s="82"/>
      <c r="CT386" s="82"/>
      <c r="CU386" s="82"/>
      <c r="CV386" s="82"/>
      <c r="CW386" s="82"/>
      <c r="CX386" s="82"/>
      <c r="CY386" s="82"/>
      <c r="CZ386" s="82"/>
      <c r="DA386" s="82"/>
      <c r="DB386" s="82"/>
      <c r="DC386" s="82"/>
      <c r="DD386" s="82"/>
      <c r="DE386" s="82"/>
      <c r="DF386" s="82"/>
      <c r="DG386" s="82"/>
      <c r="DH386" s="82"/>
      <c r="DI386" s="82"/>
      <c r="DJ386" s="82"/>
      <c r="DK386" s="82"/>
      <c r="DL386" s="82"/>
      <c r="DM386" s="82"/>
      <c r="DN386" s="82"/>
      <c r="DO386" s="82"/>
      <c r="DP386" s="82"/>
      <c r="DQ386" s="82"/>
    </row>
    <row r="387" spans="1:121" s="25" customFormat="1" ht="12.75" customHeight="1" outlineLevel="1" x14ac:dyDescent="0.2">
      <c r="A387" s="35" t="s">
        <v>143</v>
      </c>
      <c r="B387" s="36">
        <f t="shared" si="73"/>
        <v>7</v>
      </c>
      <c r="C387" s="81"/>
      <c r="D387" s="82"/>
      <c r="E387" s="82"/>
      <c r="F387" s="82"/>
      <c r="G387" s="82"/>
      <c r="H387" s="82"/>
      <c r="I387" s="82"/>
      <c r="J387" s="82"/>
      <c r="K387" s="82"/>
      <c r="L387" s="82"/>
      <c r="M387" s="82"/>
      <c r="N387" s="82"/>
      <c r="O387" s="82"/>
      <c r="P387" s="82">
        <v>145503</v>
      </c>
      <c r="Q387" s="82">
        <v>646209</v>
      </c>
      <c r="R387" s="82">
        <v>1272621</v>
      </c>
      <c r="S387" s="82">
        <v>1758418</v>
      </c>
      <c r="T387" s="82">
        <v>566905</v>
      </c>
      <c r="U387" s="82">
        <v>149411</v>
      </c>
      <c r="V387" s="82">
        <v>131763</v>
      </c>
      <c r="W387" s="82"/>
      <c r="X387" s="82"/>
      <c r="Y387" s="82"/>
      <c r="Z387" s="82"/>
      <c r="AA387" s="82"/>
      <c r="AB387" s="82"/>
      <c r="AC387" s="82"/>
      <c r="AD387" s="82"/>
      <c r="AE387" s="82"/>
      <c r="AF387" s="82"/>
      <c r="AG387" s="82"/>
      <c r="AH387" s="82"/>
      <c r="AI387" s="82"/>
      <c r="AJ387" s="82"/>
      <c r="AK387" s="82"/>
      <c r="AL387" s="82"/>
      <c r="AM387" s="82"/>
      <c r="AN387" s="82"/>
      <c r="AO387" s="82"/>
      <c r="AP387" s="82"/>
      <c r="AQ387" s="82"/>
      <c r="AR387" s="82"/>
      <c r="AS387" s="82"/>
      <c r="AT387" s="82"/>
      <c r="AU387" s="82"/>
      <c r="AV387" s="82"/>
      <c r="AW387" s="82"/>
      <c r="AX387" s="82"/>
      <c r="AY387" s="82"/>
      <c r="AZ387" s="82"/>
      <c r="BA387" s="82"/>
      <c r="BB387" s="82"/>
      <c r="BC387" s="82"/>
      <c r="BD387" s="82"/>
      <c r="BE387" s="82"/>
      <c r="BF387" s="82"/>
      <c r="BG387" s="82"/>
      <c r="BH387" s="82"/>
      <c r="BI387" s="82"/>
      <c r="BJ387" s="82"/>
      <c r="BK387" s="82"/>
      <c r="BL387" s="82"/>
      <c r="BM387" s="82"/>
      <c r="BN387" s="82"/>
      <c r="BO387" s="82"/>
      <c r="BP387" s="82"/>
      <c r="BQ387" s="82"/>
      <c r="BR387" s="82"/>
      <c r="BS387" s="82"/>
      <c r="BT387" s="82"/>
      <c r="BU387" s="82"/>
      <c r="BV387" s="82"/>
      <c r="BW387" s="82"/>
      <c r="BX387" s="82"/>
      <c r="BY387" s="82"/>
      <c r="BZ387" s="82"/>
      <c r="CA387" s="82"/>
      <c r="CB387" s="82"/>
      <c r="CC387" s="82"/>
      <c r="CD387" s="82"/>
      <c r="CE387" s="82"/>
      <c r="CF387" s="82"/>
      <c r="CG387" s="82"/>
      <c r="CH387" s="82"/>
      <c r="CI387" s="82"/>
      <c r="CJ387" s="82"/>
      <c r="CK387" s="82"/>
      <c r="CL387" s="82"/>
      <c r="CM387" s="82"/>
      <c r="CN387" s="82"/>
      <c r="CO387" s="82"/>
      <c r="CP387" s="82"/>
      <c r="CQ387" s="82"/>
      <c r="CR387" s="82"/>
      <c r="CS387" s="82"/>
      <c r="CT387" s="82"/>
      <c r="CU387" s="82"/>
      <c r="CV387" s="82"/>
      <c r="CW387" s="82"/>
      <c r="CX387" s="82"/>
      <c r="CY387" s="82"/>
      <c r="CZ387" s="82"/>
      <c r="DA387" s="82"/>
      <c r="DB387" s="82"/>
      <c r="DC387" s="82"/>
      <c r="DD387" s="82"/>
      <c r="DE387" s="82"/>
      <c r="DF387" s="82"/>
      <c r="DG387" s="82"/>
      <c r="DH387" s="82"/>
      <c r="DI387" s="82"/>
      <c r="DJ387" s="82"/>
      <c r="DK387" s="82"/>
      <c r="DL387" s="82"/>
      <c r="DM387" s="82"/>
      <c r="DN387" s="82"/>
      <c r="DO387" s="82"/>
      <c r="DP387" s="82"/>
      <c r="DQ387" s="82"/>
    </row>
    <row r="388" spans="1:121" s="25" customFormat="1" ht="12.75" customHeight="1" outlineLevel="1" x14ac:dyDescent="0.2">
      <c r="A388" s="35" t="s">
        <v>141</v>
      </c>
      <c r="B388" s="36">
        <f t="shared" si="73"/>
        <v>11</v>
      </c>
      <c r="C388" s="81"/>
      <c r="D388" s="82"/>
      <c r="E388" s="82"/>
      <c r="F388" s="82"/>
      <c r="G388" s="82"/>
      <c r="H388" s="82"/>
      <c r="I388" s="82"/>
      <c r="J388" s="82"/>
      <c r="K388" s="82"/>
      <c r="L388" s="82"/>
      <c r="M388" s="82"/>
      <c r="N388" s="82">
        <v>39193</v>
      </c>
      <c r="O388" s="82"/>
      <c r="P388" s="82">
        <v>46513</v>
      </c>
      <c r="Q388" s="82">
        <v>203203</v>
      </c>
      <c r="R388" s="82">
        <v>437561</v>
      </c>
      <c r="S388" s="82">
        <v>85015</v>
      </c>
      <c r="T388" s="82">
        <v>166652</v>
      </c>
      <c r="U388" s="82">
        <v>94837</v>
      </c>
      <c r="V388" s="82">
        <v>104422</v>
      </c>
      <c r="W388" s="82">
        <v>87663</v>
      </c>
      <c r="X388" s="82">
        <v>119889</v>
      </c>
      <c r="Y388" s="82"/>
      <c r="Z388" s="82"/>
      <c r="AA388" s="82"/>
      <c r="AB388" s="82"/>
      <c r="AC388" s="82"/>
      <c r="AD388" s="82"/>
      <c r="AE388" s="82"/>
      <c r="AF388" s="82"/>
      <c r="AG388" s="82"/>
      <c r="AH388" s="82"/>
      <c r="AI388" s="82"/>
      <c r="AJ388" s="82"/>
      <c r="AK388" s="82"/>
      <c r="AL388" s="82">
        <v>11122</v>
      </c>
      <c r="AM388" s="82"/>
      <c r="AN388" s="82"/>
      <c r="AO388" s="82"/>
      <c r="AP388" s="82"/>
      <c r="AQ388" s="82"/>
      <c r="AR388" s="82"/>
      <c r="AS388" s="82"/>
      <c r="AT388" s="82"/>
      <c r="AU388" s="82"/>
      <c r="AV388" s="82"/>
      <c r="AW388" s="82"/>
      <c r="AX388" s="82"/>
      <c r="AY388" s="82"/>
      <c r="AZ388" s="82"/>
      <c r="BA388" s="82"/>
      <c r="BB388" s="82"/>
      <c r="BC388" s="82"/>
      <c r="BD388" s="82"/>
      <c r="BE388" s="82"/>
      <c r="BF388" s="82"/>
      <c r="BG388" s="82"/>
      <c r="BH388" s="82"/>
      <c r="BI388" s="82"/>
      <c r="BJ388" s="82"/>
      <c r="BK388" s="82"/>
      <c r="BL388" s="82"/>
      <c r="BM388" s="82"/>
      <c r="BN388" s="82"/>
      <c r="BO388" s="82"/>
      <c r="BP388" s="82"/>
      <c r="BQ388" s="82"/>
      <c r="BR388" s="82"/>
      <c r="BS388" s="82"/>
      <c r="BT388" s="82"/>
      <c r="BU388" s="82"/>
      <c r="BV388" s="82"/>
      <c r="BW388" s="82"/>
      <c r="BX388" s="82"/>
      <c r="BY388" s="82"/>
      <c r="BZ388" s="82"/>
      <c r="CA388" s="82"/>
      <c r="CB388" s="82"/>
      <c r="CC388" s="82"/>
      <c r="CD388" s="82"/>
      <c r="CE388" s="82"/>
      <c r="CF388" s="82"/>
      <c r="CG388" s="82"/>
      <c r="CH388" s="82"/>
      <c r="CI388" s="82"/>
      <c r="CJ388" s="82"/>
      <c r="CK388" s="82"/>
      <c r="CL388" s="82"/>
      <c r="CM388" s="82"/>
      <c r="CN388" s="82"/>
      <c r="CO388" s="82"/>
      <c r="CP388" s="82"/>
      <c r="CQ388" s="82"/>
      <c r="CR388" s="82"/>
      <c r="CS388" s="82"/>
      <c r="CT388" s="82"/>
      <c r="CU388" s="82"/>
      <c r="CV388" s="82"/>
      <c r="CW388" s="82"/>
      <c r="CX388" s="82"/>
      <c r="CY388" s="82"/>
      <c r="CZ388" s="82"/>
      <c r="DA388" s="82"/>
      <c r="DB388" s="82"/>
      <c r="DC388" s="82"/>
      <c r="DD388" s="82"/>
      <c r="DE388" s="82"/>
      <c r="DF388" s="82"/>
      <c r="DG388" s="82"/>
      <c r="DH388" s="82"/>
      <c r="DI388" s="82"/>
      <c r="DJ388" s="82"/>
      <c r="DK388" s="82"/>
      <c r="DL388" s="82"/>
      <c r="DM388" s="82"/>
      <c r="DN388" s="82"/>
      <c r="DO388" s="82"/>
      <c r="DP388" s="82"/>
      <c r="DQ388" s="82"/>
    </row>
    <row r="389" spans="1:121" s="25" customFormat="1" ht="12.75" customHeight="1" outlineLevel="1" x14ac:dyDescent="0.2">
      <c r="A389" s="35" t="s">
        <v>107</v>
      </c>
      <c r="B389" s="36">
        <f t="shared" si="73"/>
        <v>1</v>
      </c>
      <c r="C389" s="81"/>
      <c r="D389" s="82"/>
      <c r="E389" s="82"/>
      <c r="F389" s="82"/>
      <c r="G389" s="82"/>
      <c r="H389" s="82"/>
      <c r="I389" s="82"/>
      <c r="J389" s="82"/>
      <c r="K389" s="82"/>
      <c r="L389" s="82"/>
      <c r="M389" s="82"/>
      <c r="N389" s="103"/>
      <c r="O389" s="82"/>
      <c r="P389" s="82"/>
      <c r="Q389" s="82"/>
      <c r="R389" s="82"/>
      <c r="S389" s="82">
        <v>550000</v>
      </c>
      <c r="T389" s="82"/>
      <c r="U389" s="82"/>
      <c r="V389" s="82"/>
      <c r="W389" s="82"/>
      <c r="X389" s="82"/>
      <c r="Y389" s="82"/>
      <c r="Z389" s="82"/>
      <c r="AA389" s="82"/>
      <c r="AB389" s="82"/>
      <c r="AC389" s="82"/>
      <c r="AD389" s="82"/>
      <c r="AE389" s="82"/>
      <c r="AF389" s="82"/>
      <c r="AG389" s="82"/>
      <c r="AH389" s="82"/>
      <c r="AI389" s="82"/>
      <c r="AJ389" s="82"/>
      <c r="AK389" s="82"/>
      <c r="AL389" s="82"/>
      <c r="AM389" s="82"/>
      <c r="AN389" s="82"/>
      <c r="AO389" s="82"/>
      <c r="AP389" s="82"/>
      <c r="AQ389" s="82"/>
      <c r="AR389" s="82"/>
      <c r="AS389" s="82"/>
      <c r="AT389" s="82"/>
      <c r="AU389" s="82"/>
      <c r="AV389" s="82"/>
      <c r="AW389" s="82"/>
      <c r="AX389" s="82"/>
      <c r="AY389" s="82"/>
      <c r="AZ389" s="82"/>
      <c r="BA389" s="82"/>
      <c r="BB389" s="82"/>
      <c r="BC389" s="82"/>
      <c r="BD389" s="82"/>
      <c r="BE389" s="82"/>
      <c r="BF389" s="82"/>
      <c r="BG389" s="82"/>
      <c r="BH389" s="82"/>
      <c r="BI389" s="82"/>
      <c r="BJ389" s="82"/>
      <c r="BK389" s="82"/>
      <c r="BL389" s="82"/>
      <c r="BM389" s="82"/>
      <c r="BN389" s="82"/>
      <c r="BO389" s="82"/>
      <c r="BP389" s="82"/>
      <c r="BQ389" s="82"/>
      <c r="BR389" s="82"/>
      <c r="BS389" s="82"/>
      <c r="BT389" s="82"/>
      <c r="BU389" s="82"/>
      <c r="BV389" s="82"/>
      <c r="BW389" s="82"/>
      <c r="BX389" s="82"/>
      <c r="BY389" s="82"/>
      <c r="BZ389" s="82"/>
      <c r="CA389" s="82"/>
      <c r="CB389" s="82"/>
      <c r="CC389" s="82"/>
      <c r="CD389" s="82"/>
      <c r="CE389" s="82"/>
      <c r="CF389" s="82"/>
      <c r="CG389" s="82"/>
      <c r="CH389" s="82"/>
      <c r="CI389" s="82"/>
      <c r="CJ389" s="82"/>
      <c r="CK389" s="82"/>
      <c r="CL389" s="82"/>
      <c r="CM389" s="82"/>
      <c r="CN389" s="82"/>
      <c r="CO389" s="82"/>
      <c r="CP389" s="82"/>
      <c r="CQ389" s="82"/>
      <c r="CR389" s="82"/>
      <c r="CS389" s="82"/>
      <c r="CT389" s="82"/>
      <c r="CU389" s="82"/>
      <c r="CV389" s="82"/>
      <c r="CW389" s="82"/>
      <c r="CX389" s="82"/>
      <c r="CY389" s="82"/>
      <c r="CZ389" s="82"/>
      <c r="DA389" s="82"/>
      <c r="DB389" s="82"/>
      <c r="DC389" s="82"/>
      <c r="DD389" s="82"/>
      <c r="DE389" s="82"/>
      <c r="DF389" s="82"/>
      <c r="DG389" s="82"/>
      <c r="DH389" s="82"/>
      <c r="DI389" s="82"/>
      <c r="DJ389" s="82"/>
      <c r="DK389" s="82"/>
      <c r="DL389" s="82"/>
      <c r="DM389" s="82"/>
      <c r="DN389" s="82"/>
      <c r="DO389" s="82"/>
      <c r="DP389" s="82"/>
      <c r="DQ389" s="82"/>
    </row>
    <row r="390" spans="1:121" s="25" customFormat="1" ht="12.75" customHeight="1" outlineLevel="1" x14ac:dyDescent="0.2">
      <c r="A390" s="35" t="s">
        <v>148</v>
      </c>
      <c r="B390" s="36">
        <f t="shared" si="73"/>
        <v>12</v>
      </c>
      <c r="C390" s="81"/>
      <c r="D390" s="82"/>
      <c r="E390" s="82"/>
      <c r="F390" s="82"/>
      <c r="G390" s="82"/>
      <c r="H390" s="82"/>
      <c r="I390" s="82"/>
      <c r="J390" s="82"/>
      <c r="K390" s="82"/>
      <c r="L390" s="82"/>
      <c r="M390" s="82"/>
      <c r="N390" s="82"/>
      <c r="O390" s="82"/>
      <c r="P390" s="82"/>
      <c r="Q390" s="82"/>
      <c r="R390" s="82"/>
      <c r="S390" s="82"/>
      <c r="T390" s="82"/>
      <c r="U390" s="82"/>
      <c r="V390" s="82"/>
      <c r="W390" s="82"/>
      <c r="X390" s="82"/>
      <c r="Y390" s="82">
        <v>148105</v>
      </c>
      <c r="Z390" s="82">
        <v>87249</v>
      </c>
      <c r="AA390" s="82">
        <v>61124</v>
      </c>
      <c r="AB390" s="82">
        <v>97578</v>
      </c>
      <c r="AC390" s="82">
        <v>37185</v>
      </c>
      <c r="AD390" s="82">
        <v>63152</v>
      </c>
      <c r="AE390" s="82">
        <v>56821</v>
      </c>
      <c r="AF390" s="82">
        <v>53041</v>
      </c>
      <c r="AG390" s="82">
        <v>26432</v>
      </c>
      <c r="AH390" s="82">
        <v>22611</v>
      </c>
      <c r="AI390" s="82">
        <v>14400</v>
      </c>
      <c r="AJ390" s="82">
        <v>21280</v>
      </c>
      <c r="AK390" s="82"/>
      <c r="AL390" s="82"/>
      <c r="AM390" s="82"/>
      <c r="AN390" s="82"/>
      <c r="AO390" s="82"/>
      <c r="AP390" s="82"/>
      <c r="AQ390" s="82"/>
      <c r="AR390" s="82"/>
      <c r="AS390" s="82"/>
      <c r="AT390" s="82"/>
      <c r="AU390" s="82"/>
      <c r="AV390" s="82"/>
      <c r="AW390" s="82"/>
      <c r="AX390" s="82"/>
      <c r="AY390" s="82"/>
      <c r="AZ390" s="82"/>
      <c r="BA390" s="82"/>
      <c r="BB390" s="82"/>
      <c r="BC390" s="82"/>
      <c r="BD390" s="82"/>
      <c r="BE390" s="82"/>
      <c r="BF390" s="82"/>
      <c r="BG390" s="82"/>
      <c r="BH390" s="82"/>
      <c r="BI390" s="82"/>
      <c r="BJ390" s="82"/>
      <c r="BK390" s="82"/>
      <c r="BL390" s="82"/>
      <c r="BM390" s="82"/>
      <c r="BN390" s="82"/>
      <c r="BO390" s="82"/>
      <c r="BP390" s="82"/>
      <c r="BQ390" s="82"/>
      <c r="BR390" s="82"/>
      <c r="BS390" s="82"/>
      <c r="BT390" s="82"/>
      <c r="BU390" s="82"/>
      <c r="BV390" s="82"/>
      <c r="BW390" s="82"/>
      <c r="BX390" s="82"/>
      <c r="BY390" s="82"/>
      <c r="BZ390" s="82"/>
      <c r="CA390" s="82"/>
      <c r="CB390" s="82"/>
      <c r="CC390" s="82"/>
      <c r="CD390" s="82"/>
      <c r="CE390" s="82"/>
      <c r="CF390" s="82"/>
      <c r="CG390" s="82"/>
      <c r="CH390" s="82"/>
      <c r="CI390" s="82"/>
      <c r="CJ390" s="82"/>
      <c r="CK390" s="82"/>
      <c r="CL390" s="82"/>
      <c r="CM390" s="82"/>
      <c r="CN390" s="82"/>
      <c r="CO390" s="82"/>
      <c r="CP390" s="82"/>
      <c r="CQ390" s="82"/>
      <c r="CR390" s="82"/>
      <c r="CS390" s="82"/>
      <c r="CT390" s="82"/>
      <c r="CU390" s="82"/>
      <c r="CV390" s="82"/>
      <c r="CW390" s="82"/>
      <c r="CX390" s="82"/>
      <c r="CY390" s="82"/>
      <c r="CZ390" s="82"/>
      <c r="DA390" s="82"/>
      <c r="DB390" s="82"/>
      <c r="DC390" s="82"/>
      <c r="DD390" s="82"/>
      <c r="DE390" s="82"/>
      <c r="DF390" s="82"/>
      <c r="DG390" s="82"/>
      <c r="DH390" s="82"/>
      <c r="DI390" s="82"/>
      <c r="DJ390" s="82"/>
      <c r="DK390" s="82"/>
      <c r="DL390" s="82"/>
      <c r="DM390" s="82"/>
      <c r="DN390" s="82"/>
      <c r="DO390" s="82"/>
      <c r="DP390" s="82"/>
      <c r="DQ390" s="82"/>
    </row>
    <row r="391" spans="1:121" s="25" customFormat="1" ht="12.75" customHeight="1" outlineLevel="1" x14ac:dyDescent="0.2">
      <c r="A391" s="35" t="s">
        <v>116</v>
      </c>
      <c r="B391" s="36">
        <f t="shared" ref="B391:B454" si="74">IF(COUNTA(C391:DP391)=0,"",COUNTA(D391:DQ391))</f>
        <v>3</v>
      </c>
      <c r="C391" s="81"/>
      <c r="D391" s="82"/>
      <c r="E391" s="82"/>
      <c r="F391" s="82"/>
      <c r="G391" s="82"/>
      <c r="H391" s="82"/>
      <c r="I391" s="82"/>
      <c r="J391" s="82"/>
      <c r="K391" s="82"/>
      <c r="L391" s="82"/>
      <c r="M391" s="82"/>
      <c r="N391" s="82"/>
      <c r="O391" s="82"/>
      <c r="P391" s="82"/>
      <c r="Q391" s="82"/>
      <c r="R391" s="82"/>
      <c r="S391" s="82"/>
      <c r="T391" s="82"/>
      <c r="U391" s="82"/>
      <c r="V391" s="82"/>
      <c r="W391" s="82"/>
      <c r="X391" s="82"/>
      <c r="Y391" s="82"/>
      <c r="Z391" s="82"/>
      <c r="AA391" s="82"/>
      <c r="AB391" s="82"/>
      <c r="AC391" s="82"/>
      <c r="AD391" s="82"/>
      <c r="AE391" s="82"/>
      <c r="AF391" s="82"/>
      <c r="AG391" s="82"/>
      <c r="AH391" s="82"/>
      <c r="AI391" s="82"/>
      <c r="AJ391" s="82"/>
      <c r="AK391" s="82"/>
      <c r="AL391" s="82"/>
      <c r="AM391" s="82"/>
      <c r="AN391" s="82"/>
      <c r="AO391" s="82"/>
      <c r="AP391" s="82"/>
      <c r="AQ391" s="82">
        <v>340749</v>
      </c>
      <c r="AR391" s="82">
        <v>230395</v>
      </c>
      <c r="AS391" s="82">
        <v>1092</v>
      </c>
      <c r="AT391" s="82"/>
      <c r="AU391" s="82"/>
      <c r="AV391" s="82"/>
      <c r="AW391" s="82"/>
      <c r="AX391" s="82"/>
      <c r="AY391" s="82"/>
      <c r="AZ391" s="82"/>
      <c r="BA391" s="82"/>
      <c r="BB391" s="82"/>
      <c r="BC391" s="82"/>
      <c r="BD391" s="82"/>
      <c r="BE391" s="82"/>
      <c r="BF391" s="82"/>
      <c r="BG391" s="82"/>
      <c r="BH391" s="82"/>
      <c r="BI391" s="82"/>
      <c r="BJ391" s="82"/>
      <c r="BK391" s="82"/>
      <c r="BL391" s="82"/>
      <c r="BM391" s="82"/>
      <c r="BN391" s="82"/>
      <c r="BO391" s="82"/>
      <c r="BP391" s="82"/>
      <c r="BQ391" s="82"/>
      <c r="BR391" s="82"/>
      <c r="BS391" s="82"/>
      <c r="BT391" s="82"/>
      <c r="BU391" s="82"/>
      <c r="BV391" s="82"/>
      <c r="BW391" s="82"/>
      <c r="BX391" s="82"/>
      <c r="BY391" s="82"/>
      <c r="BZ391" s="82"/>
      <c r="CA391" s="82"/>
      <c r="CB391" s="82"/>
      <c r="CC391" s="82"/>
      <c r="CD391" s="82"/>
      <c r="CE391" s="82"/>
      <c r="CF391" s="82"/>
      <c r="CG391" s="82"/>
      <c r="CH391" s="82"/>
      <c r="CI391" s="82"/>
      <c r="CJ391" s="82"/>
      <c r="CK391" s="82"/>
      <c r="CL391" s="82"/>
      <c r="CM391" s="82"/>
      <c r="CN391" s="82"/>
      <c r="CO391" s="82"/>
      <c r="CP391" s="82"/>
      <c r="CQ391" s="82"/>
      <c r="CR391" s="82"/>
      <c r="CS391" s="82"/>
      <c r="CT391" s="82"/>
      <c r="CU391" s="82"/>
      <c r="CV391" s="82"/>
      <c r="CW391" s="82"/>
      <c r="CX391" s="82"/>
      <c r="CY391" s="82"/>
      <c r="CZ391" s="82"/>
      <c r="DA391" s="82"/>
      <c r="DB391" s="82"/>
      <c r="DC391" s="82"/>
      <c r="DD391" s="82"/>
      <c r="DE391" s="82"/>
      <c r="DF391" s="82"/>
      <c r="DG391" s="82"/>
      <c r="DH391" s="82"/>
      <c r="DI391" s="82"/>
      <c r="DJ391" s="82"/>
      <c r="DK391" s="82"/>
      <c r="DL391" s="82"/>
      <c r="DM391" s="82"/>
      <c r="DN391" s="82"/>
      <c r="DO391" s="82"/>
      <c r="DP391" s="82"/>
      <c r="DQ391" s="82"/>
    </row>
    <row r="392" spans="1:121" s="25" customFormat="1" ht="12.75" customHeight="1" outlineLevel="1" x14ac:dyDescent="0.2">
      <c r="A392" s="35" t="s">
        <v>105</v>
      </c>
      <c r="B392" s="36">
        <f t="shared" si="74"/>
        <v>53</v>
      </c>
      <c r="C392" s="81"/>
      <c r="D392" s="82"/>
      <c r="E392" s="82"/>
      <c r="F392" s="82"/>
      <c r="G392" s="82"/>
      <c r="H392" s="82"/>
      <c r="I392" s="82"/>
      <c r="J392" s="82"/>
      <c r="K392" s="82"/>
      <c r="L392" s="82"/>
      <c r="M392" s="82"/>
      <c r="N392" s="82"/>
      <c r="O392" s="82"/>
      <c r="P392" s="82">
        <v>27136</v>
      </c>
      <c r="Q392" s="82">
        <v>31703</v>
      </c>
      <c r="R392" s="82">
        <v>40765</v>
      </c>
      <c r="S392" s="82">
        <v>48789</v>
      </c>
      <c r="T392" s="82">
        <v>96135</v>
      </c>
      <c r="U392" s="82">
        <v>88390</v>
      </c>
      <c r="V392" s="82">
        <v>81227</v>
      </c>
      <c r="W392" s="82">
        <v>62635</v>
      </c>
      <c r="X392" s="82">
        <v>103513</v>
      </c>
      <c r="Y392" s="82">
        <v>167603</v>
      </c>
      <c r="Z392" s="82">
        <v>51829</v>
      </c>
      <c r="AA392" s="82">
        <v>24567</v>
      </c>
      <c r="AB392" s="82">
        <v>30740</v>
      </c>
      <c r="AC392" s="82">
        <v>69418</v>
      </c>
      <c r="AD392" s="82">
        <v>42599</v>
      </c>
      <c r="AE392" s="82">
        <v>19628</v>
      </c>
      <c r="AF392" s="82">
        <v>7390</v>
      </c>
      <c r="AG392" s="82">
        <v>7465</v>
      </c>
      <c r="AH392" s="82">
        <v>6731</v>
      </c>
      <c r="AI392" s="82">
        <v>8883</v>
      </c>
      <c r="AJ392" s="82">
        <v>17436</v>
      </c>
      <c r="AK392" s="82">
        <v>16095</v>
      </c>
      <c r="AL392" s="82">
        <v>28541</v>
      </c>
      <c r="AM392" s="82">
        <v>11159</v>
      </c>
      <c r="AN392" s="82">
        <v>124991</v>
      </c>
      <c r="AO392" s="82">
        <v>124115</v>
      </c>
      <c r="AP392" s="82">
        <v>144376</v>
      </c>
      <c r="AQ392" s="82">
        <v>201843</v>
      </c>
      <c r="AR392" s="82">
        <v>181868</v>
      </c>
      <c r="AS392" s="82">
        <v>75134</v>
      </c>
      <c r="AT392" s="82">
        <v>68680</v>
      </c>
      <c r="AU392" s="82">
        <v>153906</v>
      </c>
      <c r="AV392" s="82">
        <v>125790</v>
      </c>
      <c r="AW392" s="82">
        <v>82391</v>
      </c>
      <c r="AX392" s="82">
        <v>32450</v>
      </c>
      <c r="AY392" s="82">
        <v>176829</v>
      </c>
      <c r="AZ392" s="82">
        <v>402957</v>
      </c>
      <c r="BA392" s="82">
        <v>239338</v>
      </c>
      <c r="BB392" s="82">
        <v>334448</v>
      </c>
      <c r="BC392" s="82">
        <v>342621</v>
      </c>
      <c r="BD392" s="82">
        <v>569483</v>
      </c>
      <c r="BE392" s="82">
        <v>501653</v>
      </c>
      <c r="BF392" s="82">
        <v>718254</v>
      </c>
      <c r="BG392" s="82">
        <v>1364814</v>
      </c>
      <c r="BH392" s="82">
        <v>678988</v>
      </c>
      <c r="BI392" s="82">
        <v>710</v>
      </c>
      <c r="BJ392" s="82">
        <v>894</v>
      </c>
      <c r="BK392" s="82">
        <v>2534</v>
      </c>
      <c r="BL392" s="82">
        <v>1758</v>
      </c>
      <c r="BM392" s="82">
        <v>1160</v>
      </c>
      <c r="BN392" s="82">
        <v>1034</v>
      </c>
      <c r="BO392" s="82">
        <v>1598</v>
      </c>
      <c r="BP392" s="82"/>
      <c r="BQ392" s="82"/>
      <c r="BR392" s="82">
        <v>4652</v>
      </c>
      <c r="BS392" s="82"/>
      <c r="BT392" s="82"/>
      <c r="BU392" s="82"/>
      <c r="BV392" s="82"/>
      <c r="BW392" s="82"/>
      <c r="BX392" s="82"/>
      <c r="BY392" s="82"/>
      <c r="BZ392" s="82"/>
      <c r="CA392" s="82"/>
      <c r="CB392" s="82"/>
      <c r="CC392" s="82"/>
      <c r="CD392" s="82"/>
      <c r="CE392" s="82"/>
      <c r="CF392" s="82"/>
      <c r="CG392" s="82"/>
      <c r="CH392" s="82"/>
      <c r="CI392" s="82"/>
      <c r="CJ392" s="82"/>
      <c r="CK392" s="82"/>
      <c r="CL392" s="82"/>
      <c r="CM392" s="82"/>
      <c r="CN392" s="82"/>
      <c r="CO392" s="82"/>
      <c r="CP392" s="82"/>
      <c r="CQ392" s="82"/>
      <c r="CR392" s="82"/>
      <c r="CS392" s="82"/>
      <c r="CT392" s="82"/>
      <c r="CU392" s="82"/>
      <c r="CV392" s="82"/>
      <c r="CW392" s="82"/>
      <c r="CX392" s="82"/>
      <c r="CY392" s="82"/>
      <c r="CZ392" s="82"/>
      <c r="DA392" s="82"/>
      <c r="DB392" s="82"/>
      <c r="DC392" s="82"/>
      <c r="DD392" s="82"/>
      <c r="DE392" s="82"/>
      <c r="DF392" s="82"/>
      <c r="DG392" s="82"/>
      <c r="DH392" s="82"/>
      <c r="DI392" s="82"/>
      <c r="DJ392" s="82"/>
      <c r="DK392" s="82"/>
      <c r="DL392" s="82"/>
      <c r="DM392" s="82"/>
      <c r="DN392" s="82"/>
      <c r="DO392" s="82"/>
      <c r="DP392" s="82"/>
      <c r="DQ392" s="82"/>
    </row>
    <row r="393" spans="1:121" s="25" customFormat="1" ht="12.75" customHeight="1" outlineLevel="1" x14ac:dyDescent="0.2">
      <c r="A393" s="35" t="s">
        <v>602</v>
      </c>
      <c r="B393" s="36">
        <f t="shared" si="74"/>
        <v>1</v>
      </c>
      <c r="C393" s="81"/>
      <c r="D393" s="82"/>
      <c r="E393" s="82"/>
      <c r="F393" s="82">
        <v>5934</v>
      </c>
      <c r="G393" s="82"/>
      <c r="H393" s="82"/>
      <c r="I393" s="82"/>
      <c r="J393" s="82"/>
      <c r="K393" s="82"/>
      <c r="L393" s="82"/>
      <c r="M393" s="82"/>
      <c r="N393" s="82"/>
      <c r="O393" s="82"/>
      <c r="P393" s="82"/>
      <c r="Q393" s="82"/>
      <c r="R393" s="82"/>
      <c r="S393" s="82"/>
      <c r="T393" s="82"/>
      <c r="U393" s="82"/>
      <c r="V393" s="82"/>
      <c r="W393" s="82"/>
      <c r="X393" s="82"/>
      <c r="Y393" s="82"/>
      <c r="Z393" s="82"/>
      <c r="AA393" s="82"/>
      <c r="AB393" s="82"/>
      <c r="AC393" s="82"/>
      <c r="AD393" s="82"/>
      <c r="AE393" s="82"/>
      <c r="AF393" s="82"/>
      <c r="AG393" s="82"/>
      <c r="AH393" s="82"/>
      <c r="AI393" s="82"/>
      <c r="AJ393" s="82"/>
      <c r="AK393" s="82"/>
      <c r="AL393" s="82"/>
      <c r="AM393" s="82"/>
      <c r="AN393" s="82"/>
      <c r="AO393" s="82"/>
      <c r="AP393" s="82"/>
      <c r="AQ393" s="82"/>
      <c r="AR393" s="82"/>
      <c r="AS393" s="82"/>
      <c r="AT393" s="82"/>
      <c r="AU393" s="82"/>
      <c r="AV393" s="82"/>
      <c r="AW393" s="82"/>
      <c r="AX393" s="82"/>
      <c r="AY393" s="82"/>
      <c r="AZ393" s="82"/>
      <c r="BA393" s="82"/>
      <c r="BB393" s="82"/>
      <c r="BC393" s="82"/>
      <c r="BD393" s="82"/>
      <c r="BE393" s="82"/>
      <c r="BF393" s="82"/>
      <c r="BG393" s="82"/>
      <c r="BH393" s="82"/>
      <c r="BI393" s="82"/>
      <c r="BJ393" s="82"/>
      <c r="BK393" s="82"/>
      <c r="BL393" s="82"/>
      <c r="BM393" s="82"/>
      <c r="BN393" s="82"/>
      <c r="BO393" s="82"/>
      <c r="BP393" s="82"/>
      <c r="BQ393" s="82"/>
      <c r="BR393" s="82"/>
      <c r="BS393" s="82"/>
      <c r="BT393" s="82"/>
      <c r="BU393" s="82"/>
      <c r="BV393" s="82"/>
      <c r="BW393" s="82"/>
      <c r="BX393" s="82"/>
      <c r="BY393" s="82"/>
      <c r="BZ393" s="82"/>
      <c r="CA393" s="82"/>
      <c r="CB393" s="82"/>
      <c r="CC393" s="82"/>
      <c r="CD393" s="82"/>
      <c r="CE393" s="82"/>
      <c r="CF393" s="82"/>
      <c r="CG393" s="82"/>
      <c r="CH393" s="82"/>
      <c r="CI393" s="82"/>
      <c r="CJ393" s="82"/>
      <c r="CK393" s="82"/>
      <c r="CL393" s="82"/>
      <c r="CM393" s="82"/>
      <c r="CN393" s="82"/>
      <c r="CO393" s="82"/>
      <c r="CP393" s="82"/>
      <c r="CQ393" s="82"/>
      <c r="CR393" s="82"/>
      <c r="CS393" s="82"/>
      <c r="CT393" s="82"/>
      <c r="CU393" s="82"/>
      <c r="CV393" s="82"/>
      <c r="CW393" s="82"/>
      <c r="CX393" s="82"/>
      <c r="CY393" s="82"/>
      <c r="CZ393" s="82"/>
      <c r="DA393" s="82"/>
      <c r="DB393" s="82"/>
      <c r="DC393" s="82"/>
      <c r="DD393" s="82"/>
      <c r="DE393" s="82"/>
      <c r="DF393" s="82"/>
      <c r="DG393" s="82"/>
      <c r="DH393" s="82"/>
      <c r="DI393" s="82"/>
      <c r="DJ393" s="82"/>
      <c r="DK393" s="82"/>
      <c r="DL393" s="82"/>
      <c r="DM393" s="82"/>
      <c r="DN393" s="82"/>
      <c r="DO393" s="82"/>
      <c r="DP393" s="82"/>
      <c r="DQ393" s="82"/>
    </row>
    <row r="394" spans="1:121" s="25" customFormat="1" ht="12.75" customHeight="1" outlineLevel="1" x14ac:dyDescent="0.2">
      <c r="A394" s="35" t="s">
        <v>603</v>
      </c>
      <c r="B394" s="36">
        <f t="shared" si="74"/>
        <v>1</v>
      </c>
      <c r="C394" s="81"/>
      <c r="D394" s="82"/>
      <c r="E394" s="82"/>
      <c r="F394" s="82">
        <v>5846</v>
      </c>
      <c r="G394" s="82"/>
      <c r="H394" s="82"/>
      <c r="I394" s="82"/>
      <c r="J394" s="82"/>
      <c r="K394" s="82"/>
      <c r="L394" s="82"/>
      <c r="M394" s="82"/>
      <c r="N394" s="82"/>
      <c r="O394" s="82"/>
      <c r="P394" s="82"/>
      <c r="Q394" s="82"/>
      <c r="R394" s="82"/>
      <c r="S394" s="82"/>
      <c r="T394" s="82"/>
      <c r="U394" s="82"/>
      <c r="V394" s="82"/>
      <c r="W394" s="82"/>
      <c r="X394" s="82"/>
      <c r="Y394" s="82"/>
      <c r="Z394" s="82"/>
      <c r="AA394" s="82"/>
      <c r="AB394" s="82"/>
      <c r="AC394" s="82"/>
      <c r="AD394" s="82"/>
      <c r="AE394" s="82"/>
      <c r="AF394" s="82"/>
      <c r="AG394" s="82"/>
      <c r="AH394" s="82"/>
      <c r="AI394" s="82"/>
      <c r="AJ394" s="82"/>
      <c r="AK394" s="82"/>
      <c r="AL394" s="82"/>
      <c r="AM394" s="82"/>
      <c r="AN394" s="82"/>
      <c r="AO394" s="82"/>
      <c r="AP394" s="82"/>
      <c r="AQ394" s="82"/>
      <c r="AR394" s="82"/>
      <c r="AS394" s="82"/>
      <c r="AT394" s="82"/>
      <c r="AU394" s="82"/>
      <c r="AV394" s="82"/>
      <c r="AW394" s="82"/>
      <c r="AX394" s="82"/>
      <c r="AY394" s="82"/>
      <c r="AZ394" s="82"/>
      <c r="BA394" s="82"/>
      <c r="BB394" s="82"/>
      <c r="BC394" s="82"/>
      <c r="BD394" s="82"/>
      <c r="BE394" s="82"/>
      <c r="BF394" s="82"/>
      <c r="BG394" s="82"/>
      <c r="BH394" s="82"/>
      <c r="BI394" s="82"/>
      <c r="BJ394" s="82"/>
      <c r="BK394" s="82"/>
      <c r="BL394" s="82"/>
      <c r="BM394" s="82"/>
      <c r="BN394" s="82"/>
      <c r="BO394" s="82"/>
      <c r="BP394" s="82"/>
      <c r="BQ394" s="82"/>
      <c r="BR394" s="82"/>
      <c r="BS394" s="82"/>
      <c r="BT394" s="82"/>
      <c r="BU394" s="82"/>
      <c r="BV394" s="82"/>
      <c r="BW394" s="82"/>
      <c r="BX394" s="82"/>
      <c r="BY394" s="82"/>
      <c r="BZ394" s="82"/>
      <c r="CA394" s="82"/>
      <c r="CB394" s="82"/>
      <c r="CC394" s="82"/>
      <c r="CD394" s="82"/>
      <c r="CE394" s="82"/>
      <c r="CF394" s="82"/>
      <c r="CG394" s="82"/>
      <c r="CH394" s="82"/>
      <c r="CI394" s="82"/>
      <c r="CJ394" s="82"/>
      <c r="CK394" s="82"/>
      <c r="CL394" s="82"/>
      <c r="CM394" s="82"/>
      <c r="CN394" s="82"/>
      <c r="CO394" s="82"/>
      <c r="CP394" s="82"/>
      <c r="CQ394" s="82"/>
      <c r="CR394" s="82"/>
      <c r="CS394" s="82"/>
      <c r="CT394" s="82"/>
      <c r="CU394" s="82"/>
      <c r="CV394" s="82"/>
      <c r="CW394" s="82"/>
      <c r="CX394" s="82"/>
      <c r="CY394" s="82"/>
      <c r="CZ394" s="82"/>
      <c r="DA394" s="82"/>
      <c r="DB394" s="82"/>
      <c r="DC394" s="82"/>
      <c r="DD394" s="82"/>
      <c r="DE394" s="82"/>
      <c r="DF394" s="82"/>
      <c r="DG394" s="82"/>
      <c r="DH394" s="82"/>
      <c r="DI394" s="82"/>
      <c r="DJ394" s="82"/>
      <c r="DK394" s="82"/>
      <c r="DL394" s="82"/>
      <c r="DM394" s="82"/>
      <c r="DN394" s="82"/>
      <c r="DO394" s="82"/>
      <c r="DP394" s="82"/>
      <c r="DQ394" s="82"/>
    </row>
    <row r="395" spans="1:121" s="25" customFormat="1" ht="12.75" customHeight="1" outlineLevel="1" x14ac:dyDescent="0.2">
      <c r="A395" s="35" t="s">
        <v>108</v>
      </c>
      <c r="B395" s="36">
        <f t="shared" si="74"/>
        <v>1</v>
      </c>
      <c r="C395" s="81"/>
      <c r="D395" s="82"/>
      <c r="E395" s="82"/>
      <c r="F395" s="82"/>
      <c r="G395" s="82"/>
      <c r="H395" s="82"/>
      <c r="I395" s="82"/>
      <c r="J395" s="82"/>
      <c r="K395" s="82"/>
      <c r="L395" s="82"/>
      <c r="M395" s="82"/>
      <c r="N395" s="82"/>
      <c r="O395" s="82"/>
      <c r="P395" s="82"/>
      <c r="Q395" s="82"/>
      <c r="R395" s="82"/>
      <c r="S395" s="82"/>
      <c r="T395" s="82"/>
      <c r="U395" s="82"/>
      <c r="V395" s="82"/>
      <c r="W395" s="82">
        <v>835000</v>
      </c>
      <c r="X395" s="82"/>
      <c r="Y395" s="82"/>
      <c r="Z395" s="82"/>
      <c r="AA395" s="82"/>
      <c r="AB395" s="82"/>
      <c r="AC395" s="82"/>
      <c r="AD395" s="82"/>
      <c r="AE395" s="82"/>
      <c r="AF395" s="82"/>
      <c r="AG395" s="82"/>
      <c r="AH395" s="82"/>
      <c r="AI395" s="82"/>
      <c r="AJ395" s="82"/>
      <c r="AK395" s="82"/>
      <c r="AL395" s="82"/>
      <c r="AM395" s="82"/>
      <c r="AN395" s="82"/>
      <c r="AO395" s="82"/>
      <c r="AP395" s="82"/>
      <c r="AQ395" s="82"/>
      <c r="AR395" s="82"/>
      <c r="AS395" s="82"/>
      <c r="AT395" s="82"/>
      <c r="AU395" s="82"/>
      <c r="AV395" s="82"/>
      <c r="AW395" s="82"/>
      <c r="AX395" s="82"/>
      <c r="AY395" s="82"/>
      <c r="AZ395" s="82"/>
      <c r="BA395" s="82"/>
      <c r="BB395" s="82"/>
      <c r="BC395" s="82"/>
      <c r="BD395" s="82"/>
      <c r="BE395" s="82"/>
      <c r="BF395" s="82"/>
      <c r="BG395" s="82"/>
      <c r="BH395" s="82"/>
      <c r="BI395" s="82"/>
      <c r="BJ395" s="82"/>
      <c r="BK395" s="82"/>
      <c r="BL395" s="82"/>
      <c r="BM395" s="82"/>
      <c r="BN395" s="82"/>
      <c r="BO395" s="82"/>
      <c r="BP395" s="82"/>
      <c r="BQ395" s="82"/>
      <c r="BR395" s="82"/>
      <c r="BS395" s="82"/>
      <c r="BT395" s="82"/>
      <c r="BU395" s="82"/>
      <c r="BV395" s="82"/>
      <c r="BW395" s="82"/>
      <c r="BX395" s="82"/>
      <c r="BY395" s="82"/>
      <c r="BZ395" s="82"/>
      <c r="CA395" s="82"/>
      <c r="CB395" s="82"/>
      <c r="CC395" s="82"/>
      <c r="CD395" s="82"/>
      <c r="CE395" s="82"/>
      <c r="CF395" s="82"/>
      <c r="CG395" s="82"/>
      <c r="CH395" s="82"/>
      <c r="CI395" s="82"/>
      <c r="CJ395" s="82"/>
      <c r="CK395" s="82"/>
      <c r="CL395" s="82"/>
      <c r="CM395" s="82"/>
      <c r="CN395" s="82"/>
      <c r="CO395" s="82"/>
      <c r="CP395" s="82"/>
      <c r="CQ395" s="82"/>
      <c r="CR395" s="82"/>
      <c r="CS395" s="82"/>
      <c r="CT395" s="82"/>
      <c r="CU395" s="82"/>
      <c r="CV395" s="82"/>
      <c r="CW395" s="82"/>
      <c r="CX395" s="82"/>
      <c r="CY395" s="82"/>
      <c r="CZ395" s="82"/>
      <c r="DA395" s="82"/>
      <c r="DB395" s="82"/>
      <c r="DC395" s="82"/>
      <c r="DD395" s="82"/>
      <c r="DE395" s="82"/>
      <c r="DF395" s="82"/>
      <c r="DG395" s="82"/>
      <c r="DH395" s="82"/>
      <c r="DI395" s="82"/>
      <c r="DJ395" s="82"/>
      <c r="DK395" s="82"/>
      <c r="DL395" s="82"/>
      <c r="DM395" s="82"/>
      <c r="DN395" s="82"/>
      <c r="DO395" s="82"/>
      <c r="DP395" s="82"/>
      <c r="DQ395" s="82"/>
    </row>
    <row r="396" spans="1:121" s="25" customFormat="1" ht="12.75" customHeight="1" outlineLevel="1" x14ac:dyDescent="0.2">
      <c r="A396" s="35" t="s">
        <v>133</v>
      </c>
      <c r="B396" s="36">
        <f t="shared" si="74"/>
        <v>21</v>
      </c>
      <c r="C396" s="81"/>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c r="AH396" s="82"/>
      <c r="AI396" s="82"/>
      <c r="AJ396" s="82"/>
      <c r="AK396" s="82"/>
      <c r="AL396" s="82"/>
      <c r="AM396" s="82"/>
      <c r="AN396" s="82"/>
      <c r="AO396" s="82"/>
      <c r="AP396" s="82"/>
      <c r="AQ396" s="82"/>
      <c r="AR396" s="82"/>
      <c r="AS396" s="82"/>
      <c r="AT396" s="82"/>
      <c r="AU396" s="82"/>
      <c r="AV396" s="82">
        <v>15949</v>
      </c>
      <c r="AW396" s="82">
        <v>21643</v>
      </c>
      <c r="AX396" s="82">
        <v>182057</v>
      </c>
      <c r="AY396" s="82">
        <v>175449</v>
      </c>
      <c r="AZ396" s="82">
        <v>145452</v>
      </c>
      <c r="BA396" s="82">
        <v>40117</v>
      </c>
      <c r="BB396" s="82">
        <v>531600</v>
      </c>
      <c r="BC396" s="82">
        <v>1080635</v>
      </c>
      <c r="BD396" s="82">
        <v>1698490</v>
      </c>
      <c r="BE396" s="82">
        <v>1938768</v>
      </c>
      <c r="BF396" s="82">
        <v>1680980</v>
      </c>
      <c r="BG396" s="82">
        <v>2122069</v>
      </c>
      <c r="BH396" s="82">
        <v>2405242</v>
      </c>
      <c r="BI396" s="82">
        <v>3673</v>
      </c>
      <c r="BJ396" s="82">
        <v>3107</v>
      </c>
      <c r="BK396" s="82">
        <v>4329</v>
      </c>
      <c r="BL396" s="82">
        <v>7992</v>
      </c>
      <c r="BM396" s="82">
        <v>22717</v>
      </c>
      <c r="BN396" s="82">
        <v>23468</v>
      </c>
      <c r="BO396" s="82">
        <v>21614</v>
      </c>
      <c r="BP396" s="82"/>
      <c r="BQ396" s="82"/>
      <c r="BR396" s="82">
        <v>27050</v>
      </c>
      <c r="BS396" s="82"/>
      <c r="BT396" s="82"/>
      <c r="BU396" s="82"/>
      <c r="BV396" s="82"/>
      <c r="BW396" s="82"/>
      <c r="BX396" s="82"/>
      <c r="BY396" s="82"/>
      <c r="BZ396" s="82"/>
      <c r="CA396" s="82"/>
      <c r="CB396" s="82"/>
      <c r="CC396" s="82"/>
      <c r="CD396" s="82"/>
      <c r="CE396" s="82"/>
      <c r="CF396" s="82"/>
      <c r="CG396" s="82"/>
      <c r="CH396" s="82"/>
      <c r="CI396" s="82"/>
      <c r="CJ396" s="82"/>
      <c r="CK396" s="82"/>
      <c r="CL396" s="82"/>
      <c r="CM396" s="82"/>
      <c r="CN396" s="82"/>
      <c r="CO396" s="82"/>
      <c r="CP396" s="82"/>
      <c r="CQ396" s="82"/>
      <c r="CR396" s="82"/>
      <c r="CS396" s="82"/>
      <c r="CT396" s="82"/>
      <c r="CU396" s="82"/>
      <c r="CV396" s="82"/>
      <c r="CW396" s="82"/>
      <c r="CX396" s="82"/>
      <c r="CY396" s="82"/>
      <c r="CZ396" s="82"/>
      <c r="DA396" s="82"/>
      <c r="DB396" s="82"/>
      <c r="DC396" s="82"/>
      <c r="DD396" s="82"/>
      <c r="DE396" s="82"/>
      <c r="DF396" s="82"/>
      <c r="DG396" s="82"/>
      <c r="DH396" s="82"/>
      <c r="DI396" s="82"/>
      <c r="DJ396" s="82"/>
      <c r="DK396" s="82"/>
      <c r="DL396" s="82"/>
      <c r="DM396" s="82"/>
      <c r="DN396" s="82"/>
      <c r="DO396" s="82"/>
      <c r="DP396" s="82"/>
      <c r="DQ396" s="82"/>
    </row>
    <row r="397" spans="1:121" s="25" customFormat="1" ht="12.75" customHeight="1" outlineLevel="1" x14ac:dyDescent="0.2">
      <c r="A397" s="35" t="s">
        <v>118</v>
      </c>
      <c r="B397" s="36">
        <f t="shared" si="74"/>
        <v>2</v>
      </c>
      <c r="C397" s="81"/>
      <c r="D397" s="82"/>
      <c r="E397" s="82"/>
      <c r="F397" s="82"/>
      <c r="G397" s="82"/>
      <c r="H397" s="82"/>
      <c r="I397" s="82"/>
      <c r="J397" s="82"/>
      <c r="K397" s="82"/>
      <c r="L397" s="82"/>
      <c r="M397" s="82"/>
      <c r="N397" s="82"/>
      <c r="O397" s="82"/>
      <c r="P397" s="82"/>
      <c r="Q397" s="82"/>
      <c r="R397" s="82"/>
      <c r="S397" s="82"/>
      <c r="T397" s="82"/>
      <c r="U397" s="82"/>
      <c r="V397" s="82"/>
      <c r="W397" s="82"/>
      <c r="X397" s="82"/>
      <c r="Y397" s="82"/>
      <c r="Z397" s="82"/>
      <c r="AA397" s="82"/>
      <c r="AB397" s="82"/>
      <c r="AC397" s="82"/>
      <c r="AD397" s="82"/>
      <c r="AE397" s="82"/>
      <c r="AF397" s="82"/>
      <c r="AG397" s="82"/>
      <c r="AH397" s="82"/>
      <c r="AI397" s="82"/>
      <c r="AJ397" s="82"/>
      <c r="AK397" s="82"/>
      <c r="AL397" s="82"/>
      <c r="AM397" s="82"/>
      <c r="AN397" s="82"/>
      <c r="AO397" s="82"/>
      <c r="AP397" s="82"/>
      <c r="AQ397" s="82"/>
      <c r="AR397" s="82"/>
      <c r="AS397" s="82"/>
      <c r="AT397" s="82">
        <v>4573</v>
      </c>
      <c r="AU397" s="82">
        <v>3811</v>
      </c>
      <c r="AV397" s="82"/>
      <c r="AW397" s="82"/>
      <c r="AX397" s="82"/>
      <c r="AY397" s="82"/>
      <c r="AZ397" s="82"/>
      <c r="BA397" s="82"/>
      <c r="BB397" s="82"/>
      <c r="BC397" s="82"/>
      <c r="BD397" s="82"/>
      <c r="BE397" s="82"/>
      <c r="BF397" s="82"/>
      <c r="BG397" s="82"/>
      <c r="BH397" s="82"/>
      <c r="BI397" s="82"/>
      <c r="BJ397" s="82"/>
      <c r="BK397" s="82"/>
      <c r="BL397" s="82"/>
      <c r="BM397" s="82"/>
      <c r="BN397" s="82"/>
      <c r="BO397" s="82"/>
      <c r="BP397" s="82"/>
      <c r="BQ397" s="82"/>
      <c r="BR397" s="82"/>
      <c r="BS397" s="82"/>
      <c r="BT397" s="82"/>
      <c r="BU397" s="82"/>
      <c r="BV397" s="82"/>
      <c r="BW397" s="82"/>
      <c r="BX397" s="82"/>
      <c r="BY397" s="82"/>
      <c r="BZ397" s="82"/>
      <c r="CA397" s="82"/>
      <c r="CB397" s="82"/>
      <c r="CC397" s="82"/>
      <c r="CD397" s="82"/>
      <c r="CE397" s="82"/>
      <c r="CF397" s="82"/>
      <c r="CG397" s="82"/>
      <c r="CH397" s="82"/>
      <c r="CI397" s="82"/>
      <c r="CJ397" s="82"/>
      <c r="CK397" s="82"/>
      <c r="CL397" s="82"/>
      <c r="CM397" s="82"/>
      <c r="CN397" s="82"/>
      <c r="CO397" s="82"/>
      <c r="CP397" s="82"/>
      <c r="CQ397" s="82"/>
      <c r="CR397" s="82"/>
      <c r="CS397" s="82"/>
      <c r="CT397" s="82"/>
      <c r="CU397" s="82"/>
      <c r="CV397" s="82"/>
      <c r="CW397" s="82"/>
      <c r="CX397" s="82"/>
      <c r="CY397" s="82"/>
      <c r="CZ397" s="82"/>
      <c r="DA397" s="82"/>
      <c r="DB397" s="82"/>
      <c r="DC397" s="82"/>
      <c r="DD397" s="82"/>
      <c r="DE397" s="82"/>
      <c r="DF397" s="82"/>
      <c r="DG397" s="82"/>
      <c r="DH397" s="82"/>
      <c r="DI397" s="82"/>
      <c r="DJ397" s="82"/>
      <c r="DK397" s="82"/>
      <c r="DL397" s="82"/>
      <c r="DM397" s="82"/>
      <c r="DN397" s="82"/>
      <c r="DO397" s="82"/>
      <c r="DP397" s="82"/>
      <c r="DQ397" s="82"/>
    </row>
    <row r="398" spans="1:121" s="25" customFormat="1" ht="12.75" customHeight="1" outlineLevel="1" x14ac:dyDescent="0.2">
      <c r="A398" s="35" t="s">
        <v>117</v>
      </c>
      <c r="B398" s="36">
        <f t="shared" si="74"/>
        <v>4</v>
      </c>
      <c r="C398" s="81"/>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c r="AH398" s="82"/>
      <c r="AI398" s="82"/>
      <c r="AJ398" s="82"/>
      <c r="AK398" s="82"/>
      <c r="AL398" s="82"/>
      <c r="AM398" s="82"/>
      <c r="AN398" s="82"/>
      <c r="AO398" s="82"/>
      <c r="AP398" s="82">
        <v>6536</v>
      </c>
      <c r="AQ398" s="82">
        <v>24</v>
      </c>
      <c r="AR398" s="82">
        <v>776316</v>
      </c>
      <c r="AS398" s="82">
        <v>2363</v>
      </c>
      <c r="AT398" s="82"/>
      <c r="AU398" s="82"/>
      <c r="AV398" s="82"/>
      <c r="AW398" s="82"/>
      <c r="AX398" s="82"/>
      <c r="AY398" s="82"/>
      <c r="AZ398" s="82"/>
      <c r="BA398" s="82"/>
      <c r="BB398" s="82"/>
      <c r="BC398" s="82"/>
      <c r="BD398" s="82"/>
      <c r="BE398" s="82"/>
      <c r="BF398" s="82"/>
      <c r="BG398" s="82"/>
      <c r="BH398" s="82"/>
      <c r="BI398" s="82"/>
      <c r="BJ398" s="82"/>
      <c r="BK398" s="82"/>
      <c r="BL398" s="82"/>
      <c r="BM398" s="82"/>
      <c r="BN398" s="82"/>
      <c r="BO398" s="82"/>
      <c r="BP398" s="82"/>
      <c r="BQ398" s="82"/>
      <c r="BR398" s="82"/>
      <c r="BS398" s="82"/>
      <c r="BT398" s="82"/>
      <c r="BU398" s="82"/>
      <c r="BV398" s="82"/>
      <c r="BW398" s="82"/>
      <c r="BX398" s="82"/>
      <c r="BY398" s="82"/>
      <c r="BZ398" s="82"/>
      <c r="CA398" s="82"/>
      <c r="CB398" s="82"/>
      <c r="CC398" s="82"/>
      <c r="CD398" s="82"/>
      <c r="CE398" s="82"/>
      <c r="CF398" s="82"/>
      <c r="CG398" s="82"/>
      <c r="CH398" s="82"/>
      <c r="CI398" s="82"/>
      <c r="CJ398" s="82"/>
      <c r="CK398" s="82"/>
      <c r="CL398" s="82"/>
      <c r="CM398" s="82"/>
      <c r="CN398" s="82"/>
      <c r="CO398" s="82"/>
      <c r="CP398" s="82"/>
      <c r="CQ398" s="82"/>
      <c r="CR398" s="82"/>
      <c r="CS398" s="82"/>
      <c r="CT398" s="82"/>
      <c r="CU398" s="82"/>
      <c r="CV398" s="82"/>
      <c r="CW398" s="82"/>
      <c r="CX398" s="82"/>
      <c r="CY398" s="82"/>
      <c r="CZ398" s="82"/>
      <c r="DA398" s="82"/>
      <c r="DB398" s="82"/>
      <c r="DC398" s="82"/>
      <c r="DD398" s="82"/>
      <c r="DE398" s="82"/>
      <c r="DF398" s="82"/>
      <c r="DG398" s="82"/>
      <c r="DH398" s="82"/>
      <c r="DI398" s="82"/>
      <c r="DJ398" s="82"/>
      <c r="DK398" s="82"/>
      <c r="DL398" s="82"/>
      <c r="DM398" s="82"/>
      <c r="DN398" s="82"/>
      <c r="DO398" s="82"/>
      <c r="DP398" s="82"/>
      <c r="DQ398" s="82"/>
    </row>
    <row r="399" spans="1:121" s="25" customFormat="1" ht="12.75" customHeight="1" outlineLevel="1" x14ac:dyDescent="0.2">
      <c r="A399" s="38"/>
      <c r="B399" s="36" t="str">
        <f t="shared" si="74"/>
        <v/>
      </c>
      <c r="C399" s="81"/>
      <c r="D399" s="82"/>
      <c r="E399" s="82"/>
      <c r="F399" s="82"/>
      <c r="G399" s="82"/>
      <c r="H399" s="82"/>
      <c r="I399" s="82"/>
      <c r="J399" s="82"/>
      <c r="K399" s="82"/>
      <c r="L399" s="82"/>
      <c r="M399" s="82"/>
      <c r="N399" s="82"/>
      <c r="O399" s="82"/>
      <c r="P399" s="82"/>
      <c r="Q399" s="82"/>
      <c r="R399" s="82"/>
      <c r="S399" s="82"/>
      <c r="T399" s="82"/>
      <c r="U399" s="82"/>
      <c r="V399" s="82"/>
      <c r="W399" s="82"/>
      <c r="X399" s="82"/>
      <c r="Y399" s="82"/>
      <c r="Z399" s="82"/>
      <c r="AA399" s="82"/>
      <c r="AB399" s="82"/>
      <c r="AC399" s="82"/>
      <c r="AD399" s="82"/>
      <c r="AE399" s="82"/>
      <c r="AF399" s="82"/>
      <c r="AG399" s="82"/>
      <c r="AH399" s="82"/>
      <c r="AI399" s="82"/>
      <c r="AJ399" s="82"/>
      <c r="AK399" s="82"/>
      <c r="AL399" s="82"/>
      <c r="AM399" s="82"/>
      <c r="AN399" s="82"/>
      <c r="AO399" s="82"/>
      <c r="AP399" s="82"/>
      <c r="AQ399" s="82"/>
      <c r="AR399" s="82"/>
      <c r="AS399" s="82"/>
      <c r="AT399" s="82"/>
      <c r="AU399" s="82"/>
      <c r="AV399" s="82"/>
      <c r="AW399" s="82"/>
      <c r="AX399" s="82"/>
      <c r="AY399" s="82"/>
      <c r="AZ399" s="82"/>
      <c r="BA399" s="82"/>
      <c r="BB399" s="82"/>
      <c r="BC399" s="82"/>
      <c r="BD399" s="82"/>
      <c r="BE399" s="82"/>
      <c r="BF399" s="82"/>
      <c r="BG399" s="82"/>
      <c r="BH399" s="82"/>
      <c r="BI399" s="82"/>
      <c r="BJ399" s="82"/>
      <c r="BK399" s="82"/>
      <c r="BL399" s="82"/>
      <c r="BM399" s="82"/>
      <c r="BN399" s="82"/>
      <c r="BO399" s="82"/>
      <c r="BP399" s="82"/>
      <c r="BQ399" s="82"/>
      <c r="BR399" s="82"/>
      <c r="BS399" s="82"/>
      <c r="BT399" s="82"/>
      <c r="BU399" s="82"/>
      <c r="BV399" s="82"/>
      <c r="BW399" s="82"/>
      <c r="BX399" s="82"/>
      <c r="BY399" s="82"/>
      <c r="BZ399" s="82"/>
      <c r="CA399" s="82"/>
      <c r="CB399" s="82"/>
      <c r="CC399" s="82"/>
      <c r="CD399" s="82"/>
      <c r="CE399" s="82"/>
      <c r="CF399" s="82"/>
      <c r="CG399" s="82"/>
      <c r="CH399" s="82"/>
      <c r="CI399" s="82"/>
      <c r="CJ399" s="82"/>
      <c r="CK399" s="82"/>
      <c r="CL399" s="82"/>
      <c r="CM399" s="82"/>
      <c r="CN399" s="82"/>
      <c r="CO399" s="82"/>
      <c r="CP399" s="82"/>
      <c r="CQ399" s="82"/>
      <c r="CR399" s="82"/>
      <c r="CS399" s="82"/>
      <c r="CT399" s="82"/>
      <c r="CU399" s="82"/>
      <c r="CV399" s="82"/>
      <c r="CW399" s="82"/>
      <c r="CX399" s="82"/>
      <c r="CY399" s="82"/>
      <c r="CZ399" s="82"/>
      <c r="DA399" s="82"/>
      <c r="DB399" s="82"/>
      <c r="DC399" s="82"/>
      <c r="DD399" s="82"/>
      <c r="DE399" s="82"/>
      <c r="DF399" s="82"/>
      <c r="DG399" s="82"/>
      <c r="DH399" s="82"/>
      <c r="DI399" s="82"/>
      <c r="DJ399" s="82"/>
      <c r="DK399" s="82"/>
      <c r="DL399" s="82"/>
      <c r="DM399" s="82"/>
      <c r="DN399" s="82"/>
      <c r="DO399" s="82"/>
      <c r="DP399" s="82"/>
      <c r="DQ399" s="82"/>
    </row>
    <row r="400" spans="1:121" s="25" customFormat="1" ht="12.75" customHeight="1" outlineLevel="1" x14ac:dyDescent="0.2">
      <c r="A400" s="53" t="s">
        <v>557</v>
      </c>
      <c r="B400" s="36" t="str">
        <f t="shared" si="74"/>
        <v/>
      </c>
      <c r="C400" s="81"/>
      <c r="D400" s="82"/>
      <c r="E400" s="82"/>
      <c r="F400" s="82"/>
      <c r="G400" s="82"/>
      <c r="H400" s="82"/>
      <c r="I400" s="82"/>
      <c r="J400" s="82"/>
      <c r="K400" s="82"/>
      <c r="L400" s="82"/>
      <c r="M400" s="82"/>
      <c r="N400" s="82"/>
      <c r="O400" s="82"/>
      <c r="P400" s="82"/>
      <c r="Q400" s="82"/>
      <c r="R400" s="82"/>
      <c r="S400" s="82"/>
      <c r="T400" s="82"/>
      <c r="U400" s="82"/>
      <c r="V400" s="82"/>
      <c r="W400" s="82"/>
      <c r="X400" s="82"/>
      <c r="Y400" s="82"/>
      <c r="Z400" s="82"/>
      <c r="AA400" s="82"/>
      <c r="AB400" s="82"/>
      <c r="AC400" s="82"/>
      <c r="AD400" s="82"/>
      <c r="AE400" s="82"/>
      <c r="AF400" s="82"/>
      <c r="AG400" s="82"/>
      <c r="AH400" s="82"/>
      <c r="AI400" s="82"/>
      <c r="AJ400" s="82"/>
      <c r="AK400" s="82"/>
      <c r="AL400" s="82"/>
      <c r="AM400" s="82"/>
      <c r="AN400" s="82"/>
      <c r="AO400" s="82"/>
      <c r="AP400" s="82"/>
      <c r="AQ400" s="82"/>
      <c r="AR400" s="82"/>
      <c r="AS400" s="82"/>
      <c r="AT400" s="82"/>
      <c r="AU400" s="82"/>
      <c r="AV400" s="82"/>
      <c r="AW400" s="82"/>
      <c r="AX400" s="82"/>
      <c r="AY400" s="82"/>
      <c r="AZ400" s="82"/>
      <c r="BA400" s="82"/>
      <c r="BB400" s="82"/>
      <c r="BC400" s="82"/>
      <c r="BD400" s="82"/>
      <c r="BE400" s="82"/>
      <c r="BF400" s="82"/>
      <c r="BG400" s="82"/>
      <c r="BH400" s="82"/>
      <c r="BI400" s="82"/>
      <c r="BJ400" s="82"/>
      <c r="BK400" s="82"/>
      <c r="BL400" s="82"/>
      <c r="BM400" s="82"/>
      <c r="BN400" s="82"/>
      <c r="BO400" s="82"/>
      <c r="BP400" s="82"/>
      <c r="BQ400" s="82"/>
      <c r="BR400" s="82"/>
      <c r="BS400" s="82"/>
      <c r="BT400" s="82"/>
      <c r="BU400" s="82"/>
      <c r="BV400" s="82"/>
      <c r="BW400" s="82"/>
      <c r="BX400" s="82"/>
      <c r="BY400" s="82"/>
      <c r="BZ400" s="82"/>
      <c r="CA400" s="82"/>
      <c r="CB400" s="82"/>
      <c r="CC400" s="82"/>
      <c r="CD400" s="82"/>
      <c r="CE400" s="82"/>
      <c r="CF400" s="82"/>
      <c r="CG400" s="82"/>
      <c r="CH400" s="82"/>
      <c r="CI400" s="82"/>
      <c r="CJ400" s="82"/>
      <c r="CK400" s="82"/>
      <c r="CL400" s="82"/>
      <c r="CM400" s="82"/>
      <c r="CN400" s="82"/>
      <c r="CO400" s="82"/>
      <c r="CP400" s="82"/>
      <c r="CQ400" s="82"/>
      <c r="CR400" s="82"/>
      <c r="CS400" s="82"/>
      <c r="CT400" s="82"/>
      <c r="CU400" s="82"/>
      <c r="CV400" s="82"/>
      <c r="CW400" s="82"/>
      <c r="CX400" s="82"/>
      <c r="CY400" s="82"/>
      <c r="CZ400" s="82"/>
      <c r="DA400" s="82"/>
      <c r="DB400" s="82"/>
      <c r="DC400" s="82"/>
      <c r="DD400" s="82"/>
      <c r="DE400" s="82"/>
      <c r="DF400" s="82"/>
      <c r="DG400" s="82"/>
      <c r="DH400" s="82"/>
      <c r="DI400" s="82"/>
      <c r="DJ400" s="82"/>
      <c r="DK400" s="82"/>
      <c r="DL400" s="82"/>
      <c r="DM400" s="82"/>
      <c r="DN400" s="82"/>
      <c r="DO400" s="82"/>
      <c r="DP400" s="82"/>
      <c r="DQ400" s="82"/>
    </row>
    <row r="401" spans="1:121" s="25" customFormat="1" ht="12.75" customHeight="1" outlineLevel="1" x14ac:dyDescent="0.2">
      <c r="A401" s="35" t="s">
        <v>87</v>
      </c>
      <c r="B401" s="36">
        <f t="shared" si="74"/>
        <v>42</v>
      </c>
      <c r="C401" s="81"/>
      <c r="D401" s="82"/>
      <c r="E401" s="82"/>
      <c r="F401" s="82"/>
      <c r="G401" s="82"/>
      <c r="H401" s="82"/>
      <c r="I401" s="82"/>
      <c r="J401" s="82"/>
      <c r="K401" s="82"/>
      <c r="L401" s="82"/>
      <c r="M401" s="82"/>
      <c r="N401" s="82"/>
      <c r="O401" s="82"/>
      <c r="P401" s="82"/>
      <c r="Q401" s="82"/>
      <c r="R401" s="82"/>
      <c r="S401" s="82">
        <v>16453</v>
      </c>
      <c r="T401" s="82">
        <v>44118</v>
      </c>
      <c r="U401" s="82">
        <v>62053</v>
      </c>
      <c r="V401" s="82">
        <v>42972</v>
      </c>
      <c r="W401" s="82">
        <v>42639</v>
      </c>
      <c r="X401" s="82">
        <v>41388</v>
      </c>
      <c r="Y401" s="82">
        <v>38445</v>
      </c>
      <c r="Z401" s="82">
        <v>36599</v>
      </c>
      <c r="AA401" s="82">
        <v>30553</v>
      </c>
      <c r="AB401" s="82">
        <v>40451</v>
      </c>
      <c r="AC401" s="82">
        <v>31547</v>
      </c>
      <c r="AD401" s="82">
        <v>26284</v>
      </c>
      <c r="AE401" s="82">
        <v>28360</v>
      </c>
      <c r="AF401" s="82">
        <v>20818</v>
      </c>
      <c r="AG401" s="82">
        <v>16488</v>
      </c>
      <c r="AH401" s="82">
        <v>17312</v>
      </c>
      <c r="AI401" s="82">
        <v>17068</v>
      </c>
      <c r="AJ401" s="82">
        <v>18905</v>
      </c>
      <c r="AK401" s="82">
        <v>18090</v>
      </c>
      <c r="AL401" s="82">
        <v>67134</v>
      </c>
      <c r="AM401" s="82">
        <v>17621</v>
      </c>
      <c r="AN401" s="82">
        <v>18204</v>
      </c>
      <c r="AO401" s="82">
        <v>15740</v>
      </c>
      <c r="AP401" s="82">
        <v>14338</v>
      </c>
      <c r="AQ401" s="82">
        <v>113922</v>
      </c>
      <c r="AR401" s="82">
        <v>14236</v>
      </c>
      <c r="AS401" s="82">
        <v>24232</v>
      </c>
      <c r="AT401" s="82">
        <v>11889</v>
      </c>
      <c r="AU401" s="82">
        <v>13696</v>
      </c>
      <c r="AV401" s="82">
        <v>15747</v>
      </c>
      <c r="AW401" s="82">
        <v>14141</v>
      </c>
      <c r="AX401" s="82">
        <v>19711</v>
      </c>
      <c r="AY401" s="82">
        <v>25187</v>
      </c>
      <c r="AZ401" s="82">
        <v>31164</v>
      </c>
      <c r="BA401" s="82">
        <v>50724</v>
      </c>
      <c r="BB401" s="82">
        <v>43242</v>
      </c>
      <c r="BC401" s="82">
        <v>80526</v>
      </c>
      <c r="BD401" s="82">
        <v>85689</v>
      </c>
      <c r="BE401" s="82">
        <v>93642</v>
      </c>
      <c r="BF401" s="82">
        <v>89725</v>
      </c>
      <c r="BG401" s="82">
        <v>105260</v>
      </c>
      <c r="BH401" s="82">
        <v>91473</v>
      </c>
      <c r="BI401" s="82"/>
      <c r="BJ401" s="82"/>
      <c r="BK401" s="82"/>
      <c r="BL401" s="82"/>
      <c r="BM401" s="82"/>
      <c r="BN401" s="82"/>
      <c r="BO401" s="82"/>
      <c r="BP401" s="82"/>
      <c r="BQ401" s="82"/>
      <c r="BR401" s="82"/>
      <c r="BS401" s="82"/>
      <c r="BT401" s="82"/>
      <c r="BU401" s="82"/>
      <c r="BV401" s="82"/>
      <c r="BW401" s="82"/>
      <c r="BX401" s="82"/>
      <c r="BY401" s="82"/>
      <c r="BZ401" s="82"/>
      <c r="CA401" s="82"/>
      <c r="CB401" s="82"/>
      <c r="CC401" s="82"/>
      <c r="CD401" s="82"/>
      <c r="CE401" s="82"/>
      <c r="CF401" s="82"/>
      <c r="CG401" s="82"/>
      <c r="CH401" s="82"/>
      <c r="CI401" s="82"/>
      <c r="CJ401" s="82"/>
      <c r="CK401" s="82"/>
      <c r="CL401" s="82"/>
      <c r="CM401" s="82"/>
      <c r="CN401" s="82"/>
      <c r="CO401" s="82"/>
      <c r="CP401" s="82"/>
      <c r="CQ401" s="82"/>
      <c r="CR401" s="82"/>
      <c r="CS401" s="82"/>
      <c r="CT401" s="82"/>
      <c r="CU401" s="82"/>
      <c r="CV401" s="82"/>
      <c r="CW401" s="82"/>
      <c r="CX401" s="82"/>
      <c r="CY401" s="82"/>
      <c r="CZ401" s="82"/>
      <c r="DA401" s="82"/>
      <c r="DB401" s="82"/>
      <c r="DC401" s="82"/>
      <c r="DD401" s="82"/>
      <c r="DE401" s="82"/>
      <c r="DF401" s="82"/>
      <c r="DG401" s="82"/>
      <c r="DH401" s="82"/>
      <c r="DI401" s="82"/>
      <c r="DJ401" s="82"/>
      <c r="DK401" s="82"/>
      <c r="DL401" s="82"/>
      <c r="DM401" s="82"/>
      <c r="DN401" s="82"/>
      <c r="DO401" s="82"/>
      <c r="DP401" s="82"/>
      <c r="DQ401" s="82"/>
    </row>
    <row r="402" spans="1:121" s="25" customFormat="1" ht="12.75" customHeight="1" outlineLevel="1" x14ac:dyDescent="0.2">
      <c r="A402" s="35" t="s">
        <v>86</v>
      </c>
      <c r="B402" s="36">
        <f t="shared" si="74"/>
        <v>8</v>
      </c>
      <c r="C402" s="81"/>
      <c r="D402" s="82"/>
      <c r="E402" s="82"/>
      <c r="F402" s="82"/>
      <c r="G402" s="82"/>
      <c r="H402" s="82"/>
      <c r="I402" s="82"/>
      <c r="J402" s="82"/>
      <c r="K402" s="82">
        <v>4724</v>
      </c>
      <c r="L402" s="82">
        <v>7068</v>
      </c>
      <c r="M402" s="82">
        <v>9875</v>
      </c>
      <c r="N402" s="82">
        <v>13162</v>
      </c>
      <c r="O402" s="82">
        <v>15173</v>
      </c>
      <c r="P402" s="82">
        <v>13768</v>
      </c>
      <c r="Q402" s="82">
        <v>19242</v>
      </c>
      <c r="R402" s="82">
        <v>19671</v>
      </c>
      <c r="S402" s="82"/>
      <c r="T402" s="82"/>
      <c r="U402" s="82"/>
      <c r="V402" s="82"/>
      <c r="W402" s="82"/>
      <c r="X402" s="82"/>
      <c r="Y402" s="82"/>
      <c r="Z402" s="82"/>
      <c r="AA402" s="82"/>
      <c r="AB402" s="82"/>
      <c r="AC402" s="82"/>
      <c r="AD402" s="82"/>
      <c r="AE402" s="82"/>
      <c r="AF402" s="82"/>
      <c r="AG402" s="82"/>
      <c r="AH402" s="82"/>
      <c r="AI402" s="82"/>
      <c r="AJ402" s="82"/>
      <c r="AK402" s="82"/>
      <c r="AL402" s="82"/>
      <c r="AM402" s="82"/>
      <c r="AN402" s="82"/>
      <c r="AO402" s="82"/>
      <c r="AP402" s="82"/>
      <c r="AQ402" s="82"/>
      <c r="AR402" s="82"/>
      <c r="AS402" s="82"/>
      <c r="AT402" s="82"/>
      <c r="AU402" s="82"/>
      <c r="AV402" s="82"/>
      <c r="AW402" s="82"/>
      <c r="AX402" s="82"/>
      <c r="AY402" s="82"/>
      <c r="AZ402" s="82"/>
      <c r="BA402" s="82"/>
      <c r="BB402" s="82"/>
      <c r="BC402" s="82"/>
      <c r="BD402" s="82"/>
      <c r="BE402" s="82"/>
      <c r="BF402" s="82"/>
      <c r="BG402" s="82"/>
      <c r="BH402" s="82"/>
      <c r="BI402" s="82"/>
      <c r="BJ402" s="82"/>
      <c r="BK402" s="82"/>
      <c r="BL402" s="82"/>
      <c r="BM402" s="82"/>
      <c r="BN402" s="82"/>
      <c r="BO402" s="82"/>
      <c r="BP402" s="82"/>
      <c r="BQ402" s="82"/>
      <c r="BR402" s="82"/>
      <c r="BS402" s="82"/>
      <c r="BT402" s="82"/>
      <c r="BU402" s="82"/>
      <c r="BV402" s="82"/>
      <c r="BW402" s="82"/>
      <c r="BX402" s="82"/>
      <c r="BY402" s="82"/>
      <c r="BZ402" s="82"/>
      <c r="CA402" s="82"/>
      <c r="CB402" s="82"/>
      <c r="CC402" s="82"/>
      <c r="CD402" s="82"/>
      <c r="CE402" s="82"/>
      <c r="CF402" s="82"/>
      <c r="CG402" s="82"/>
      <c r="CH402" s="82"/>
      <c r="CI402" s="82"/>
      <c r="CJ402" s="82"/>
      <c r="CK402" s="82"/>
      <c r="CL402" s="82"/>
      <c r="CM402" s="82"/>
      <c r="CN402" s="82"/>
      <c r="CO402" s="82"/>
      <c r="CP402" s="82"/>
      <c r="CQ402" s="82"/>
      <c r="CR402" s="82"/>
      <c r="CS402" s="82"/>
      <c r="CT402" s="82"/>
      <c r="CU402" s="82"/>
      <c r="CV402" s="82"/>
      <c r="CW402" s="82"/>
      <c r="CX402" s="82"/>
      <c r="CY402" s="82"/>
      <c r="CZ402" s="82"/>
      <c r="DA402" s="82"/>
      <c r="DB402" s="82"/>
      <c r="DC402" s="82"/>
      <c r="DD402" s="82"/>
      <c r="DE402" s="82"/>
      <c r="DF402" s="82"/>
      <c r="DG402" s="82"/>
      <c r="DH402" s="82"/>
      <c r="DI402" s="82"/>
      <c r="DJ402" s="82"/>
      <c r="DK402" s="82"/>
      <c r="DL402" s="82"/>
      <c r="DM402" s="82"/>
      <c r="DN402" s="82"/>
      <c r="DO402" s="82"/>
      <c r="DP402" s="82"/>
      <c r="DQ402" s="82"/>
    </row>
    <row r="403" spans="1:121" s="25" customFormat="1" ht="12.75" customHeight="1" outlineLevel="1" x14ac:dyDescent="0.2">
      <c r="A403" s="35" t="s">
        <v>570</v>
      </c>
      <c r="B403" s="36">
        <f t="shared" si="74"/>
        <v>8</v>
      </c>
      <c r="C403" s="81"/>
      <c r="D403" s="82"/>
      <c r="E403" s="82"/>
      <c r="F403" s="82"/>
      <c r="G403" s="82"/>
      <c r="H403" s="82"/>
      <c r="I403" s="82"/>
      <c r="J403" s="82"/>
      <c r="K403" s="82"/>
      <c r="L403" s="82"/>
      <c r="M403" s="82"/>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2"/>
      <c r="AK403" s="82"/>
      <c r="AL403" s="82"/>
      <c r="AM403" s="82"/>
      <c r="AN403" s="82"/>
      <c r="AO403" s="82"/>
      <c r="AP403" s="82"/>
      <c r="AQ403" s="82"/>
      <c r="AR403" s="82"/>
      <c r="AS403" s="82"/>
      <c r="AT403" s="82"/>
      <c r="AU403" s="82"/>
      <c r="AV403" s="82"/>
      <c r="AW403" s="82"/>
      <c r="AX403" s="82"/>
      <c r="AY403" s="82"/>
      <c r="AZ403" s="82"/>
      <c r="BA403" s="82"/>
      <c r="BB403" s="82"/>
      <c r="BC403" s="82"/>
      <c r="BD403" s="82"/>
      <c r="BE403" s="82"/>
      <c r="BF403" s="82"/>
      <c r="BG403" s="82"/>
      <c r="BH403" s="82"/>
      <c r="BI403" s="82">
        <v>106</v>
      </c>
      <c r="BJ403" s="82">
        <v>119</v>
      </c>
      <c r="BK403" s="82">
        <v>222</v>
      </c>
      <c r="BL403" s="82">
        <v>311</v>
      </c>
      <c r="BM403" s="82">
        <v>372</v>
      </c>
      <c r="BN403" s="82">
        <v>344</v>
      </c>
      <c r="BO403" s="82">
        <v>463</v>
      </c>
      <c r="BP403" s="82"/>
      <c r="BQ403" s="82"/>
      <c r="BR403" s="82">
        <v>577</v>
      </c>
      <c r="BS403" s="82"/>
      <c r="BT403" s="82"/>
      <c r="BU403" s="82"/>
      <c r="BV403" s="82"/>
      <c r="BW403" s="82"/>
      <c r="BX403" s="82"/>
      <c r="BY403" s="82"/>
      <c r="BZ403" s="82"/>
      <c r="CA403" s="82"/>
      <c r="CB403" s="82"/>
      <c r="CC403" s="82"/>
      <c r="CD403" s="82"/>
      <c r="CE403" s="82"/>
      <c r="CF403" s="82"/>
      <c r="CG403" s="82"/>
      <c r="CH403" s="82"/>
      <c r="CI403" s="82"/>
      <c r="CJ403" s="82"/>
      <c r="CK403" s="82"/>
      <c r="CL403" s="82"/>
      <c r="CM403" s="82"/>
      <c r="CN403" s="82"/>
      <c r="CO403" s="82"/>
      <c r="CP403" s="82"/>
      <c r="CQ403" s="82"/>
      <c r="CR403" s="82"/>
      <c r="CS403" s="82"/>
      <c r="CT403" s="82"/>
      <c r="CU403" s="82"/>
      <c r="CV403" s="82"/>
      <c r="CW403" s="82"/>
      <c r="CX403" s="82"/>
      <c r="CY403" s="82"/>
      <c r="CZ403" s="82"/>
      <c r="DA403" s="82"/>
      <c r="DB403" s="82"/>
      <c r="DC403" s="82"/>
      <c r="DD403" s="82"/>
      <c r="DE403" s="82"/>
      <c r="DF403" s="82"/>
      <c r="DG403" s="82"/>
      <c r="DH403" s="82"/>
      <c r="DI403" s="82"/>
      <c r="DJ403" s="82"/>
      <c r="DK403" s="82"/>
      <c r="DL403" s="82"/>
      <c r="DM403" s="82"/>
      <c r="DN403" s="82"/>
      <c r="DO403" s="82"/>
      <c r="DP403" s="82"/>
      <c r="DQ403" s="82"/>
    </row>
    <row r="404" spans="1:121" s="25" customFormat="1" ht="12.75" customHeight="1" outlineLevel="1" x14ac:dyDescent="0.2">
      <c r="A404" s="38"/>
      <c r="B404" s="36" t="str">
        <f t="shared" si="74"/>
        <v/>
      </c>
      <c r="C404" s="81"/>
      <c r="D404" s="82"/>
      <c r="E404" s="82"/>
      <c r="F404" s="82"/>
      <c r="G404" s="82"/>
      <c r="H404" s="82"/>
      <c r="I404" s="82"/>
      <c r="J404" s="82"/>
      <c r="K404" s="82"/>
      <c r="L404" s="82"/>
      <c r="M404" s="82"/>
      <c r="N404" s="82"/>
      <c r="O404" s="82"/>
      <c r="P404" s="82"/>
      <c r="Q404" s="82"/>
      <c r="R404" s="82"/>
      <c r="S404" s="82"/>
      <c r="T404" s="82"/>
      <c r="U404" s="82"/>
      <c r="V404" s="82"/>
      <c r="W404" s="82"/>
      <c r="X404" s="82"/>
      <c r="Y404" s="82"/>
      <c r="Z404" s="82"/>
      <c r="AA404" s="82"/>
      <c r="AB404" s="82"/>
      <c r="AC404" s="82"/>
      <c r="AD404" s="82"/>
      <c r="AE404" s="82"/>
      <c r="AF404" s="82"/>
      <c r="AG404" s="82"/>
      <c r="AH404" s="82"/>
      <c r="AI404" s="82"/>
      <c r="AJ404" s="82"/>
      <c r="AK404" s="82"/>
      <c r="AL404" s="82"/>
      <c r="AM404" s="82"/>
      <c r="AN404" s="82"/>
      <c r="AO404" s="82"/>
      <c r="AP404" s="82"/>
      <c r="AQ404" s="82"/>
      <c r="AR404" s="82"/>
      <c r="AS404" s="82"/>
      <c r="AT404" s="82"/>
      <c r="AU404" s="82"/>
      <c r="AV404" s="82"/>
      <c r="AW404" s="82"/>
      <c r="AX404" s="82"/>
      <c r="AY404" s="82"/>
      <c r="AZ404" s="82"/>
      <c r="BA404" s="82"/>
      <c r="BB404" s="82"/>
      <c r="BC404" s="82"/>
      <c r="BD404" s="82"/>
      <c r="BE404" s="82"/>
      <c r="BF404" s="82"/>
      <c r="BG404" s="82"/>
      <c r="BH404" s="82"/>
      <c r="BI404" s="82"/>
      <c r="BJ404" s="82"/>
      <c r="BK404" s="82"/>
      <c r="BL404" s="82"/>
      <c r="BM404" s="82"/>
      <c r="BN404" s="82"/>
      <c r="BO404" s="82"/>
      <c r="BP404" s="82"/>
      <c r="BQ404" s="82"/>
      <c r="BR404" s="82"/>
      <c r="BS404" s="82"/>
      <c r="BT404" s="82"/>
      <c r="BU404" s="82"/>
      <c r="BV404" s="82"/>
      <c r="BW404" s="82"/>
      <c r="BX404" s="82"/>
      <c r="BY404" s="82"/>
      <c r="BZ404" s="82"/>
      <c r="CA404" s="82"/>
      <c r="CB404" s="82"/>
      <c r="CC404" s="82"/>
      <c r="CD404" s="82"/>
      <c r="CE404" s="82"/>
      <c r="CF404" s="82"/>
      <c r="CG404" s="82"/>
      <c r="CH404" s="82"/>
      <c r="CI404" s="82"/>
      <c r="CJ404" s="82"/>
      <c r="CK404" s="82"/>
      <c r="CL404" s="82"/>
      <c r="CM404" s="82"/>
      <c r="CN404" s="82"/>
      <c r="CO404" s="82"/>
      <c r="CP404" s="82"/>
      <c r="CQ404" s="82"/>
      <c r="CR404" s="82"/>
      <c r="CS404" s="82"/>
      <c r="CT404" s="82"/>
      <c r="CU404" s="82"/>
      <c r="CV404" s="82"/>
      <c r="CW404" s="82"/>
      <c r="CX404" s="82"/>
      <c r="CY404" s="82"/>
      <c r="CZ404" s="82"/>
      <c r="DA404" s="82"/>
      <c r="DB404" s="82"/>
      <c r="DC404" s="82"/>
      <c r="DD404" s="82"/>
      <c r="DE404" s="82"/>
      <c r="DF404" s="82"/>
      <c r="DG404" s="82"/>
      <c r="DH404" s="82"/>
      <c r="DI404" s="82"/>
      <c r="DJ404" s="82"/>
      <c r="DK404" s="82"/>
      <c r="DL404" s="82"/>
      <c r="DM404" s="82"/>
      <c r="DN404" s="82"/>
      <c r="DO404" s="82"/>
      <c r="DP404" s="82"/>
      <c r="DQ404" s="82"/>
    </row>
    <row r="405" spans="1:121" s="25" customFormat="1" ht="12.75" customHeight="1" outlineLevel="1" x14ac:dyDescent="0.2">
      <c r="A405" s="53" t="s">
        <v>192</v>
      </c>
      <c r="B405" s="36" t="str">
        <f t="shared" si="74"/>
        <v/>
      </c>
      <c r="C405" s="81"/>
      <c r="D405" s="82"/>
      <c r="E405" s="82"/>
      <c r="F405" s="82"/>
      <c r="G405" s="82"/>
      <c r="H405" s="82"/>
      <c r="I405" s="82"/>
      <c r="J405" s="82"/>
      <c r="K405" s="82"/>
      <c r="L405" s="82"/>
      <c r="M405" s="82"/>
      <c r="N405" s="82"/>
      <c r="O405" s="82"/>
      <c r="P405" s="82"/>
      <c r="Q405" s="82"/>
      <c r="R405" s="82"/>
      <c r="S405" s="82"/>
      <c r="T405" s="82"/>
      <c r="U405" s="82"/>
      <c r="V405" s="82"/>
      <c r="W405" s="82"/>
      <c r="X405" s="82"/>
      <c r="Y405" s="82"/>
      <c r="Z405" s="82"/>
      <c r="AA405" s="82"/>
      <c r="AB405" s="82"/>
      <c r="AC405" s="82"/>
      <c r="AD405" s="82"/>
      <c r="AE405" s="82"/>
      <c r="AF405" s="82"/>
      <c r="AG405" s="82"/>
      <c r="AH405" s="82"/>
      <c r="AI405" s="82"/>
      <c r="AJ405" s="82"/>
      <c r="AK405" s="82"/>
      <c r="AL405" s="82"/>
      <c r="AM405" s="82"/>
      <c r="AN405" s="82"/>
      <c r="AO405" s="82"/>
      <c r="AP405" s="82"/>
      <c r="AQ405" s="82"/>
      <c r="AR405" s="82"/>
      <c r="AS405" s="82"/>
      <c r="AT405" s="82"/>
      <c r="AU405" s="82"/>
      <c r="AV405" s="82"/>
      <c r="AW405" s="82"/>
      <c r="AX405" s="82"/>
      <c r="AY405" s="82"/>
      <c r="AZ405" s="82"/>
      <c r="BA405" s="82"/>
      <c r="BB405" s="82"/>
      <c r="BC405" s="82"/>
      <c r="BD405" s="82"/>
      <c r="BE405" s="82"/>
      <c r="BF405" s="82"/>
      <c r="BG405" s="82"/>
      <c r="BH405" s="82"/>
      <c r="BI405" s="82"/>
      <c r="BJ405" s="82"/>
      <c r="BK405" s="82"/>
      <c r="BL405" s="82"/>
      <c r="BM405" s="82"/>
      <c r="BN405" s="82"/>
      <c r="BO405" s="82"/>
      <c r="BP405" s="82"/>
      <c r="BQ405" s="82"/>
      <c r="BR405" s="82"/>
      <c r="BS405" s="82"/>
      <c r="BT405" s="82"/>
      <c r="BU405" s="82"/>
      <c r="BV405" s="82"/>
      <c r="BW405" s="82"/>
      <c r="BX405" s="82"/>
      <c r="BY405" s="82"/>
      <c r="BZ405" s="82"/>
      <c r="CA405" s="82"/>
      <c r="CB405" s="82"/>
      <c r="CC405" s="82"/>
      <c r="CD405" s="82"/>
      <c r="CE405" s="82"/>
      <c r="CF405" s="82"/>
      <c r="CG405" s="82"/>
      <c r="CH405" s="82"/>
      <c r="CI405" s="82"/>
      <c r="CJ405" s="82"/>
      <c r="CK405" s="82"/>
      <c r="CL405" s="82"/>
      <c r="CM405" s="82"/>
      <c r="CN405" s="82"/>
      <c r="CO405" s="82"/>
      <c r="CP405" s="82"/>
      <c r="CQ405" s="82"/>
      <c r="CR405" s="82"/>
      <c r="CS405" s="82"/>
      <c r="CT405" s="82"/>
      <c r="CU405" s="82"/>
      <c r="CV405" s="82"/>
      <c r="CW405" s="82"/>
      <c r="CX405" s="82"/>
      <c r="CY405" s="82"/>
      <c r="CZ405" s="82"/>
      <c r="DA405" s="82"/>
      <c r="DB405" s="82"/>
      <c r="DC405" s="82"/>
      <c r="DD405" s="82"/>
      <c r="DE405" s="82"/>
      <c r="DF405" s="82"/>
      <c r="DG405" s="82"/>
      <c r="DH405" s="82"/>
      <c r="DI405" s="82"/>
      <c r="DJ405" s="82"/>
      <c r="DK405" s="82"/>
      <c r="DL405" s="82"/>
      <c r="DM405" s="82"/>
      <c r="DN405" s="82"/>
      <c r="DO405" s="82"/>
      <c r="DP405" s="82"/>
      <c r="DQ405" s="82"/>
    </row>
    <row r="406" spans="1:121" s="25" customFormat="1" ht="12.75" customHeight="1" outlineLevel="1" x14ac:dyDescent="0.2">
      <c r="A406" s="35" t="s">
        <v>553</v>
      </c>
      <c r="B406" s="36">
        <f t="shared" si="74"/>
        <v>2</v>
      </c>
      <c r="C406" s="81"/>
      <c r="D406" s="82"/>
      <c r="E406" s="82"/>
      <c r="F406" s="82"/>
      <c r="G406" s="82"/>
      <c r="H406" s="82"/>
      <c r="I406" s="82"/>
      <c r="J406" s="82"/>
      <c r="K406" s="82"/>
      <c r="L406" s="82"/>
      <c r="M406" s="82"/>
      <c r="N406" s="82"/>
      <c r="O406" s="82"/>
      <c r="P406" s="82"/>
      <c r="Q406" s="82"/>
      <c r="R406" s="82"/>
      <c r="S406" s="82"/>
      <c r="T406" s="82"/>
      <c r="U406" s="82"/>
      <c r="V406" s="82"/>
      <c r="W406" s="82"/>
      <c r="X406" s="82"/>
      <c r="Y406" s="82"/>
      <c r="Z406" s="82"/>
      <c r="AA406" s="82"/>
      <c r="AB406" s="82"/>
      <c r="AC406" s="82"/>
      <c r="AD406" s="82"/>
      <c r="AE406" s="82"/>
      <c r="AF406" s="82"/>
      <c r="AG406" s="82"/>
      <c r="AH406" s="82"/>
      <c r="AI406" s="82"/>
      <c r="AJ406" s="82"/>
      <c r="AK406" s="82"/>
      <c r="AL406" s="82"/>
      <c r="AM406" s="82"/>
      <c r="AN406" s="82"/>
      <c r="AO406" s="82"/>
      <c r="AP406" s="82"/>
      <c r="AQ406" s="82"/>
      <c r="AR406" s="82"/>
      <c r="AS406" s="82"/>
      <c r="AT406" s="82"/>
      <c r="AU406" s="82"/>
      <c r="AV406" s="82"/>
      <c r="AW406" s="82"/>
      <c r="AX406" s="82"/>
      <c r="AY406" s="82"/>
      <c r="AZ406" s="82"/>
      <c r="BA406" s="82"/>
      <c r="BB406" s="82"/>
      <c r="BC406" s="82"/>
      <c r="BD406" s="82"/>
      <c r="BE406" s="82"/>
      <c r="BF406" s="82"/>
      <c r="BG406" s="82">
        <v>291264</v>
      </c>
      <c r="BH406" s="82">
        <v>239777</v>
      </c>
      <c r="BI406" s="82"/>
      <c r="BJ406" s="82"/>
      <c r="BK406" s="82"/>
      <c r="BL406" s="82"/>
      <c r="BM406" s="82"/>
      <c r="BN406" s="82"/>
      <c r="BO406" s="82"/>
      <c r="BP406" s="82"/>
      <c r="BQ406" s="82"/>
      <c r="BR406" s="82"/>
      <c r="BS406" s="82"/>
      <c r="BT406" s="82"/>
      <c r="BU406" s="82"/>
      <c r="BV406" s="82"/>
      <c r="BW406" s="82"/>
      <c r="BX406" s="82"/>
      <c r="BY406" s="82"/>
      <c r="BZ406" s="82"/>
      <c r="CA406" s="82"/>
      <c r="CB406" s="82"/>
      <c r="CC406" s="82"/>
      <c r="CD406" s="82"/>
      <c r="CE406" s="82"/>
      <c r="CF406" s="82"/>
      <c r="CG406" s="82"/>
      <c r="CH406" s="82"/>
      <c r="CI406" s="82"/>
      <c r="CJ406" s="82"/>
      <c r="CK406" s="82"/>
      <c r="CL406" s="82"/>
      <c r="CM406" s="82"/>
      <c r="CN406" s="82"/>
      <c r="CO406" s="82"/>
      <c r="CP406" s="82"/>
      <c r="CQ406" s="82"/>
      <c r="CR406" s="82"/>
      <c r="CS406" s="82"/>
      <c r="CT406" s="82"/>
      <c r="CU406" s="82"/>
      <c r="CV406" s="82"/>
      <c r="CW406" s="82"/>
      <c r="CX406" s="82"/>
      <c r="CY406" s="82"/>
      <c r="CZ406" s="82"/>
      <c r="DA406" s="82"/>
      <c r="DB406" s="82"/>
      <c r="DC406" s="82"/>
      <c r="DD406" s="82"/>
      <c r="DE406" s="82"/>
      <c r="DF406" s="82"/>
      <c r="DG406" s="82"/>
      <c r="DH406" s="82"/>
      <c r="DI406" s="82"/>
      <c r="DJ406" s="82"/>
      <c r="DK406" s="82"/>
      <c r="DL406" s="82"/>
      <c r="DM406" s="82"/>
      <c r="DN406" s="82"/>
      <c r="DO406" s="82"/>
      <c r="DP406" s="82"/>
      <c r="DQ406" s="82"/>
    </row>
    <row r="407" spans="1:121" s="25" customFormat="1" ht="12.75" customHeight="1" outlineLevel="1" x14ac:dyDescent="0.2">
      <c r="A407" s="35" t="s">
        <v>526</v>
      </c>
      <c r="B407" s="36">
        <f t="shared" si="74"/>
        <v>1</v>
      </c>
      <c r="C407" s="81"/>
      <c r="D407" s="82"/>
      <c r="E407" s="82"/>
      <c r="F407" s="82"/>
      <c r="G407" s="82"/>
      <c r="H407" s="82"/>
      <c r="I407" s="82"/>
      <c r="J407" s="82"/>
      <c r="K407" s="82"/>
      <c r="L407" s="82"/>
      <c r="M407" s="82"/>
      <c r="N407" s="82"/>
      <c r="O407" s="82"/>
      <c r="P407" s="82"/>
      <c r="Q407" s="82"/>
      <c r="R407" s="82"/>
      <c r="S407" s="82"/>
      <c r="T407" s="82"/>
      <c r="U407" s="82"/>
      <c r="V407" s="82"/>
      <c r="W407" s="82"/>
      <c r="X407" s="82"/>
      <c r="Y407" s="82"/>
      <c r="Z407" s="82"/>
      <c r="AA407" s="82"/>
      <c r="AB407" s="82"/>
      <c r="AC407" s="82"/>
      <c r="AD407" s="82"/>
      <c r="AE407" s="82"/>
      <c r="AF407" s="82"/>
      <c r="AG407" s="82"/>
      <c r="AH407" s="82"/>
      <c r="AI407" s="82"/>
      <c r="AJ407" s="82"/>
      <c r="AK407" s="82"/>
      <c r="AL407" s="82"/>
      <c r="AM407" s="82"/>
      <c r="AN407" s="82"/>
      <c r="AO407" s="82"/>
      <c r="AP407" s="82"/>
      <c r="AQ407" s="82"/>
      <c r="AR407" s="82"/>
      <c r="AS407" s="82"/>
      <c r="AT407" s="82"/>
      <c r="AU407" s="82"/>
      <c r="AV407" s="82"/>
      <c r="AW407" s="82"/>
      <c r="AX407" s="82"/>
      <c r="AY407" s="82"/>
      <c r="AZ407" s="82"/>
      <c r="BA407" s="82">
        <v>1901831</v>
      </c>
      <c r="BB407" s="82"/>
      <c r="BC407" s="82"/>
      <c r="BD407" s="82"/>
      <c r="BE407" s="82"/>
      <c r="BF407" s="82"/>
      <c r="BG407" s="82"/>
      <c r="BH407" s="82"/>
      <c r="BI407" s="82"/>
      <c r="BJ407" s="82"/>
      <c r="BK407" s="82"/>
      <c r="BL407" s="82"/>
      <c r="BM407" s="82"/>
      <c r="BN407" s="82"/>
      <c r="BO407" s="82"/>
      <c r="BP407" s="82"/>
      <c r="BQ407" s="82"/>
      <c r="BR407" s="82"/>
      <c r="BS407" s="82"/>
      <c r="BT407" s="82"/>
      <c r="BU407" s="82"/>
      <c r="BV407" s="82"/>
      <c r="BW407" s="82"/>
      <c r="BX407" s="82"/>
      <c r="BY407" s="82"/>
      <c r="BZ407" s="82"/>
      <c r="CA407" s="82"/>
      <c r="CB407" s="82"/>
      <c r="CC407" s="82"/>
      <c r="CD407" s="82"/>
      <c r="CE407" s="82"/>
      <c r="CF407" s="82"/>
      <c r="CG407" s="82"/>
      <c r="CH407" s="82"/>
      <c r="CI407" s="82"/>
      <c r="CJ407" s="82"/>
      <c r="CK407" s="82"/>
      <c r="CL407" s="82"/>
      <c r="CM407" s="82"/>
      <c r="CN407" s="82"/>
      <c r="CO407" s="82"/>
      <c r="CP407" s="82"/>
      <c r="CQ407" s="82"/>
      <c r="CR407" s="82"/>
      <c r="CS407" s="82"/>
      <c r="CT407" s="82"/>
      <c r="CU407" s="82"/>
      <c r="CV407" s="82"/>
      <c r="CW407" s="82"/>
      <c r="CX407" s="82"/>
      <c r="CY407" s="82"/>
      <c r="CZ407" s="82"/>
      <c r="DA407" s="82"/>
      <c r="DB407" s="82"/>
      <c r="DC407" s="82"/>
      <c r="DD407" s="82"/>
      <c r="DE407" s="82"/>
      <c r="DF407" s="82"/>
      <c r="DG407" s="82"/>
      <c r="DH407" s="82"/>
      <c r="DI407" s="82"/>
      <c r="DJ407" s="82"/>
      <c r="DK407" s="82"/>
      <c r="DL407" s="82"/>
      <c r="DM407" s="82"/>
      <c r="DN407" s="82"/>
      <c r="DO407" s="82"/>
      <c r="DP407" s="82"/>
      <c r="DQ407" s="82"/>
    </row>
    <row r="408" spans="1:121" s="25" customFormat="1" ht="12.75" customHeight="1" outlineLevel="1" x14ac:dyDescent="0.2">
      <c r="A408" s="35" t="s">
        <v>206</v>
      </c>
      <c r="B408" s="36">
        <f t="shared" si="74"/>
        <v>7</v>
      </c>
      <c r="C408" s="81"/>
      <c r="D408" s="82"/>
      <c r="E408" s="82"/>
      <c r="F408" s="82"/>
      <c r="G408" s="82"/>
      <c r="H408" s="82"/>
      <c r="I408" s="82"/>
      <c r="J408" s="82"/>
      <c r="K408" s="82"/>
      <c r="L408" s="82"/>
      <c r="M408" s="82"/>
      <c r="N408" s="82"/>
      <c r="O408" s="82"/>
      <c r="P408" s="82"/>
      <c r="Q408" s="82"/>
      <c r="R408" s="82"/>
      <c r="S408" s="82"/>
      <c r="T408" s="82"/>
      <c r="U408" s="82"/>
      <c r="V408" s="82"/>
      <c r="W408" s="82"/>
      <c r="X408" s="82"/>
      <c r="Y408" s="82"/>
      <c r="Z408" s="82"/>
      <c r="AA408" s="82"/>
      <c r="AB408" s="82"/>
      <c r="AC408" s="82"/>
      <c r="AD408" s="82"/>
      <c r="AE408" s="82"/>
      <c r="AF408" s="82"/>
      <c r="AG408" s="82"/>
      <c r="AH408" s="82"/>
      <c r="AI408" s="82"/>
      <c r="AJ408" s="82"/>
      <c r="AK408" s="82"/>
      <c r="AL408" s="82"/>
      <c r="AM408" s="82"/>
      <c r="AN408" s="82"/>
      <c r="AO408" s="82"/>
      <c r="AP408" s="82"/>
      <c r="AQ408" s="82"/>
      <c r="AR408" s="82"/>
      <c r="AS408" s="82"/>
      <c r="AT408" s="82"/>
      <c r="AU408" s="82"/>
      <c r="AV408" s="82"/>
      <c r="AW408" s="82"/>
      <c r="AX408" s="82"/>
      <c r="AY408" s="82"/>
      <c r="AZ408" s="82"/>
      <c r="BA408" s="82"/>
      <c r="BB408" s="82"/>
      <c r="BC408" s="82"/>
      <c r="BD408" s="82"/>
      <c r="BE408" s="82"/>
      <c r="BF408" s="82"/>
      <c r="BG408" s="82"/>
      <c r="BH408" s="82"/>
      <c r="BI408" s="82"/>
      <c r="BJ408" s="82">
        <v>2500</v>
      </c>
      <c r="BK408" s="82">
        <v>500</v>
      </c>
      <c r="BL408" s="82">
        <v>500</v>
      </c>
      <c r="BM408" s="82">
        <v>500</v>
      </c>
      <c r="BN408" s="82">
        <v>500</v>
      </c>
      <c r="BO408" s="82">
        <v>1250</v>
      </c>
      <c r="BP408" s="82"/>
      <c r="BQ408" s="82"/>
      <c r="BR408" s="82">
        <v>1250</v>
      </c>
      <c r="BS408" s="82"/>
      <c r="BT408" s="82"/>
      <c r="BU408" s="82"/>
      <c r="BV408" s="82"/>
      <c r="BW408" s="82"/>
      <c r="BX408" s="82"/>
      <c r="BY408" s="82"/>
      <c r="BZ408" s="82"/>
      <c r="CA408" s="82"/>
      <c r="CB408" s="82"/>
      <c r="CC408" s="82"/>
      <c r="CD408" s="82"/>
      <c r="CE408" s="82"/>
      <c r="CF408" s="82"/>
      <c r="CG408" s="82"/>
      <c r="CH408" s="82"/>
      <c r="CI408" s="82"/>
      <c r="CJ408" s="82"/>
      <c r="CK408" s="82"/>
      <c r="CL408" s="82"/>
      <c r="CM408" s="82"/>
      <c r="CN408" s="82"/>
      <c r="CO408" s="82"/>
      <c r="CP408" s="82"/>
      <c r="CQ408" s="82"/>
      <c r="CR408" s="82"/>
      <c r="CS408" s="82"/>
      <c r="CT408" s="82"/>
      <c r="CU408" s="82"/>
      <c r="CV408" s="82"/>
      <c r="CW408" s="82"/>
      <c r="CX408" s="82"/>
      <c r="CY408" s="82"/>
      <c r="CZ408" s="82"/>
      <c r="DA408" s="82"/>
      <c r="DB408" s="82"/>
      <c r="DC408" s="82"/>
      <c r="DD408" s="82"/>
      <c r="DE408" s="82"/>
      <c r="DF408" s="82"/>
      <c r="DG408" s="82"/>
      <c r="DH408" s="82"/>
      <c r="DI408" s="82"/>
      <c r="DJ408" s="82"/>
      <c r="DK408" s="82"/>
      <c r="DL408" s="82"/>
      <c r="DM408" s="82"/>
      <c r="DN408" s="82"/>
      <c r="DO408" s="82"/>
      <c r="DP408" s="82"/>
      <c r="DQ408" s="82"/>
    </row>
    <row r="409" spans="1:121" s="25" customFormat="1" ht="12.75" customHeight="1" outlineLevel="1" x14ac:dyDescent="0.2">
      <c r="A409" s="35" t="s">
        <v>530</v>
      </c>
      <c r="B409" s="36">
        <f t="shared" si="74"/>
        <v>4</v>
      </c>
      <c r="C409" s="81"/>
      <c r="D409" s="82"/>
      <c r="E409" s="82"/>
      <c r="F409" s="82"/>
      <c r="G409" s="82"/>
      <c r="H409" s="82"/>
      <c r="I409" s="82"/>
      <c r="J409" s="82"/>
      <c r="K409" s="82"/>
      <c r="L409" s="82"/>
      <c r="M409" s="82"/>
      <c r="N409" s="82"/>
      <c r="O409" s="82"/>
      <c r="P409" s="82"/>
      <c r="Q409" s="82"/>
      <c r="R409" s="82"/>
      <c r="S409" s="82"/>
      <c r="T409" s="82"/>
      <c r="U409" s="82"/>
      <c r="V409" s="82"/>
      <c r="W409" s="82"/>
      <c r="X409" s="82"/>
      <c r="Y409" s="82"/>
      <c r="Z409" s="82"/>
      <c r="AA409" s="82"/>
      <c r="AB409" s="82"/>
      <c r="AC409" s="82"/>
      <c r="AD409" s="82"/>
      <c r="AE409" s="82"/>
      <c r="AF409" s="82"/>
      <c r="AG409" s="82"/>
      <c r="AH409" s="82"/>
      <c r="AI409" s="82"/>
      <c r="AJ409" s="82"/>
      <c r="AK409" s="82"/>
      <c r="AL409" s="82"/>
      <c r="AM409" s="82"/>
      <c r="AN409" s="82"/>
      <c r="AO409" s="82"/>
      <c r="AP409" s="82"/>
      <c r="AQ409" s="82"/>
      <c r="AR409" s="82"/>
      <c r="AS409" s="82"/>
      <c r="AT409" s="82"/>
      <c r="AU409" s="82"/>
      <c r="AV409" s="82"/>
      <c r="AW409" s="82"/>
      <c r="AX409" s="82"/>
      <c r="AY409" s="82"/>
      <c r="AZ409" s="82"/>
      <c r="BA409" s="82"/>
      <c r="BB409" s="82">
        <v>1173526</v>
      </c>
      <c r="BC409" s="82">
        <v>2790385</v>
      </c>
      <c r="BD409" s="82">
        <v>1081726</v>
      </c>
      <c r="BE409" s="82">
        <v>30465</v>
      </c>
      <c r="BF409" s="82"/>
      <c r="BG409" s="82"/>
      <c r="BH409" s="82"/>
      <c r="BI409" s="82"/>
      <c r="BJ409" s="82"/>
      <c r="BK409" s="82"/>
      <c r="BL409" s="82"/>
      <c r="BM409" s="82"/>
      <c r="BN409" s="82"/>
      <c r="BO409" s="82"/>
      <c r="BP409" s="82"/>
      <c r="BQ409" s="82"/>
      <c r="BR409" s="82"/>
      <c r="BS409" s="82"/>
      <c r="BT409" s="82"/>
      <c r="BU409" s="82"/>
      <c r="BV409" s="82"/>
      <c r="BW409" s="82"/>
      <c r="BX409" s="82"/>
      <c r="BY409" s="82"/>
      <c r="BZ409" s="82"/>
      <c r="CA409" s="82"/>
      <c r="CB409" s="82"/>
      <c r="CC409" s="82"/>
      <c r="CD409" s="82"/>
      <c r="CE409" s="82"/>
      <c r="CF409" s="82"/>
      <c r="CG409" s="82"/>
      <c r="CH409" s="82"/>
      <c r="CI409" s="82"/>
      <c r="CJ409" s="82"/>
      <c r="CK409" s="82"/>
      <c r="CL409" s="82"/>
      <c r="CM409" s="82"/>
      <c r="CN409" s="82"/>
      <c r="CO409" s="82"/>
      <c r="CP409" s="82"/>
      <c r="CQ409" s="82"/>
      <c r="CR409" s="82"/>
      <c r="CS409" s="82"/>
      <c r="CT409" s="82"/>
      <c r="CU409" s="82"/>
      <c r="CV409" s="82"/>
      <c r="CW409" s="82"/>
      <c r="CX409" s="82"/>
      <c r="CY409" s="82"/>
      <c r="CZ409" s="82"/>
      <c r="DA409" s="82"/>
      <c r="DB409" s="82"/>
      <c r="DC409" s="82"/>
      <c r="DD409" s="82"/>
      <c r="DE409" s="82"/>
      <c r="DF409" s="82"/>
      <c r="DG409" s="82"/>
      <c r="DH409" s="82"/>
      <c r="DI409" s="82"/>
      <c r="DJ409" s="82"/>
      <c r="DK409" s="82"/>
      <c r="DL409" s="82"/>
      <c r="DM409" s="82"/>
      <c r="DN409" s="82"/>
      <c r="DO409" s="82"/>
      <c r="DP409" s="82"/>
      <c r="DQ409" s="82"/>
    </row>
    <row r="410" spans="1:121" s="25" customFormat="1" ht="12.75" customHeight="1" outlineLevel="1" x14ac:dyDescent="0.2">
      <c r="A410" s="35" t="s">
        <v>555</v>
      </c>
      <c r="B410" s="36">
        <f t="shared" si="74"/>
        <v>1</v>
      </c>
      <c r="C410" s="81"/>
      <c r="D410" s="82"/>
      <c r="E410" s="82"/>
      <c r="F410" s="82"/>
      <c r="G410" s="82"/>
      <c r="H410" s="82"/>
      <c r="I410" s="82"/>
      <c r="J410" s="82"/>
      <c r="K410" s="82"/>
      <c r="L410" s="82"/>
      <c r="M410" s="82"/>
      <c r="N410" s="82"/>
      <c r="O410" s="82"/>
      <c r="P410" s="82"/>
      <c r="Q410" s="82"/>
      <c r="R410" s="82"/>
      <c r="S410" s="82"/>
      <c r="T410" s="82"/>
      <c r="U410" s="82"/>
      <c r="V410" s="82"/>
      <c r="W410" s="82"/>
      <c r="X410" s="82"/>
      <c r="Y410" s="82"/>
      <c r="Z410" s="82"/>
      <c r="AA410" s="82"/>
      <c r="AB410" s="82"/>
      <c r="AC410" s="82"/>
      <c r="AD410" s="82"/>
      <c r="AE410" s="82"/>
      <c r="AF410" s="82"/>
      <c r="AG410" s="82"/>
      <c r="AH410" s="82"/>
      <c r="AI410" s="82"/>
      <c r="AJ410" s="82"/>
      <c r="AK410" s="82"/>
      <c r="AL410" s="82"/>
      <c r="AM410" s="82"/>
      <c r="AN410" s="82"/>
      <c r="AO410" s="82"/>
      <c r="AP410" s="82"/>
      <c r="AQ410" s="82"/>
      <c r="AR410" s="82"/>
      <c r="AS410" s="82"/>
      <c r="AT410" s="82"/>
      <c r="AU410" s="82"/>
      <c r="AV410" s="82"/>
      <c r="AW410" s="82"/>
      <c r="AX410" s="82"/>
      <c r="AY410" s="82"/>
      <c r="AZ410" s="82"/>
      <c r="BA410" s="82"/>
      <c r="BB410" s="82"/>
      <c r="BC410" s="82"/>
      <c r="BD410" s="82"/>
      <c r="BE410" s="82"/>
      <c r="BF410" s="82"/>
      <c r="BG410" s="82">
        <v>446848</v>
      </c>
      <c r="BH410" s="82"/>
      <c r="BI410" s="82"/>
      <c r="BJ410" s="82"/>
      <c r="BK410" s="82"/>
      <c r="BL410" s="82"/>
      <c r="BM410" s="82"/>
      <c r="BN410" s="82"/>
      <c r="BO410" s="82"/>
      <c r="BP410" s="82"/>
      <c r="BQ410" s="82"/>
      <c r="BR410" s="82"/>
      <c r="BS410" s="82"/>
      <c r="BT410" s="82"/>
      <c r="BU410" s="82"/>
      <c r="BV410" s="82"/>
      <c r="BW410" s="82"/>
      <c r="BX410" s="82"/>
      <c r="BY410" s="82"/>
      <c r="BZ410" s="82"/>
      <c r="CA410" s="82"/>
      <c r="CB410" s="82"/>
      <c r="CC410" s="82"/>
      <c r="CD410" s="82"/>
      <c r="CE410" s="82"/>
      <c r="CF410" s="82"/>
      <c r="CG410" s="82"/>
      <c r="CH410" s="82"/>
      <c r="CI410" s="82"/>
      <c r="CJ410" s="82"/>
      <c r="CK410" s="82"/>
      <c r="CL410" s="82"/>
      <c r="CM410" s="82"/>
      <c r="CN410" s="82"/>
      <c r="CO410" s="82"/>
      <c r="CP410" s="82"/>
      <c r="CQ410" s="82"/>
      <c r="CR410" s="82"/>
      <c r="CS410" s="82"/>
      <c r="CT410" s="82"/>
      <c r="CU410" s="82"/>
      <c r="CV410" s="82"/>
      <c r="CW410" s="82"/>
      <c r="CX410" s="82"/>
      <c r="CY410" s="82"/>
      <c r="CZ410" s="82"/>
      <c r="DA410" s="82"/>
      <c r="DB410" s="82"/>
      <c r="DC410" s="82"/>
      <c r="DD410" s="82"/>
      <c r="DE410" s="82"/>
      <c r="DF410" s="82"/>
      <c r="DG410" s="82"/>
      <c r="DH410" s="82"/>
      <c r="DI410" s="82"/>
      <c r="DJ410" s="82"/>
      <c r="DK410" s="82"/>
      <c r="DL410" s="82"/>
      <c r="DM410" s="82"/>
      <c r="DN410" s="82"/>
      <c r="DO410" s="82"/>
      <c r="DP410" s="82"/>
      <c r="DQ410" s="82"/>
    </row>
    <row r="411" spans="1:121" s="25" customFormat="1" ht="12.75" customHeight="1" outlineLevel="1" x14ac:dyDescent="0.2">
      <c r="A411" s="35" t="s">
        <v>533</v>
      </c>
      <c r="B411" s="36">
        <f t="shared" si="74"/>
        <v>2</v>
      </c>
      <c r="C411" s="81"/>
      <c r="D411" s="82"/>
      <c r="E411" s="82"/>
      <c r="F411" s="82"/>
      <c r="G411" s="82"/>
      <c r="H411" s="82"/>
      <c r="I411" s="82"/>
      <c r="J411" s="82"/>
      <c r="K411" s="82"/>
      <c r="L411" s="82"/>
      <c r="M411" s="82"/>
      <c r="N411" s="82"/>
      <c r="O411" s="82"/>
      <c r="P411" s="82"/>
      <c r="Q411" s="82"/>
      <c r="R411" s="82"/>
      <c r="S411" s="82"/>
      <c r="T411" s="82"/>
      <c r="U411" s="82"/>
      <c r="V411" s="82"/>
      <c r="W411" s="82"/>
      <c r="X411" s="82"/>
      <c r="Y411" s="82"/>
      <c r="Z411" s="82"/>
      <c r="AA411" s="82"/>
      <c r="AB411" s="82"/>
      <c r="AC411" s="82"/>
      <c r="AD411" s="82"/>
      <c r="AE411" s="82"/>
      <c r="AF411" s="82"/>
      <c r="AG411" s="82"/>
      <c r="AH411" s="82"/>
      <c r="AI411" s="82"/>
      <c r="AJ411" s="82"/>
      <c r="AK411" s="82"/>
      <c r="AL411" s="82"/>
      <c r="AM411" s="82"/>
      <c r="AN411" s="82"/>
      <c r="AO411" s="82"/>
      <c r="AP411" s="82"/>
      <c r="AQ411" s="82"/>
      <c r="AR411" s="82"/>
      <c r="AS411" s="82"/>
      <c r="AT411" s="82"/>
      <c r="AU411" s="82"/>
      <c r="AV411" s="82"/>
      <c r="AW411" s="82"/>
      <c r="AX411" s="82"/>
      <c r="AY411" s="82"/>
      <c r="AZ411" s="82"/>
      <c r="BA411" s="82"/>
      <c r="BB411" s="82"/>
      <c r="BC411" s="82">
        <v>4000000</v>
      </c>
      <c r="BD411" s="82"/>
      <c r="BE411" s="82">
        <v>3000000</v>
      </c>
      <c r="BF411" s="82"/>
      <c r="BG411" s="82"/>
      <c r="BH411" s="82"/>
      <c r="BI411" s="82"/>
      <c r="BJ411" s="82"/>
      <c r="BK411" s="82"/>
      <c r="BL411" s="82"/>
      <c r="BM411" s="82"/>
      <c r="BN411" s="82"/>
      <c r="BO411" s="82"/>
      <c r="BP411" s="82"/>
      <c r="BQ411" s="82"/>
      <c r="BR411" s="82"/>
      <c r="BS411" s="82"/>
      <c r="BT411" s="82"/>
      <c r="BU411" s="82"/>
      <c r="BV411" s="82"/>
      <c r="BW411" s="82"/>
      <c r="BX411" s="82"/>
      <c r="BY411" s="82"/>
      <c r="BZ411" s="82"/>
      <c r="CA411" s="82"/>
      <c r="CB411" s="82"/>
      <c r="CC411" s="82"/>
      <c r="CD411" s="82"/>
      <c r="CE411" s="82"/>
      <c r="CF411" s="82"/>
      <c r="CG411" s="82"/>
      <c r="CH411" s="82"/>
      <c r="CI411" s="82"/>
      <c r="CJ411" s="82"/>
      <c r="CK411" s="82"/>
      <c r="CL411" s="82"/>
      <c r="CM411" s="82"/>
      <c r="CN411" s="82"/>
      <c r="CO411" s="82"/>
      <c r="CP411" s="82"/>
      <c r="CQ411" s="82"/>
      <c r="CR411" s="82"/>
      <c r="CS411" s="82"/>
      <c r="CT411" s="82"/>
      <c r="CU411" s="82"/>
      <c r="CV411" s="82"/>
      <c r="CW411" s="82"/>
      <c r="CX411" s="82"/>
      <c r="CY411" s="82"/>
      <c r="CZ411" s="82"/>
      <c r="DA411" s="82"/>
      <c r="DB411" s="82"/>
      <c r="DC411" s="82"/>
      <c r="DD411" s="82"/>
      <c r="DE411" s="82"/>
      <c r="DF411" s="82"/>
      <c r="DG411" s="82"/>
      <c r="DH411" s="82"/>
      <c r="DI411" s="82"/>
      <c r="DJ411" s="82"/>
      <c r="DK411" s="82"/>
      <c r="DL411" s="82"/>
      <c r="DM411" s="82"/>
      <c r="DN411" s="82"/>
      <c r="DO411" s="82"/>
      <c r="DP411" s="82"/>
      <c r="DQ411" s="82"/>
    </row>
    <row r="412" spans="1:121" s="25" customFormat="1" ht="12.75" customHeight="1" outlineLevel="1" x14ac:dyDescent="0.2">
      <c r="A412" s="35" t="s">
        <v>539</v>
      </c>
      <c r="B412" s="36">
        <f t="shared" si="74"/>
        <v>4</v>
      </c>
      <c r="C412" s="81"/>
      <c r="D412" s="82"/>
      <c r="E412" s="82"/>
      <c r="F412" s="82"/>
      <c r="G412" s="82"/>
      <c r="H412" s="82"/>
      <c r="I412" s="82"/>
      <c r="J412" s="82"/>
      <c r="K412" s="82"/>
      <c r="L412" s="82"/>
      <c r="M412" s="82"/>
      <c r="N412" s="82"/>
      <c r="O412" s="82"/>
      <c r="P412" s="82"/>
      <c r="Q412" s="82"/>
      <c r="R412" s="82"/>
      <c r="S412" s="82"/>
      <c r="T412" s="82"/>
      <c r="U412" s="82"/>
      <c r="V412" s="82"/>
      <c r="W412" s="82"/>
      <c r="X412" s="82"/>
      <c r="Y412" s="82"/>
      <c r="Z412" s="82"/>
      <c r="AA412" s="82"/>
      <c r="AB412" s="82"/>
      <c r="AC412" s="82"/>
      <c r="AD412" s="82"/>
      <c r="AE412" s="82"/>
      <c r="AF412" s="82"/>
      <c r="AG412" s="82"/>
      <c r="AH412" s="82"/>
      <c r="AI412" s="82"/>
      <c r="AJ412" s="82"/>
      <c r="AK412" s="82"/>
      <c r="AL412" s="82"/>
      <c r="AM412" s="82"/>
      <c r="AN412" s="82"/>
      <c r="AO412" s="82"/>
      <c r="AP412" s="82"/>
      <c r="AQ412" s="82"/>
      <c r="AR412" s="82"/>
      <c r="AS412" s="82"/>
      <c r="AT412" s="82"/>
      <c r="AU412" s="82"/>
      <c r="AV412" s="82"/>
      <c r="AW412" s="82"/>
      <c r="AX412" s="82"/>
      <c r="AY412" s="82"/>
      <c r="AZ412" s="82"/>
      <c r="BA412" s="82"/>
      <c r="BB412" s="82"/>
      <c r="BC412" s="82"/>
      <c r="BD412" s="82"/>
      <c r="BE412" s="82">
        <v>672624</v>
      </c>
      <c r="BF412" s="82">
        <v>295012</v>
      </c>
      <c r="BG412" s="82">
        <v>217235</v>
      </c>
      <c r="BH412" s="82">
        <v>101654</v>
      </c>
      <c r="BI412" s="82"/>
      <c r="BJ412" s="82"/>
      <c r="BK412" s="82"/>
      <c r="BL412" s="82"/>
      <c r="BM412" s="82"/>
      <c r="BN412" s="82"/>
      <c r="BO412" s="82"/>
      <c r="BP412" s="82"/>
      <c r="BQ412" s="82"/>
      <c r="BR412" s="82"/>
      <c r="BS412" s="82"/>
      <c r="BT412" s="82"/>
      <c r="BU412" s="82"/>
      <c r="BV412" s="82"/>
      <c r="BW412" s="82"/>
      <c r="BX412" s="82"/>
      <c r="BY412" s="82"/>
      <c r="BZ412" s="82"/>
      <c r="CA412" s="82"/>
      <c r="CB412" s="82"/>
      <c r="CC412" s="82"/>
      <c r="CD412" s="82"/>
      <c r="CE412" s="82"/>
      <c r="CF412" s="82"/>
      <c r="CG412" s="82"/>
      <c r="CH412" s="82"/>
      <c r="CI412" s="82"/>
      <c r="CJ412" s="82"/>
      <c r="CK412" s="82"/>
      <c r="CL412" s="82"/>
      <c r="CM412" s="82"/>
      <c r="CN412" s="82"/>
      <c r="CO412" s="82"/>
      <c r="CP412" s="82"/>
      <c r="CQ412" s="82"/>
      <c r="CR412" s="82"/>
      <c r="CS412" s="82"/>
      <c r="CT412" s="82"/>
      <c r="CU412" s="82"/>
      <c r="CV412" s="82"/>
      <c r="CW412" s="82"/>
      <c r="CX412" s="82"/>
      <c r="CY412" s="82"/>
      <c r="CZ412" s="82"/>
      <c r="DA412" s="82"/>
      <c r="DB412" s="82"/>
      <c r="DC412" s="82"/>
      <c r="DD412" s="82"/>
      <c r="DE412" s="82"/>
      <c r="DF412" s="82"/>
      <c r="DG412" s="82"/>
      <c r="DH412" s="82"/>
      <c r="DI412" s="82"/>
      <c r="DJ412" s="82"/>
      <c r="DK412" s="82"/>
      <c r="DL412" s="82"/>
      <c r="DM412" s="82"/>
      <c r="DN412" s="82"/>
      <c r="DO412" s="82"/>
      <c r="DP412" s="82"/>
      <c r="DQ412" s="82"/>
    </row>
    <row r="413" spans="1:121" s="25" customFormat="1" ht="12.75" customHeight="1" outlineLevel="1" x14ac:dyDescent="0.2">
      <c r="A413" s="35" t="s">
        <v>556</v>
      </c>
      <c r="B413" s="36">
        <f t="shared" si="74"/>
        <v>1</v>
      </c>
      <c r="C413" s="81"/>
      <c r="D413" s="82"/>
      <c r="E413" s="82"/>
      <c r="F413" s="82"/>
      <c r="G413" s="82"/>
      <c r="H413" s="82"/>
      <c r="I413" s="82"/>
      <c r="J413" s="82"/>
      <c r="K413" s="82"/>
      <c r="L413" s="82"/>
      <c r="M413" s="82"/>
      <c r="N413" s="82"/>
      <c r="O413" s="82"/>
      <c r="P413" s="82"/>
      <c r="Q413" s="82"/>
      <c r="R413" s="82"/>
      <c r="S413" s="82"/>
      <c r="T413" s="82"/>
      <c r="U413" s="82"/>
      <c r="V413" s="82"/>
      <c r="W413" s="82"/>
      <c r="X413" s="82"/>
      <c r="Y413" s="82"/>
      <c r="Z413" s="82"/>
      <c r="AA413" s="82"/>
      <c r="AB413" s="82"/>
      <c r="AC413" s="82"/>
      <c r="AD413" s="82"/>
      <c r="AE413" s="82"/>
      <c r="AF413" s="82"/>
      <c r="AG413" s="82"/>
      <c r="AH413" s="82"/>
      <c r="AI413" s="82"/>
      <c r="AJ413" s="82"/>
      <c r="AK413" s="82"/>
      <c r="AL413" s="82"/>
      <c r="AM413" s="82"/>
      <c r="AN413" s="82"/>
      <c r="AO413" s="82"/>
      <c r="AP413" s="82"/>
      <c r="AQ413" s="82"/>
      <c r="AR413" s="82"/>
      <c r="AS413" s="82"/>
      <c r="AT413" s="82"/>
      <c r="AU413" s="82"/>
      <c r="AV413" s="82"/>
      <c r="AW413" s="82"/>
      <c r="AX413" s="82"/>
      <c r="AY413" s="82"/>
      <c r="AZ413" s="82"/>
      <c r="BA413" s="82"/>
      <c r="BB413" s="82"/>
      <c r="BC413" s="82"/>
      <c r="BD413" s="82"/>
      <c r="BE413" s="82"/>
      <c r="BF413" s="82"/>
      <c r="BG413" s="82">
        <v>284418</v>
      </c>
      <c r="BH413" s="82"/>
      <c r="BI413" s="82"/>
      <c r="BJ413" s="82"/>
      <c r="BK413" s="82"/>
      <c r="BL413" s="82"/>
      <c r="BM413" s="82"/>
      <c r="BN413" s="82"/>
      <c r="BO413" s="82"/>
      <c r="BP413" s="82"/>
      <c r="BQ413" s="82"/>
      <c r="BR413" s="82"/>
      <c r="BS413" s="82"/>
      <c r="BT413" s="82"/>
      <c r="BU413" s="82"/>
      <c r="BV413" s="82"/>
      <c r="BW413" s="82"/>
      <c r="BX413" s="82"/>
      <c r="BY413" s="82"/>
      <c r="BZ413" s="82"/>
      <c r="CA413" s="82"/>
      <c r="CB413" s="82"/>
      <c r="CC413" s="82"/>
      <c r="CD413" s="82"/>
      <c r="CE413" s="82"/>
      <c r="CF413" s="82"/>
      <c r="CG413" s="82"/>
      <c r="CH413" s="82"/>
      <c r="CI413" s="82"/>
      <c r="CJ413" s="82"/>
      <c r="CK413" s="82"/>
      <c r="CL413" s="82"/>
      <c r="CM413" s="82"/>
      <c r="CN413" s="82"/>
      <c r="CO413" s="82"/>
      <c r="CP413" s="82"/>
      <c r="CQ413" s="82"/>
      <c r="CR413" s="82"/>
      <c r="CS413" s="82"/>
      <c r="CT413" s="82"/>
      <c r="CU413" s="82"/>
      <c r="CV413" s="82"/>
      <c r="CW413" s="82"/>
      <c r="CX413" s="82"/>
      <c r="CY413" s="82"/>
      <c r="CZ413" s="82"/>
      <c r="DA413" s="82"/>
      <c r="DB413" s="82"/>
      <c r="DC413" s="82"/>
      <c r="DD413" s="82"/>
      <c r="DE413" s="82"/>
      <c r="DF413" s="82"/>
      <c r="DG413" s="82"/>
      <c r="DH413" s="82"/>
      <c r="DI413" s="82"/>
      <c r="DJ413" s="82"/>
      <c r="DK413" s="82"/>
      <c r="DL413" s="82"/>
      <c r="DM413" s="82"/>
      <c r="DN413" s="82"/>
      <c r="DO413" s="82"/>
      <c r="DP413" s="82"/>
      <c r="DQ413" s="82"/>
    </row>
    <row r="414" spans="1:121" s="25" customFormat="1" ht="12.75" customHeight="1" outlineLevel="1" x14ac:dyDescent="0.2">
      <c r="A414" s="35" t="s">
        <v>571</v>
      </c>
      <c r="B414" s="36">
        <f t="shared" si="74"/>
        <v>4</v>
      </c>
      <c r="C414" s="81"/>
      <c r="D414" s="82"/>
      <c r="E414" s="82"/>
      <c r="F414" s="82"/>
      <c r="G414" s="82">
        <f>166-332</f>
        <v>-166</v>
      </c>
      <c r="H414" s="82"/>
      <c r="I414" s="82"/>
      <c r="J414" s="82"/>
      <c r="K414" s="82"/>
      <c r="L414" s="82"/>
      <c r="M414" s="82"/>
      <c r="N414" s="82"/>
      <c r="O414" s="82"/>
      <c r="P414" s="82"/>
      <c r="Q414" s="82"/>
      <c r="R414" s="82"/>
      <c r="S414" s="82"/>
      <c r="T414" s="82"/>
      <c r="U414" s="82"/>
      <c r="V414" s="82"/>
      <c r="W414" s="82"/>
      <c r="X414" s="82"/>
      <c r="Y414" s="82"/>
      <c r="Z414" s="82"/>
      <c r="AA414" s="82"/>
      <c r="AB414" s="82"/>
      <c r="AC414" s="82"/>
      <c r="AD414" s="82"/>
      <c r="AE414" s="82"/>
      <c r="AF414" s="82"/>
      <c r="AG414" s="82"/>
      <c r="AH414" s="82"/>
      <c r="AI414" s="82"/>
      <c r="AJ414" s="82"/>
      <c r="AK414" s="82"/>
      <c r="AL414" s="82"/>
      <c r="AM414" s="82"/>
      <c r="AN414" s="82"/>
      <c r="AO414" s="82"/>
      <c r="AP414" s="82"/>
      <c r="AQ414" s="82"/>
      <c r="AR414" s="82"/>
      <c r="AS414" s="82"/>
      <c r="AT414" s="82"/>
      <c r="AU414" s="82"/>
      <c r="AV414" s="82"/>
      <c r="AW414" s="82"/>
      <c r="AX414" s="82"/>
      <c r="AY414" s="82"/>
      <c r="AZ414" s="82"/>
      <c r="BA414" s="82"/>
      <c r="BB414" s="82"/>
      <c r="BC414" s="82"/>
      <c r="BD414" s="82"/>
      <c r="BE414" s="82"/>
      <c r="BF414" s="82"/>
      <c r="BG414" s="82"/>
      <c r="BH414" s="82"/>
      <c r="BI414" s="82"/>
      <c r="BJ414" s="82"/>
      <c r="BK414" s="82"/>
      <c r="BL414" s="82"/>
      <c r="BM414" s="82"/>
      <c r="BN414" s="82"/>
      <c r="BO414" s="82">
        <v>-4</v>
      </c>
      <c r="BP414" s="82">
        <v>3</v>
      </c>
      <c r="BQ414" s="82">
        <v>-1</v>
      </c>
      <c r="BR414" s="82"/>
      <c r="BS414" s="82"/>
      <c r="BT414" s="82"/>
      <c r="BU414" s="82"/>
      <c r="BV414" s="82"/>
      <c r="BW414" s="82"/>
      <c r="BX414" s="82"/>
      <c r="BY414" s="82"/>
      <c r="BZ414" s="82"/>
      <c r="CA414" s="82"/>
      <c r="CB414" s="82"/>
      <c r="CC414" s="82"/>
      <c r="CD414" s="82"/>
      <c r="CE414" s="82"/>
      <c r="CF414" s="82"/>
      <c r="CG414" s="82"/>
      <c r="CH414" s="82"/>
      <c r="CI414" s="82"/>
      <c r="CJ414" s="82"/>
      <c r="CK414" s="82"/>
      <c r="CL414" s="82"/>
      <c r="CM414" s="82"/>
      <c r="CN414" s="82"/>
      <c r="CO414" s="82"/>
      <c r="CP414" s="82"/>
      <c r="CQ414" s="82"/>
      <c r="CR414" s="82"/>
      <c r="CS414" s="82"/>
      <c r="CT414" s="82"/>
      <c r="CU414" s="82"/>
      <c r="CV414" s="82"/>
      <c r="CW414" s="82"/>
      <c r="CX414" s="82"/>
      <c r="CY414" s="82"/>
      <c r="CZ414" s="82"/>
      <c r="DA414" s="82"/>
      <c r="DB414" s="82"/>
      <c r="DC414" s="82"/>
      <c r="DD414" s="82"/>
      <c r="DE414" s="82"/>
      <c r="DF414" s="82"/>
      <c r="DG414" s="82"/>
      <c r="DH414" s="82"/>
      <c r="DI414" s="82"/>
      <c r="DJ414" s="82"/>
      <c r="DK414" s="82"/>
      <c r="DL414" s="82"/>
      <c r="DM414" s="82"/>
      <c r="DN414" s="82"/>
      <c r="DO414" s="82"/>
      <c r="DP414" s="82"/>
      <c r="DQ414" s="82"/>
    </row>
    <row r="415" spans="1:121" s="25" customFormat="1" ht="12.75" customHeight="1" outlineLevel="1" x14ac:dyDescent="0.2">
      <c r="A415" s="35" t="s">
        <v>88</v>
      </c>
      <c r="B415" s="36">
        <f t="shared" si="74"/>
        <v>2</v>
      </c>
      <c r="C415" s="81"/>
      <c r="D415" s="82"/>
      <c r="E415" s="82"/>
      <c r="F415" s="82"/>
      <c r="G415" s="82"/>
      <c r="H415" s="82"/>
      <c r="I415" s="82"/>
      <c r="J415" s="82"/>
      <c r="K415" s="82"/>
      <c r="L415" s="82"/>
      <c r="M415" s="82"/>
      <c r="N415" s="82"/>
      <c r="O415" s="82"/>
      <c r="P415" s="82"/>
      <c r="Q415" s="82"/>
      <c r="R415" s="82"/>
      <c r="S415" s="82">
        <v>18329</v>
      </c>
      <c r="T415" s="82">
        <v>21872</v>
      </c>
      <c r="U415" s="82"/>
      <c r="V415" s="82"/>
      <c r="W415" s="82"/>
      <c r="X415" s="82"/>
      <c r="Y415" s="82"/>
      <c r="Z415" s="82"/>
      <c r="AA415" s="82"/>
      <c r="AB415" s="82"/>
      <c r="AC415" s="82"/>
      <c r="AD415" s="82"/>
      <c r="AE415" s="82"/>
      <c r="AF415" s="82"/>
      <c r="AG415" s="82"/>
      <c r="AH415" s="82"/>
      <c r="AI415" s="82"/>
      <c r="AJ415" s="82"/>
      <c r="AK415" s="82"/>
      <c r="AL415" s="82"/>
      <c r="AM415" s="82"/>
      <c r="AN415" s="82"/>
      <c r="AO415" s="82"/>
      <c r="AP415" s="82"/>
      <c r="AQ415" s="82"/>
      <c r="AR415" s="82"/>
      <c r="AS415" s="82"/>
      <c r="AT415" s="82"/>
      <c r="AU415" s="82"/>
      <c r="AV415" s="82"/>
      <c r="AW415" s="82"/>
      <c r="AX415" s="82"/>
      <c r="AY415" s="82"/>
      <c r="AZ415" s="82"/>
      <c r="BA415" s="82"/>
      <c r="BB415" s="82"/>
      <c r="BC415" s="82"/>
      <c r="BD415" s="82"/>
      <c r="BE415" s="82"/>
      <c r="BF415" s="82"/>
      <c r="BG415" s="82"/>
      <c r="BH415" s="82"/>
      <c r="BI415" s="82"/>
      <c r="BJ415" s="82"/>
      <c r="BK415" s="82"/>
      <c r="BL415" s="82"/>
      <c r="BM415" s="82"/>
      <c r="BN415" s="82"/>
      <c r="BO415" s="82"/>
      <c r="BP415" s="82"/>
      <c r="BQ415" s="82"/>
      <c r="BR415" s="82"/>
      <c r="BS415" s="82"/>
      <c r="BT415" s="82"/>
      <c r="BU415" s="82"/>
      <c r="BV415" s="82"/>
      <c r="BW415" s="82"/>
      <c r="BX415" s="82"/>
      <c r="BY415" s="82"/>
      <c r="BZ415" s="82"/>
      <c r="CA415" s="82"/>
      <c r="CB415" s="82"/>
      <c r="CC415" s="82"/>
      <c r="CD415" s="82"/>
      <c r="CE415" s="82"/>
      <c r="CF415" s="82"/>
      <c r="CG415" s="82"/>
      <c r="CH415" s="82"/>
      <c r="CI415" s="82"/>
      <c r="CJ415" s="82"/>
      <c r="CK415" s="82"/>
      <c r="CL415" s="82"/>
      <c r="CM415" s="82"/>
      <c r="CN415" s="82"/>
      <c r="CO415" s="82"/>
      <c r="CP415" s="82"/>
      <c r="CQ415" s="82"/>
      <c r="CR415" s="82"/>
      <c r="CS415" s="82"/>
      <c r="CT415" s="82"/>
      <c r="CU415" s="82"/>
      <c r="CV415" s="82"/>
      <c r="CW415" s="82"/>
      <c r="CX415" s="82"/>
      <c r="CY415" s="82"/>
      <c r="CZ415" s="82"/>
      <c r="DA415" s="82"/>
      <c r="DB415" s="82"/>
      <c r="DC415" s="82"/>
      <c r="DD415" s="82"/>
      <c r="DE415" s="82"/>
      <c r="DF415" s="82"/>
      <c r="DG415" s="82"/>
      <c r="DH415" s="82"/>
      <c r="DI415" s="82"/>
      <c r="DJ415" s="82"/>
      <c r="DK415" s="82"/>
      <c r="DL415" s="82"/>
      <c r="DM415" s="82"/>
      <c r="DN415" s="82"/>
      <c r="DO415" s="82"/>
      <c r="DP415" s="82"/>
      <c r="DQ415" s="82"/>
    </row>
    <row r="416" spans="1:121" s="25" customFormat="1" ht="12.75" customHeight="1" outlineLevel="1" x14ac:dyDescent="0.2">
      <c r="A416" s="35" t="s">
        <v>205</v>
      </c>
      <c r="B416" s="36">
        <f t="shared" si="74"/>
        <v>7</v>
      </c>
      <c r="C416" s="81"/>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c r="AS416" s="82"/>
      <c r="AT416" s="82"/>
      <c r="AU416" s="82"/>
      <c r="AV416" s="82"/>
      <c r="AW416" s="82"/>
      <c r="AX416" s="82"/>
      <c r="AY416" s="82"/>
      <c r="AZ416" s="82"/>
      <c r="BA416" s="82"/>
      <c r="BB416" s="82"/>
      <c r="BC416" s="82"/>
      <c r="BD416" s="82"/>
      <c r="BE416" s="82"/>
      <c r="BF416" s="82"/>
      <c r="BG416" s="82"/>
      <c r="BH416" s="82"/>
      <c r="BI416" s="82"/>
      <c r="BJ416" s="82">
        <v>756</v>
      </c>
      <c r="BK416" s="82">
        <v>1843</v>
      </c>
      <c r="BL416" s="82">
        <v>1433</v>
      </c>
      <c r="BM416" s="82">
        <v>2290</v>
      </c>
      <c r="BN416" s="82">
        <v>3477</v>
      </c>
      <c r="BO416" s="82">
        <v>3232</v>
      </c>
      <c r="BP416" s="82"/>
      <c r="BQ416" s="82"/>
      <c r="BR416" s="82">
        <v>3602</v>
      </c>
      <c r="BS416" s="82"/>
      <c r="BT416" s="82"/>
      <c r="BU416" s="82"/>
      <c r="BV416" s="82"/>
      <c r="BW416" s="82"/>
      <c r="BX416" s="82"/>
      <c r="BY416" s="82"/>
      <c r="BZ416" s="82"/>
      <c r="CA416" s="82"/>
      <c r="CB416" s="82"/>
      <c r="CC416" s="82"/>
      <c r="CD416" s="82"/>
      <c r="CE416" s="82"/>
      <c r="CF416" s="82"/>
      <c r="CG416" s="82"/>
      <c r="CH416" s="82"/>
      <c r="CI416" s="82"/>
      <c r="CJ416" s="82"/>
      <c r="CK416" s="82"/>
      <c r="CL416" s="82"/>
      <c r="CM416" s="82"/>
      <c r="CN416" s="82"/>
      <c r="CO416" s="82"/>
      <c r="CP416" s="82"/>
      <c r="CQ416" s="82"/>
      <c r="CR416" s="82"/>
      <c r="CS416" s="82"/>
      <c r="CT416" s="82"/>
      <c r="CU416" s="82"/>
      <c r="CV416" s="82"/>
      <c r="CW416" s="82"/>
      <c r="CX416" s="82"/>
      <c r="CY416" s="82"/>
      <c r="CZ416" s="82"/>
      <c r="DA416" s="82"/>
      <c r="DB416" s="82"/>
      <c r="DC416" s="82"/>
      <c r="DD416" s="82"/>
      <c r="DE416" s="82"/>
      <c r="DF416" s="82"/>
      <c r="DG416" s="82"/>
      <c r="DH416" s="82"/>
      <c r="DI416" s="82"/>
      <c r="DJ416" s="82"/>
      <c r="DK416" s="82"/>
      <c r="DL416" s="82"/>
      <c r="DM416" s="82"/>
      <c r="DN416" s="82"/>
      <c r="DO416" s="82"/>
      <c r="DP416" s="82"/>
      <c r="DQ416" s="82"/>
    </row>
    <row r="417" spans="1:121" s="25" customFormat="1" ht="12.75" customHeight="1" outlineLevel="1" x14ac:dyDescent="0.2">
      <c r="A417" s="35" t="s">
        <v>558</v>
      </c>
      <c r="B417" s="36">
        <f t="shared" si="74"/>
        <v>1</v>
      </c>
      <c r="C417" s="81"/>
      <c r="D417" s="82"/>
      <c r="E417" s="82"/>
      <c r="F417" s="82"/>
      <c r="G417" s="82"/>
      <c r="H417" s="82"/>
      <c r="I417" s="82"/>
      <c r="J417" s="82"/>
      <c r="K417" s="82"/>
      <c r="L417" s="82"/>
      <c r="M417" s="82"/>
      <c r="N417" s="82"/>
      <c r="O417" s="82"/>
      <c r="P417" s="82"/>
      <c r="Q417" s="82"/>
      <c r="R417" s="82"/>
      <c r="S417" s="82"/>
      <c r="T417" s="82"/>
      <c r="U417" s="82"/>
      <c r="V417" s="82"/>
      <c r="W417" s="82"/>
      <c r="X417" s="82"/>
      <c r="Y417" s="82"/>
      <c r="Z417" s="82"/>
      <c r="AA417" s="82"/>
      <c r="AB417" s="82"/>
      <c r="AC417" s="82"/>
      <c r="AD417" s="82"/>
      <c r="AE417" s="82"/>
      <c r="AF417" s="82"/>
      <c r="AG417" s="82"/>
      <c r="AH417" s="82"/>
      <c r="AI417" s="82"/>
      <c r="AJ417" s="82"/>
      <c r="AK417" s="82"/>
      <c r="AL417" s="82"/>
      <c r="AM417" s="82"/>
      <c r="AN417" s="82"/>
      <c r="AO417" s="82"/>
      <c r="AP417" s="82"/>
      <c r="AQ417" s="82"/>
      <c r="AR417" s="82"/>
      <c r="AS417" s="82"/>
      <c r="AT417" s="82"/>
      <c r="AU417" s="82"/>
      <c r="AV417" s="82"/>
      <c r="AW417" s="82"/>
      <c r="AX417" s="82"/>
      <c r="AY417" s="82"/>
      <c r="AZ417" s="82"/>
      <c r="BA417" s="82"/>
      <c r="BB417" s="82"/>
      <c r="BC417" s="82"/>
      <c r="BD417" s="82"/>
      <c r="BE417" s="82"/>
      <c r="BF417" s="82"/>
      <c r="BG417" s="82">
        <v>602208</v>
      </c>
      <c r="BH417" s="82"/>
      <c r="BI417" s="82"/>
      <c r="BJ417" s="82"/>
      <c r="BK417" s="82"/>
      <c r="BL417" s="82"/>
      <c r="BM417" s="82"/>
      <c r="BN417" s="82"/>
      <c r="BO417" s="82"/>
      <c r="BP417" s="82"/>
      <c r="BQ417" s="82"/>
      <c r="BR417" s="82"/>
      <c r="BS417" s="82"/>
      <c r="BT417" s="82"/>
      <c r="BU417" s="82"/>
      <c r="BV417" s="82"/>
      <c r="BW417" s="82"/>
      <c r="BX417" s="82"/>
      <c r="BY417" s="82"/>
      <c r="BZ417" s="82"/>
      <c r="CA417" s="82"/>
      <c r="CB417" s="82"/>
      <c r="CC417" s="82"/>
      <c r="CD417" s="82"/>
      <c r="CE417" s="82"/>
      <c r="CF417" s="82"/>
      <c r="CG417" s="82"/>
      <c r="CH417" s="82"/>
      <c r="CI417" s="82"/>
      <c r="CJ417" s="82"/>
      <c r="CK417" s="82"/>
      <c r="CL417" s="82"/>
      <c r="CM417" s="82"/>
      <c r="CN417" s="82"/>
      <c r="CO417" s="82"/>
      <c r="CP417" s="82"/>
      <c r="CQ417" s="82"/>
      <c r="CR417" s="82"/>
      <c r="CS417" s="82"/>
      <c r="CT417" s="82"/>
      <c r="CU417" s="82"/>
      <c r="CV417" s="82"/>
      <c r="CW417" s="82"/>
      <c r="CX417" s="82"/>
      <c r="CY417" s="82"/>
      <c r="CZ417" s="82"/>
      <c r="DA417" s="82"/>
      <c r="DB417" s="82"/>
      <c r="DC417" s="82"/>
      <c r="DD417" s="82"/>
      <c r="DE417" s="82"/>
      <c r="DF417" s="82"/>
      <c r="DG417" s="82"/>
      <c r="DH417" s="82"/>
      <c r="DI417" s="82"/>
      <c r="DJ417" s="82"/>
      <c r="DK417" s="82"/>
      <c r="DL417" s="82"/>
      <c r="DM417" s="82"/>
      <c r="DN417" s="82"/>
      <c r="DO417" s="82"/>
      <c r="DP417" s="82"/>
      <c r="DQ417" s="82"/>
    </row>
    <row r="418" spans="1:121" s="25" customFormat="1" ht="12.75" customHeight="1" outlineLevel="1" x14ac:dyDescent="0.2">
      <c r="A418" s="35" t="s">
        <v>529</v>
      </c>
      <c r="B418" s="36">
        <f t="shared" si="74"/>
        <v>1</v>
      </c>
      <c r="C418" s="81"/>
      <c r="D418" s="82"/>
      <c r="E418" s="82"/>
      <c r="F418" s="82"/>
      <c r="G418" s="82"/>
      <c r="H418" s="82"/>
      <c r="I418" s="82"/>
      <c r="J418" s="82"/>
      <c r="K418" s="82"/>
      <c r="L418" s="82"/>
      <c r="M418" s="82"/>
      <c r="N418" s="82"/>
      <c r="O418" s="82"/>
      <c r="P418" s="82"/>
      <c r="Q418" s="82"/>
      <c r="R418" s="82"/>
      <c r="S418" s="82"/>
      <c r="T418" s="82"/>
      <c r="U418" s="82"/>
      <c r="V418" s="82"/>
      <c r="W418" s="82"/>
      <c r="X418" s="82"/>
      <c r="Y418" s="82"/>
      <c r="Z418" s="82"/>
      <c r="AA418" s="82"/>
      <c r="AB418" s="82"/>
      <c r="AC418" s="82"/>
      <c r="AD418" s="82"/>
      <c r="AE418" s="82"/>
      <c r="AF418" s="82"/>
      <c r="AG418" s="82"/>
      <c r="AH418" s="82"/>
      <c r="AI418" s="82"/>
      <c r="AJ418" s="82"/>
      <c r="AK418" s="82"/>
      <c r="AL418" s="82"/>
      <c r="AM418" s="82"/>
      <c r="AN418" s="82"/>
      <c r="AO418" s="82"/>
      <c r="AP418" s="82"/>
      <c r="AQ418" s="82"/>
      <c r="AR418" s="82"/>
      <c r="AS418" s="82"/>
      <c r="AT418" s="82"/>
      <c r="AU418" s="82"/>
      <c r="AV418" s="82"/>
      <c r="AW418" s="82"/>
      <c r="AX418" s="82"/>
      <c r="AY418" s="82"/>
      <c r="AZ418" s="82"/>
      <c r="BA418" s="82"/>
      <c r="BB418" s="82">
        <v>2762507</v>
      </c>
      <c r="BC418" s="82"/>
      <c r="BD418" s="82"/>
      <c r="BE418" s="82"/>
      <c r="BF418" s="82"/>
      <c r="BG418" s="82"/>
      <c r="BH418" s="82"/>
      <c r="BI418" s="82"/>
      <c r="BJ418" s="82"/>
      <c r="BK418" s="82"/>
      <c r="BL418" s="82"/>
      <c r="BM418" s="82"/>
      <c r="BN418" s="82"/>
      <c r="BO418" s="82"/>
      <c r="BP418" s="82"/>
      <c r="BQ418" s="82"/>
      <c r="BR418" s="82"/>
      <c r="BS418" s="82"/>
      <c r="BT418" s="82"/>
      <c r="BU418" s="82"/>
      <c r="BV418" s="82"/>
      <c r="BW418" s="82"/>
      <c r="BX418" s="82"/>
      <c r="BY418" s="82"/>
      <c r="BZ418" s="82"/>
      <c r="CA418" s="82"/>
      <c r="CB418" s="82"/>
      <c r="CC418" s="82"/>
      <c r="CD418" s="82"/>
      <c r="CE418" s="82"/>
      <c r="CF418" s="82"/>
      <c r="CG418" s="82"/>
      <c r="CH418" s="82"/>
      <c r="CI418" s="82"/>
      <c r="CJ418" s="82"/>
      <c r="CK418" s="82"/>
      <c r="CL418" s="82"/>
      <c r="CM418" s="82"/>
      <c r="CN418" s="82"/>
      <c r="CO418" s="82"/>
      <c r="CP418" s="82"/>
      <c r="CQ418" s="82"/>
      <c r="CR418" s="82"/>
      <c r="CS418" s="82"/>
      <c r="CT418" s="82"/>
      <c r="CU418" s="82"/>
      <c r="CV418" s="82"/>
      <c r="CW418" s="82"/>
      <c r="CX418" s="82"/>
      <c r="CY418" s="82"/>
      <c r="CZ418" s="82"/>
      <c r="DA418" s="82"/>
      <c r="DB418" s="82"/>
      <c r="DC418" s="82"/>
      <c r="DD418" s="82"/>
      <c r="DE418" s="82"/>
      <c r="DF418" s="82"/>
      <c r="DG418" s="82"/>
      <c r="DH418" s="82"/>
      <c r="DI418" s="82"/>
      <c r="DJ418" s="82"/>
      <c r="DK418" s="82"/>
      <c r="DL418" s="82"/>
      <c r="DM418" s="82"/>
      <c r="DN418" s="82"/>
      <c r="DO418" s="82"/>
      <c r="DP418" s="82"/>
      <c r="DQ418" s="82"/>
    </row>
    <row r="419" spans="1:121" s="25" customFormat="1" ht="12.75" customHeight="1" outlineLevel="1" x14ac:dyDescent="0.2">
      <c r="A419" s="35" t="s">
        <v>542</v>
      </c>
      <c r="B419" s="36">
        <f t="shared" si="74"/>
        <v>1</v>
      </c>
      <c r="C419" s="81"/>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c r="AH419" s="82"/>
      <c r="AI419" s="82"/>
      <c r="AJ419" s="82"/>
      <c r="AK419" s="82"/>
      <c r="AL419" s="82"/>
      <c r="AM419" s="82"/>
      <c r="AN419" s="82"/>
      <c r="AO419" s="82"/>
      <c r="AP419" s="82"/>
      <c r="AQ419" s="82"/>
      <c r="AR419" s="82"/>
      <c r="AS419" s="82"/>
      <c r="AT419" s="82"/>
      <c r="AU419" s="82"/>
      <c r="AV419" s="82"/>
      <c r="AW419" s="82"/>
      <c r="AX419" s="82"/>
      <c r="AY419" s="82"/>
      <c r="AZ419" s="82"/>
      <c r="BA419" s="82"/>
      <c r="BB419" s="82"/>
      <c r="BC419" s="82"/>
      <c r="BD419" s="82"/>
      <c r="BE419" s="82">
        <v>835928</v>
      </c>
      <c r="BF419" s="82"/>
      <c r="BG419" s="82"/>
      <c r="BH419" s="82"/>
      <c r="BI419" s="82"/>
      <c r="BJ419" s="82"/>
      <c r="BK419" s="82"/>
      <c r="BL419" s="82"/>
      <c r="BM419" s="82"/>
      <c r="BN419" s="82"/>
      <c r="BO419" s="82"/>
      <c r="BP419" s="82"/>
      <c r="BQ419" s="82"/>
      <c r="BR419" s="82"/>
      <c r="BS419" s="82"/>
      <c r="BT419" s="82"/>
      <c r="BU419" s="82"/>
      <c r="BV419" s="82"/>
      <c r="BW419" s="82"/>
      <c r="BX419" s="82"/>
      <c r="BY419" s="82"/>
      <c r="BZ419" s="82"/>
      <c r="CA419" s="82"/>
      <c r="CB419" s="82"/>
      <c r="CC419" s="82"/>
      <c r="CD419" s="82"/>
      <c r="CE419" s="82"/>
      <c r="CF419" s="82"/>
      <c r="CG419" s="82"/>
      <c r="CH419" s="82"/>
      <c r="CI419" s="82"/>
      <c r="CJ419" s="82"/>
      <c r="CK419" s="82"/>
      <c r="CL419" s="82"/>
      <c r="CM419" s="82"/>
      <c r="CN419" s="82"/>
      <c r="CO419" s="82"/>
      <c r="CP419" s="82"/>
      <c r="CQ419" s="82"/>
      <c r="CR419" s="82"/>
      <c r="CS419" s="82"/>
      <c r="CT419" s="82"/>
      <c r="CU419" s="82"/>
      <c r="CV419" s="82"/>
      <c r="CW419" s="82"/>
      <c r="CX419" s="82"/>
      <c r="CY419" s="82"/>
      <c r="CZ419" s="82"/>
      <c r="DA419" s="82"/>
      <c r="DB419" s="82"/>
      <c r="DC419" s="82"/>
      <c r="DD419" s="82"/>
      <c r="DE419" s="82"/>
      <c r="DF419" s="82"/>
      <c r="DG419" s="82"/>
      <c r="DH419" s="82"/>
      <c r="DI419" s="82"/>
      <c r="DJ419" s="82"/>
      <c r="DK419" s="82"/>
      <c r="DL419" s="82"/>
      <c r="DM419" s="82"/>
      <c r="DN419" s="82"/>
      <c r="DO419" s="82"/>
      <c r="DP419" s="82"/>
      <c r="DQ419" s="82"/>
    </row>
    <row r="420" spans="1:121" s="25" customFormat="1" ht="12.75" customHeight="1" outlineLevel="1" x14ac:dyDescent="0.2">
      <c r="A420" s="35" t="s">
        <v>618</v>
      </c>
      <c r="B420" s="36">
        <f t="shared" si="74"/>
        <v>27</v>
      </c>
      <c r="C420" s="81"/>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c r="AH420" s="82"/>
      <c r="AI420" s="82"/>
      <c r="AJ420" s="82"/>
      <c r="AK420" s="82"/>
      <c r="AL420" s="82"/>
      <c r="AM420" s="82"/>
      <c r="AN420" s="82"/>
      <c r="AO420" s="82"/>
      <c r="AP420" s="82"/>
      <c r="AQ420" s="82"/>
      <c r="AR420" s="82"/>
      <c r="AS420" s="82"/>
      <c r="AT420" s="82"/>
      <c r="AU420" s="82"/>
      <c r="AV420" s="82"/>
      <c r="AW420" s="82"/>
      <c r="AX420" s="82"/>
      <c r="AY420" s="82"/>
      <c r="AZ420" s="82"/>
      <c r="BA420" s="82"/>
      <c r="BB420" s="82"/>
      <c r="BC420" s="82"/>
      <c r="BD420" s="82"/>
      <c r="BE420" s="82"/>
      <c r="BF420" s="82"/>
      <c r="BG420" s="82"/>
      <c r="BH420" s="82"/>
      <c r="BI420" s="82"/>
      <c r="BJ420" s="82"/>
      <c r="BK420" s="82"/>
      <c r="BL420" s="82"/>
      <c r="BM420" s="82"/>
      <c r="BN420" s="82"/>
      <c r="BO420" s="82"/>
      <c r="BP420" s="82"/>
      <c r="BQ420" s="82"/>
      <c r="BR420" s="82"/>
      <c r="BS420" s="82"/>
      <c r="BT420" s="82"/>
      <c r="BU420" s="82"/>
      <c r="BV420" s="82"/>
      <c r="BW420" s="82"/>
      <c r="BX420" s="82"/>
      <c r="BY420" s="82"/>
      <c r="BZ420" s="82"/>
      <c r="CA420" s="82"/>
      <c r="CB420" s="82"/>
      <c r="CC420" s="82"/>
      <c r="CD420" s="82"/>
      <c r="CE420" s="82"/>
      <c r="CF420" s="82"/>
      <c r="CG420" s="82"/>
      <c r="CH420" s="82"/>
      <c r="CI420" s="82">
        <v>2348</v>
      </c>
      <c r="CJ420" s="82"/>
      <c r="CK420" s="82">
        <v>2309</v>
      </c>
      <c r="CL420" s="82">
        <v>1024</v>
      </c>
      <c r="CM420" s="82">
        <v>1157</v>
      </c>
      <c r="CN420" s="82">
        <v>1550</v>
      </c>
      <c r="CO420" s="82">
        <v>2563</v>
      </c>
      <c r="CP420" s="82">
        <v>3150</v>
      </c>
      <c r="CQ420" s="82">
        <v>3772</v>
      </c>
      <c r="CR420" s="82">
        <v>2952</v>
      </c>
      <c r="CS420" s="82">
        <v>3899</v>
      </c>
      <c r="CT420" s="82">
        <v>4089</v>
      </c>
      <c r="CU420" s="82">
        <v>3609.8</v>
      </c>
      <c r="CV420" s="82">
        <v>4658.7</v>
      </c>
      <c r="CW420" s="82">
        <v>14137.975000000006</v>
      </c>
      <c r="CX420" s="82">
        <v>13651</v>
      </c>
      <c r="CY420" s="82">
        <v>14062</v>
      </c>
      <c r="CZ420" s="82">
        <v>14504</v>
      </c>
      <c r="DA420" s="82"/>
      <c r="DB420" s="82"/>
      <c r="DC420" s="82"/>
      <c r="DD420" s="82"/>
      <c r="DE420" s="82">
        <v>10831</v>
      </c>
      <c r="DF420" s="82">
        <v>13760</v>
      </c>
      <c r="DG420" s="82">
        <v>18470</v>
      </c>
      <c r="DH420" s="82">
        <v>14975</v>
      </c>
      <c r="DI420" s="82">
        <v>14339</v>
      </c>
      <c r="DJ420" s="82">
        <v>19656</v>
      </c>
      <c r="DK420" s="82">
        <v>16910</v>
      </c>
      <c r="DL420" s="82">
        <v>21362</v>
      </c>
      <c r="DM420" s="82">
        <v>21601</v>
      </c>
      <c r="DN420" s="82">
        <v>27672</v>
      </c>
      <c r="DO420" s="82"/>
      <c r="DP420" s="82"/>
      <c r="DQ420" s="82"/>
    </row>
    <row r="421" spans="1:121" s="25" customFormat="1" ht="12.75" customHeight="1" outlineLevel="1" x14ac:dyDescent="0.2">
      <c r="A421" s="35" t="s">
        <v>94</v>
      </c>
      <c r="B421" s="36">
        <f t="shared" si="74"/>
        <v>7</v>
      </c>
      <c r="C421" s="81"/>
      <c r="D421" s="82"/>
      <c r="E421" s="82"/>
      <c r="F421" s="82"/>
      <c r="G421" s="82"/>
      <c r="H421" s="82"/>
      <c r="I421" s="82"/>
      <c r="J421" s="82"/>
      <c r="K421" s="82"/>
      <c r="L421" s="82"/>
      <c r="M421" s="82"/>
      <c r="N421" s="82"/>
      <c r="O421" s="82"/>
      <c r="P421" s="82"/>
      <c r="Q421" s="82"/>
      <c r="R421" s="82"/>
      <c r="S421" s="82"/>
      <c r="T421" s="82"/>
      <c r="U421" s="82"/>
      <c r="V421" s="82"/>
      <c r="W421" s="82"/>
      <c r="X421" s="82"/>
      <c r="Y421" s="82"/>
      <c r="Z421" s="82">
        <v>20974</v>
      </c>
      <c r="AA421" s="82">
        <v>54807</v>
      </c>
      <c r="AB421" s="82">
        <v>51902</v>
      </c>
      <c r="AC421" s="82">
        <v>51953</v>
      </c>
      <c r="AD421" s="82">
        <v>68959</v>
      </c>
      <c r="AE421" s="82">
        <v>74034</v>
      </c>
      <c r="AF421" s="82">
        <v>80785</v>
      </c>
      <c r="AG421" s="82"/>
      <c r="AH421" s="82"/>
      <c r="AI421" s="82"/>
      <c r="AJ421" s="82"/>
      <c r="AK421" s="82"/>
      <c r="AL421" s="82"/>
      <c r="AM421" s="82"/>
      <c r="AN421" s="82"/>
      <c r="AO421" s="82"/>
      <c r="AP421" s="82"/>
      <c r="AQ421" s="82"/>
      <c r="AR421" s="82"/>
      <c r="AS421" s="82"/>
      <c r="AT421" s="82"/>
      <c r="AU421" s="82"/>
      <c r="AV421" s="82"/>
      <c r="AW421" s="82"/>
      <c r="AX421" s="82"/>
      <c r="AY421" s="82"/>
      <c r="AZ421" s="82"/>
      <c r="BA421" s="82"/>
      <c r="BB421" s="82"/>
      <c r="BC421" s="82"/>
      <c r="BD421" s="82"/>
      <c r="BE421" s="82"/>
      <c r="BF421" s="82"/>
      <c r="BG421" s="82"/>
      <c r="BH421" s="82"/>
      <c r="BI421" s="82"/>
      <c r="BJ421" s="82"/>
      <c r="BK421" s="82"/>
      <c r="BL421" s="82"/>
      <c r="BM421" s="82"/>
      <c r="BN421" s="82"/>
      <c r="BO421" s="82"/>
      <c r="BP421" s="82"/>
      <c r="BQ421" s="82"/>
      <c r="BR421" s="82"/>
      <c r="BS421" s="82"/>
      <c r="BT421" s="82"/>
      <c r="BU421" s="82"/>
      <c r="BV421" s="82"/>
      <c r="BW421" s="82"/>
      <c r="BX421" s="82"/>
      <c r="BY421" s="82"/>
      <c r="BZ421" s="82"/>
      <c r="CA421" s="82"/>
      <c r="CB421" s="82"/>
      <c r="CC421" s="82"/>
      <c r="CD421" s="82"/>
      <c r="CE421" s="82"/>
      <c r="CF421" s="82"/>
      <c r="CG421" s="82"/>
      <c r="CH421" s="82"/>
      <c r="CI421" s="82"/>
      <c r="CJ421" s="82"/>
      <c r="CK421" s="82"/>
      <c r="CL421" s="82"/>
      <c r="CM421" s="82"/>
      <c r="CN421" s="82"/>
      <c r="CO421" s="82"/>
      <c r="CP421" s="82"/>
      <c r="CQ421" s="82"/>
      <c r="CR421" s="82"/>
      <c r="CS421" s="82"/>
      <c r="CT421" s="82"/>
      <c r="CU421" s="82"/>
      <c r="CV421" s="82"/>
      <c r="CW421" s="82"/>
      <c r="CX421" s="82"/>
      <c r="CY421" s="82"/>
      <c r="CZ421" s="82"/>
      <c r="DA421" s="82"/>
      <c r="DB421" s="82"/>
      <c r="DC421" s="82"/>
      <c r="DD421" s="82"/>
      <c r="DE421" s="82"/>
      <c r="DF421" s="82"/>
      <c r="DG421" s="82"/>
      <c r="DH421" s="82"/>
      <c r="DI421" s="82"/>
      <c r="DJ421" s="82"/>
      <c r="DK421" s="82"/>
      <c r="DL421" s="82"/>
      <c r="DM421" s="82"/>
      <c r="DN421" s="82"/>
      <c r="DO421" s="82"/>
      <c r="DP421" s="82"/>
      <c r="DQ421" s="82"/>
    </row>
    <row r="422" spans="1:121" s="25" customFormat="1" ht="12.75" customHeight="1" outlineLevel="1" x14ac:dyDescent="0.2">
      <c r="A422" s="35" t="s">
        <v>327</v>
      </c>
      <c r="B422" s="36">
        <f t="shared" si="74"/>
        <v>2</v>
      </c>
      <c r="C422" s="81"/>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c r="AH422" s="82"/>
      <c r="AI422" s="82"/>
      <c r="AJ422" s="82"/>
      <c r="AK422" s="82"/>
      <c r="AL422" s="82"/>
      <c r="AM422" s="82"/>
      <c r="AN422" s="82"/>
      <c r="AO422" s="82"/>
      <c r="AP422" s="82"/>
      <c r="AQ422" s="82"/>
      <c r="AR422" s="82"/>
      <c r="AS422" s="82"/>
      <c r="AT422" s="82"/>
      <c r="AU422" s="82"/>
      <c r="AV422" s="82"/>
      <c r="AW422" s="82"/>
      <c r="AX422" s="82"/>
      <c r="AY422" s="82"/>
      <c r="AZ422" s="82"/>
      <c r="BA422" s="82"/>
      <c r="BB422" s="82"/>
      <c r="BC422" s="82"/>
      <c r="BD422" s="82"/>
      <c r="BE422" s="82"/>
      <c r="BF422" s="82"/>
      <c r="BG422" s="82"/>
      <c r="BH422" s="82"/>
      <c r="BI422" s="82"/>
      <c r="BJ422" s="82"/>
      <c r="BK422" s="82"/>
      <c r="BL422" s="82"/>
      <c r="BM422" s="82"/>
      <c r="BN422" s="82"/>
      <c r="BO422" s="82"/>
      <c r="BP422" s="82">
        <v>25782</v>
      </c>
      <c r="BQ422" s="82">
        <v>31228</v>
      </c>
      <c r="BR422" s="82"/>
      <c r="BS422" s="82"/>
      <c r="BT422" s="82"/>
      <c r="BU422" s="82"/>
      <c r="BV422" s="82"/>
      <c r="BW422" s="82"/>
      <c r="BX422" s="82"/>
      <c r="BY422" s="82"/>
      <c r="BZ422" s="82"/>
      <c r="CA422" s="82"/>
      <c r="CB422" s="82"/>
      <c r="CC422" s="82"/>
      <c r="CD422" s="82"/>
      <c r="CE422" s="82"/>
      <c r="CF422" s="82"/>
      <c r="CG422" s="82"/>
      <c r="CH422" s="82"/>
      <c r="CI422" s="82"/>
      <c r="CJ422" s="82"/>
      <c r="CK422" s="82"/>
      <c r="CL422" s="82"/>
      <c r="CM422" s="82"/>
      <c r="CN422" s="82"/>
      <c r="CO422" s="82"/>
      <c r="CP422" s="82"/>
      <c r="CQ422" s="82"/>
      <c r="CR422" s="82"/>
      <c r="CS422" s="82"/>
      <c r="CT422" s="82"/>
      <c r="CU422" s="82"/>
      <c r="CV422" s="82"/>
      <c r="CW422" s="82"/>
      <c r="CX422" s="82"/>
      <c r="CY422" s="82"/>
      <c r="CZ422" s="82"/>
      <c r="DA422" s="82"/>
      <c r="DB422" s="82"/>
      <c r="DC422" s="82"/>
      <c r="DD422" s="82"/>
      <c r="DE422" s="82"/>
      <c r="DF422" s="82"/>
      <c r="DG422" s="82"/>
      <c r="DH422" s="82"/>
      <c r="DI422" s="82"/>
      <c r="DJ422" s="82"/>
      <c r="DK422" s="82"/>
      <c r="DL422" s="82"/>
      <c r="DM422" s="82"/>
      <c r="DN422" s="82"/>
      <c r="DO422" s="82"/>
      <c r="DP422" s="82"/>
      <c r="DQ422" s="82"/>
    </row>
    <row r="423" spans="1:121" s="25" customFormat="1" ht="12.75" customHeight="1" outlineLevel="1" x14ac:dyDescent="0.2">
      <c r="A423" s="35" t="s">
        <v>669</v>
      </c>
      <c r="B423" s="36">
        <f t="shared" si="74"/>
        <v>12</v>
      </c>
      <c r="C423" s="81"/>
      <c r="D423" s="82"/>
      <c r="E423" s="82"/>
      <c r="F423" s="82"/>
      <c r="G423" s="82"/>
      <c r="H423" s="82"/>
      <c r="I423" s="82"/>
      <c r="J423" s="82"/>
      <c r="K423" s="82"/>
      <c r="L423" s="82"/>
      <c r="M423" s="82"/>
      <c r="N423" s="82"/>
      <c r="O423" s="82"/>
      <c r="P423" s="82"/>
      <c r="Q423" s="82"/>
      <c r="R423" s="82"/>
      <c r="S423" s="82"/>
      <c r="T423" s="82"/>
      <c r="U423" s="82"/>
      <c r="V423" s="82"/>
      <c r="W423" s="82"/>
      <c r="X423" s="82"/>
      <c r="Y423" s="82"/>
      <c r="Z423" s="82"/>
      <c r="AA423" s="82"/>
      <c r="AB423" s="82"/>
      <c r="AC423" s="82"/>
      <c r="AD423" s="82"/>
      <c r="AE423" s="82"/>
      <c r="AF423" s="82"/>
      <c r="AG423" s="82"/>
      <c r="AH423" s="82"/>
      <c r="AI423" s="82"/>
      <c r="AJ423" s="82"/>
      <c r="AK423" s="82"/>
      <c r="AL423" s="82"/>
      <c r="AM423" s="82"/>
      <c r="AN423" s="82"/>
      <c r="AO423" s="82"/>
      <c r="AP423" s="82"/>
      <c r="AQ423" s="82"/>
      <c r="AR423" s="82"/>
      <c r="AS423" s="82"/>
      <c r="AT423" s="82"/>
      <c r="AU423" s="82"/>
      <c r="AV423" s="82"/>
      <c r="AW423" s="82"/>
      <c r="AX423" s="82"/>
      <c r="AY423" s="82"/>
      <c r="AZ423" s="82"/>
      <c r="BA423" s="82"/>
      <c r="BB423" s="82"/>
      <c r="BC423" s="82"/>
      <c r="BD423" s="82"/>
      <c r="BE423" s="82"/>
      <c r="BF423" s="82"/>
      <c r="BG423" s="82"/>
      <c r="BH423" s="82"/>
      <c r="BI423" s="82"/>
      <c r="BJ423" s="82"/>
      <c r="BK423" s="82"/>
      <c r="BL423" s="82"/>
      <c r="BM423" s="82"/>
      <c r="BN423" s="82"/>
      <c r="BO423" s="82"/>
      <c r="BP423" s="82"/>
      <c r="BQ423" s="82"/>
      <c r="BR423" s="82"/>
      <c r="BS423" s="82"/>
      <c r="BT423" s="82"/>
      <c r="BU423" s="82"/>
      <c r="BV423" s="82">
        <v>950.6</v>
      </c>
      <c r="BW423" s="82">
        <v>1030.8</v>
      </c>
      <c r="BX423" s="82">
        <v>1175</v>
      </c>
      <c r="BY423" s="82">
        <v>1405.8</v>
      </c>
      <c r="BZ423" s="82">
        <v>1626.5</v>
      </c>
      <c r="CA423" s="82">
        <v>1811.9</v>
      </c>
      <c r="CB423" s="82">
        <v>1922.4</v>
      </c>
      <c r="CC423" s="82">
        <v>2033.2</v>
      </c>
      <c r="CD423" s="82">
        <v>2242.1</v>
      </c>
      <c r="CE423" s="82">
        <v>2585</v>
      </c>
      <c r="CF423" s="82">
        <v>2922</v>
      </c>
      <c r="CG423" s="82">
        <v>3318</v>
      </c>
      <c r="CH423" s="82"/>
      <c r="CI423" s="82"/>
      <c r="CJ423" s="82"/>
      <c r="CK423" s="82"/>
      <c r="CL423" s="82"/>
      <c r="CM423" s="82"/>
      <c r="CN423" s="82"/>
      <c r="CO423" s="82"/>
      <c r="CP423" s="82"/>
      <c r="CQ423" s="82"/>
      <c r="CR423" s="82"/>
      <c r="CS423" s="82"/>
      <c r="CT423" s="82"/>
      <c r="CU423" s="82"/>
      <c r="CV423" s="82"/>
      <c r="CW423" s="82"/>
      <c r="CX423" s="82"/>
      <c r="CY423" s="82"/>
      <c r="CZ423" s="82"/>
      <c r="DA423" s="82"/>
      <c r="DB423" s="82"/>
      <c r="DC423" s="82"/>
      <c r="DD423" s="82"/>
      <c r="DE423" s="82"/>
      <c r="DF423" s="82"/>
      <c r="DG423" s="82"/>
      <c r="DH423" s="82"/>
      <c r="DI423" s="82"/>
      <c r="DJ423" s="82"/>
      <c r="DK423" s="82"/>
      <c r="DL423" s="82"/>
      <c r="DM423" s="82"/>
      <c r="DN423" s="82"/>
      <c r="DO423" s="82"/>
      <c r="DP423" s="82"/>
      <c r="DQ423" s="82"/>
    </row>
    <row r="424" spans="1:121" s="25" customFormat="1" ht="12.75" customHeight="1" outlineLevel="1" x14ac:dyDescent="0.2">
      <c r="A424" s="35" t="s">
        <v>527</v>
      </c>
      <c r="B424" s="36">
        <f t="shared" si="74"/>
        <v>7</v>
      </c>
      <c r="C424" s="81"/>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c r="AH424" s="82"/>
      <c r="AI424" s="82"/>
      <c r="AJ424" s="82"/>
      <c r="AK424" s="82"/>
      <c r="AL424" s="82"/>
      <c r="AM424" s="82"/>
      <c r="AN424" s="82"/>
      <c r="AO424" s="82"/>
      <c r="AP424" s="82"/>
      <c r="AQ424" s="82"/>
      <c r="AR424" s="82"/>
      <c r="AS424" s="82"/>
      <c r="AT424" s="82"/>
      <c r="AU424" s="82"/>
      <c r="AV424" s="82"/>
      <c r="AW424" s="82"/>
      <c r="AX424" s="82"/>
      <c r="AY424" s="82"/>
      <c r="AZ424" s="82"/>
      <c r="BA424" s="82"/>
      <c r="BB424" s="82">
        <v>500000</v>
      </c>
      <c r="BC424" s="82">
        <v>3341538</v>
      </c>
      <c r="BD424" s="82">
        <v>3550000</v>
      </c>
      <c r="BE424" s="82">
        <v>2488000</v>
      </c>
      <c r="BF424" s="82">
        <v>750000</v>
      </c>
      <c r="BG424" s="82">
        <v>1100000</v>
      </c>
      <c r="BH424" s="82">
        <v>143498</v>
      </c>
      <c r="BI424" s="82"/>
      <c r="BJ424" s="82"/>
      <c r="BK424" s="82"/>
      <c r="BL424" s="82"/>
      <c r="BM424" s="82"/>
      <c r="BN424" s="82"/>
      <c r="BO424" s="82"/>
      <c r="BP424" s="82"/>
      <c r="BQ424" s="82"/>
      <c r="BR424" s="82"/>
      <c r="BS424" s="82"/>
      <c r="BT424" s="82"/>
      <c r="BU424" s="82"/>
      <c r="BV424" s="82"/>
      <c r="BW424" s="82"/>
      <c r="BX424" s="82"/>
      <c r="BY424" s="82"/>
      <c r="BZ424" s="82"/>
      <c r="CA424" s="82"/>
      <c r="CB424" s="82"/>
      <c r="CC424" s="82"/>
      <c r="CD424" s="82"/>
      <c r="CE424" s="82"/>
      <c r="CF424" s="82"/>
      <c r="CG424" s="82"/>
      <c r="CH424" s="82"/>
      <c r="CI424" s="82"/>
      <c r="CJ424" s="82"/>
      <c r="CK424" s="82"/>
      <c r="CL424" s="82"/>
      <c r="CM424" s="82"/>
      <c r="CN424" s="82"/>
      <c r="CO424" s="82"/>
      <c r="CP424" s="82"/>
      <c r="CQ424" s="82"/>
      <c r="CR424" s="82"/>
      <c r="CS424" s="82"/>
      <c r="CT424" s="82"/>
      <c r="CU424" s="82"/>
      <c r="CV424" s="82"/>
      <c r="CW424" s="82"/>
      <c r="CX424" s="82"/>
      <c r="CY424" s="82"/>
      <c r="CZ424" s="82"/>
      <c r="DA424" s="82"/>
      <c r="DB424" s="82"/>
      <c r="DC424" s="82"/>
      <c r="DD424" s="82"/>
      <c r="DE424" s="82"/>
      <c r="DF424" s="82"/>
      <c r="DG424" s="82"/>
      <c r="DH424" s="82"/>
      <c r="DI424" s="82"/>
      <c r="DJ424" s="82"/>
      <c r="DK424" s="82"/>
      <c r="DL424" s="82"/>
      <c r="DM424" s="82"/>
      <c r="DN424" s="82"/>
      <c r="DO424" s="82"/>
      <c r="DP424" s="82"/>
      <c r="DQ424" s="82"/>
    </row>
    <row r="425" spans="1:121" s="25" customFormat="1" ht="12.75" customHeight="1" outlineLevel="1" x14ac:dyDescent="0.2">
      <c r="A425" s="35" t="s">
        <v>522</v>
      </c>
      <c r="B425" s="36">
        <f t="shared" si="74"/>
        <v>8</v>
      </c>
      <c r="C425" s="81"/>
      <c r="D425" s="82"/>
      <c r="E425" s="82"/>
      <c r="F425" s="82"/>
      <c r="G425" s="82"/>
      <c r="H425" s="82"/>
      <c r="I425" s="82"/>
      <c r="J425" s="82"/>
      <c r="K425" s="82"/>
      <c r="L425" s="82"/>
      <c r="M425" s="82"/>
      <c r="N425" s="82"/>
      <c r="O425" s="82"/>
      <c r="P425" s="82"/>
      <c r="Q425" s="82"/>
      <c r="R425" s="82"/>
      <c r="S425" s="82"/>
      <c r="T425" s="82"/>
      <c r="U425" s="82"/>
      <c r="V425" s="82"/>
      <c r="W425" s="82"/>
      <c r="X425" s="82"/>
      <c r="Y425" s="82"/>
      <c r="Z425" s="82"/>
      <c r="AA425" s="82"/>
      <c r="AB425" s="82"/>
      <c r="AC425" s="82"/>
      <c r="AD425" s="82"/>
      <c r="AE425" s="82"/>
      <c r="AF425" s="82"/>
      <c r="AG425" s="82"/>
      <c r="AH425" s="82"/>
      <c r="AI425" s="82"/>
      <c r="AJ425" s="82"/>
      <c r="AK425" s="82"/>
      <c r="AL425" s="82"/>
      <c r="AM425" s="82"/>
      <c r="AN425" s="82"/>
      <c r="AO425" s="82"/>
      <c r="AP425" s="82"/>
      <c r="AQ425" s="82"/>
      <c r="AR425" s="82"/>
      <c r="AS425" s="82"/>
      <c r="AT425" s="82"/>
      <c r="AU425" s="82"/>
      <c r="AV425" s="82"/>
      <c r="AW425" s="82"/>
      <c r="AX425" s="82">
        <v>212615</v>
      </c>
      <c r="AY425" s="82">
        <v>647519</v>
      </c>
      <c r="AZ425" s="82">
        <v>1151776</v>
      </c>
      <c r="BA425" s="82"/>
      <c r="BB425" s="82">
        <v>1871832</v>
      </c>
      <c r="BC425" s="82">
        <v>1540836</v>
      </c>
      <c r="BD425" s="82">
        <v>913618</v>
      </c>
      <c r="BE425" s="82">
        <v>506116</v>
      </c>
      <c r="BF425" s="82">
        <v>21924</v>
      </c>
      <c r="BG425" s="82"/>
      <c r="BH425" s="82"/>
      <c r="BI425" s="82"/>
      <c r="BJ425" s="82"/>
      <c r="BK425" s="82"/>
      <c r="BL425" s="82"/>
      <c r="BM425" s="82"/>
      <c r="BN425" s="82"/>
      <c r="BO425" s="82"/>
      <c r="BP425" s="82"/>
      <c r="BQ425" s="82"/>
      <c r="BR425" s="82"/>
      <c r="BS425" s="82"/>
      <c r="BT425" s="82"/>
      <c r="BU425" s="82"/>
      <c r="BV425" s="82"/>
      <c r="BW425" s="82"/>
      <c r="BX425" s="82"/>
      <c r="BY425" s="82"/>
      <c r="BZ425" s="82"/>
      <c r="CA425" s="82"/>
      <c r="CB425" s="82"/>
      <c r="CC425" s="82"/>
      <c r="CD425" s="82"/>
      <c r="CE425" s="82"/>
      <c r="CF425" s="82"/>
      <c r="CG425" s="82"/>
      <c r="CH425" s="82"/>
      <c r="CI425" s="82"/>
      <c r="CJ425" s="82"/>
      <c r="CK425" s="82"/>
      <c r="CL425" s="82"/>
      <c r="CM425" s="82"/>
      <c r="CN425" s="82"/>
      <c r="CO425" s="82"/>
      <c r="CP425" s="82"/>
      <c r="CQ425" s="82"/>
      <c r="CR425" s="82"/>
      <c r="CS425" s="82"/>
      <c r="CT425" s="82"/>
      <c r="CU425" s="82"/>
      <c r="CV425" s="82"/>
      <c r="CW425" s="82"/>
      <c r="CX425" s="82"/>
      <c r="CY425" s="82"/>
      <c r="CZ425" s="82"/>
      <c r="DA425" s="82"/>
      <c r="DB425" s="82"/>
      <c r="DC425" s="82"/>
      <c r="DD425" s="82"/>
      <c r="DE425" s="82"/>
      <c r="DF425" s="82"/>
      <c r="DG425" s="82"/>
      <c r="DH425" s="82"/>
      <c r="DI425" s="82"/>
      <c r="DJ425" s="82"/>
      <c r="DK425" s="82"/>
      <c r="DL425" s="82"/>
      <c r="DM425" s="82"/>
      <c r="DN425" s="82"/>
      <c r="DO425" s="82"/>
      <c r="DP425" s="82"/>
      <c r="DQ425" s="82"/>
    </row>
    <row r="426" spans="1:121" s="25" customFormat="1" ht="12.75" customHeight="1" outlineLevel="1" x14ac:dyDescent="0.2">
      <c r="A426" s="35" t="s">
        <v>591</v>
      </c>
      <c r="B426" s="36">
        <f t="shared" si="74"/>
        <v>65</v>
      </c>
      <c r="C426" s="81">
        <v>16765</v>
      </c>
      <c r="D426" s="82">
        <v>2111</v>
      </c>
      <c r="E426" s="82">
        <v>6038</v>
      </c>
      <c r="F426" s="82">
        <v>920</v>
      </c>
      <c r="G426" s="82">
        <f>2519+3000+8000</f>
        <v>13519</v>
      </c>
      <c r="H426" s="82">
        <v>14681</v>
      </c>
      <c r="I426" s="82">
        <v>8106</v>
      </c>
      <c r="J426" s="82"/>
      <c r="K426" s="82"/>
      <c r="L426" s="82">
        <v>35952</v>
      </c>
      <c r="M426" s="82">
        <v>101610</v>
      </c>
      <c r="N426" s="82">
        <v>174600</v>
      </c>
      <c r="O426" s="82">
        <v>193889</v>
      </c>
      <c r="P426" s="82">
        <v>146400</v>
      </c>
      <c r="Q426" s="82">
        <v>271720</v>
      </c>
      <c r="R426" s="82">
        <v>833685</v>
      </c>
      <c r="S426" s="82">
        <v>1048490</v>
      </c>
      <c r="T426" s="82">
        <v>880845</v>
      </c>
      <c r="U426" s="82">
        <v>991115</v>
      </c>
      <c r="V426" s="82">
        <v>856001</v>
      </c>
      <c r="W426" s="82">
        <v>775413</v>
      </c>
      <c r="X426" s="82">
        <v>750433</v>
      </c>
      <c r="Y426" s="82">
        <f>985176+284500</f>
        <v>1269676</v>
      </c>
      <c r="Z426" s="82">
        <f>921962+12000</f>
        <v>933962</v>
      </c>
      <c r="AA426" s="82">
        <f>1037047+560</f>
        <v>1037607</v>
      </c>
      <c r="AB426" s="82">
        <f>950144+16005</f>
        <v>966149</v>
      </c>
      <c r="AC426" s="82">
        <v>845162</v>
      </c>
      <c r="AD426" s="82">
        <f>1960936+19884</f>
        <v>1980820</v>
      </c>
      <c r="AE426" s="82">
        <f>1910077+1150</f>
        <v>1911227</v>
      </c>
      <c r="AF426" s="82">
        <v>1783727</v>
      </c>
      <c r="AG426" s="82">
        <v>1645537</v>
      </c>
      <c r="AH426" s="82">
        <v>1620709</v>
      </c>
      <c r="AI426" s="82">
        <v>1272516</v>
      </c>
      <c r="AJ426" s="82">
        <v>1366308</v>
      </c>
      <c r="AK426" s="82">
        <v>1364603</v>
      </c>
      <c r="AL426" s="82">
        <v>1784838</v>
      </c>
      <c r="AM426" s="82">
        <v>1264459</v>
      </c>
      <c r="AN426" s="82">
        <v>1364187</v>
      </c>
      <c r="AO426" s="82">
        <f>1302970+2523</f>
        <v>1305493</v>
      </c>
      <c r="AP426" s="82">
        <f>1625364+3073</f>
        <v>1628437</v>
      </c>
      <c r="AQ426" s="82">
        <f>2720756+36450</f>
        <v>2757206</v>
      </c>
      <c r="AR426" s="82">
        <f>1573736+258108</f>
        <v>1831844</v>
      </c>
      <c r="AS426" s="82">
        <f>1690928+115522</f>
        <v>1806450</v>
      </c>
      <c r="AT426" s="82">
        <f>1685818+12769</f>
        <v>1698587</v>
      </c>
      <c r="AU426" s="82">
        <f>1569049+11178</f>
        <v>1580227</v>
      </c>
      <c r="AV426" s="82">
        <f>1703437+23528</f>
        <v>1726965</v>
      </c>
      <c r="AW426" s="82">
        <f>2730391-22113</f>
        <v>2708278</v>
      </c>
      <c r="AX426" s="82">
        <f>2343704+22480</f>
        <v>2366184</v>
      </c>
      <c r="AY426" s="82">
        <f>1881782+11242</f>
        <v>1893024</v>
      </c>
      <c r="AZ426" s="82">
        <f>22410+8694+2831276</f>
        <v>2862380</v>
      </c>
      <c r="BA426" s="82">
        <f>33661+9403+2611853</f>
        <v>2654917</v>
      </c>
      <c r="BB426" s="82">
        <f>121093+161572+6840127</f>
        <v>7122792</v>
      </c>
      <c r="BC426" s="82">
        <f>106045+208292+5907290</f>
        <v>6221627</v>
      </c>
      <c r="BD426" s="82">
        <f>5676743</f>
        <v>5676743</v>
      </c>
      <c r="BE426" s="82">
        <f>4875721</f>
        <v>4875721</v>
      </c>
      <c r="BF426" s="82">
        <v>5254944</v>
      </c>
      <c r="BG426" s="82">
        <f>3322200+801618+68443</f>
        <v>4192261</v>
      </c>
      <c r="BH426" s="82">
        <f>3057293+658084+65674</f>
        <v>3781051</v>
      </c>
      <c r="BI426" s="82">
        <v>2501</v>
      </c>
      <c r="BJ426" s="82">
        <v>2696</v>
      </c>
      <c r="BK426" s="82">
        <v>6815</v>
      </c>
      <c r="BL426" s="82">
        <v>5918</v>
      </c>
      <c r="BM426" s="82">
        <v>13962</v>
      </c>
      <c r="BN426" s="82">
        <v>15446</v>
      </c>
      <c r="BO426" s="82">
        <v>22833</v>
      </c>
      <c r="BP426" s="82">
        <v>5688</v>
      </c>
      <c r="BQ426" s="82">
        <v>7051</v>
      </c>
      <c r="BR426" s="82"/>
      <c r="BS426" s="82"/>
      <c r="BT426" s="82"/>
      <c r="BU426" s="82"/>
      <c r="BV426" s="82"/>
      <c r="BW426" s="82"/>
      <c r="BX426" s="82"/>
      <c r="BY426" s="82"/>
      <c r="BZ426" s="82"/>
      <c r="CA426" s="82"/>
      <c r="CB426" s="82"/>
      <c r="CC426" s="82"/>
      <c r="CD426" s="82"/>
      <c r="CE426" s="82"/>
      <c r="CF426" s="82"/>
      <c r="CG426" s="82"/>
      <c r="CH426" s="82">
        <v>4</v>
      </c>
      <c r="CI426" s="82"/>
      <c r="CJ426" s="82"/>
      <c r="CK426" s="82"/>
      <c r="CL426" s="82"/>
      <c r="CM426" s="82"/>
      <c r="CN426" s="82"/>
      <c r="CO426" s="82"/>
      <c r="CP426" s="82"/>
      <c r="CQ426" s="82"/>
      <c r="CR426" s="82"/>
      <c r="CS426" s="82"/>
      <c r="CT426" s="82"/>
      <c r="CU426" s="82"/>
      <c r="CV426" s="82"/>
      <c r="CW426" s="82"/>
      <c r="CX426" s="82"/>
      <c r="CY426" s="82"/>
      <c r="CZ426" s="82"/>
      <c r="DA426" s="82"/>
      <c r="DB426" s="82"/>
      <c r="DC426" s="82"/>
      <c r="DD426" s="82"/>
      <c r="DE426" s="82"/>
      <c r="DF426" s="82"/>
      <c r="DG426" s="82"/>
      <c r="DH426" s="82"/>
      <c r="DI426" s="82"/>
      <c r="DJ426" s="82"/>
      <c r="DK426" s="82"/>
      <c r="DL426" s="82"/>
      <c r="DM426" s="82"/>
      <c r="DN426" s="82"/>
      <c r="DO426" s="82"/>
      <c r="DP426" s="82"/>
      <c r="DQ426" s="82"/>
    </row>
    <row r="427" spans="1:121" s="25" customFormat="1" ht="12.75" customHeight="1" outlineLevel="1" x14ac:dyDescent="0.2">
      <c r="A427" s="35" t="s">
        <v>267</v>
      </c>
      <c r="B427" s="36">
        <f t="shared" si="74"/>
        <v>3</v>
      </c>
      <c r="C427" s="81"/>
      <c r="D427" s="82"/>
      <c r="E427" s="82"/>
      <c r="F427" s="82"/>
      <c r="G427" s="82"/>
      <c r="H427" s="82"/>
      <c r="I427" s="82"/>
      <c r="J427" s="82"/>
      <c r="K427" s="82"/>
      <c r="L427" s="82"/>
      <c r="M427" s="82"/>
      <c r="N427" s="82"/>
      <c r="O427" s="82"/>
      <c r="P427" s="82"/>
      <c r="Q427" s="82"/>
      <c r="R427" s="82"/>
      <c r="S427" s="82"/>
      <c r="T427" s="82"/>
      <c r="U427" s="82"/>
      <c r="V427" s="82"/>
      <c r="W427" s="82"/>
      <c r="X427" s="82"/>
      <c r="Y427" s="82"/>
      <c r="Z427" s="82"/>
      <c r="AA427" s="82"/>
      <c r="AB427" s="82"/>
      <c r="AC427" s="82"/>
      <c r="AD427" s="82"/>
      <c r="AE427" s="82"/>
      <c r="AF427" s="82"/>
      <c r="AG427" s="82"/>
      <c r="AH427" s="82"/>
      <c r="AI427" s="82"/>
      <c r="AJ427" s="82"/>
      <c r="AK427" s="82"/>
      <c r="AL427" s="82"/>
      <c r="AM427" s="82"/>
      <c r="AN427" s="82"/>
      <c r="AO427" s="82"/>
      <c r="AP427" s="82"/>
      <c r="AQ427" s="82"/>
      <c r="AR427" s="82"/>
      <c r="AS427" s="82"/>
      <c r="AT427" s="82"/>
      <c r="AU427" s="82"/>
      <c r="AV427" s="82"/>
      <c r="AW427" s="82"/>
      <c r="AX427" s="82"/>
      <c r="AY427" s="82"/>
      <c r="AZ427" s="82"/>
      <c r="BA427" s="82"/>
      <c r="BB427" s="82"/>
      <c r="BC427" s="82"/>
      <c r="BD427" s="82"/>
      <c r="BE427" s="82"/>
      <c r="BF427" s="82"/>
      <c r="BG427" s="82"/>
      <c r="BH427" s="82"/>
      <c r="BI427" s="82"/>
      <c r="BJ427" s="82"/>
      <c r="BK427" s="82"/>
      <c r="BL427" s="82"/>
      <c r="BM427" s="82"/>
      <c r="BN427" s="82"/>
      <c r="BO427" s="82"/>
      <c r="BP427" s="82"/>
      <c r="BQ427" s="82"/>
      <c r="BR427" s="82"/>
      <c r="BS427" s="82">
        <v>156264</v>
      </c>
      <c r="BT427" s="82">
        <v>156043</v>
      </c>
      <c r="BU427" s="82">
        <v>160649</v>
      </c>
      <c r="BV427" s="82"/>
      <c r="BW427" s="82"/>
      <c r="BX427" s="82"/>
      <c r="BY427" s="82"/>
      <c r="BZ427" s="82"/>
      <c r="CA427" s="82"/>
      <c r="CB427" s="82"/>
      <c r="CC427" s="82"/>
      <c r="CD427" s="82"/>
      <c r="CE427" s="82"/>
      <c r="CF427" s="82"/>
      <c r="CG427" s="82"/>
      <c r="CH427" s="82"/>
      <c r="CI427" s="82"/>
      <c r="CJ427" s="82"/>
      <c r="CK427" s="82"/>
      <c r="CL427" s="82"/>
      <c r="CM427" s="82"/>
      <c r="CN427" s="82"/>
      <c r="CO427" s="82"/>
      <c r="CP427" s="82"/>
      <c r="CQ427" s="82"/>
      <c r="CR427" s="82"/>
      <c r="CS427" s="82"/>
      <c r="CT427" s="82"/>
      <c r="CU427" s="82"/>
      <c r="CV427" s="82"/>
      <c r="CW427" s="82"/>
      <c r="CX427" s="82"/>
      <c r="CY427" s="82"/>
      <c r="CZ427" s="82"/>
      <c r="DA427" s="82"/>
      <c r="DB427" s="82"/>
      <c r="DC427" s="82"/>
      <c r="DD427" s="82"/>
      <c r="DE427" s="82"/>
      <c r="DF427" s="82"/>
      <c r="DG427" s="82"/>
      <c r="DH427" s="82"/>
      <c r="DI427" s="82"/>
      <c r="DJ427" s="82"/>
      <c r="DK427" s="82"/>
      <c r="DL427" s="82"/>
      <c r="DM427" s="82"/>
      <c r="DN427" s="82"/>
      <c r="DO427" s="82"/>
      <c r="DP427" s="82"/>
      <c r="DQ427" s="82"/>
    </row>
    <row r="428" spans="1:121" s="25" customFormat="1" ht="12.75" customHeight="1" outlineLevel="1" x14ac:dyDescent="0.2">
      <c r="A428" s="35" t="s">
        <v>691</v>
      </c>
      <c r="B428" s="36">
        <f t="shared" si="74"/>
        <v>3</v>
      </c>
      <c r="C428" s="81"/>
      <c r="D428" s="82"/>
      <c r="E428" s="82"/>
      <c r="F428" s="82"/>
      <c r="G428" s="82"/>
      <c r="H428" s="82"/>
      <c r="I428" s="82"/>
      <c r="J428" s="82"/>
      <c r="K428" s="82"/>
      <c r="L428" s="82"/>
      <c r="M428" s="82"/>
      <c r="N428" s="82"/>
      <c r="O428" s="82"/>
      <c r="P428" s="82"/>
      <c r="Q428" s="82"/>
      <c r="R428" s="82"/>
      <c r="S428" s="82"/>
      <c r="T428" s="82"/>
      <c r="U428" s="82"/>
      <c r="V428" s="82"/>
      <c r="W428" s="82"/>
      <c r="X428" s="82"/>
      <c r="Y428" s="82"/>
      <c r="Z428" s="82"/>
      <c r="AA428" s="82"/>
      <c r="AB428" s="82"/>
      <c r="AC428" s="82"/>
      <c r="AD428" s="82"/>
      <c r="AE428" s="82"/>
      <c r="AF428" s="82"/>
      <c r="AG428" s="82"/>
      <c r="AH428" s="82"/>
      <c r="AI428" s="82"/>
      <c r="AJ428" s="82"/>
      <c r="AK428" s="82"/>
      <c r="AL428" s="82"/>
      <c r="AM428" s="82"/>
      <c r="AN428" s="82"/>
      <c r="AO428" s="82"/>
      <c r="AP428" s="82"/>
      <c r="AQ428" s="82"/>
      <c r="AR428" s="82"/>
      <c r="AS428" s="82"/>
      <c r="AT428" s="82"/>
      <c r="AU428" s="82"/>
      <c r="AV428" s="82"/>
      <c r="AW428" s="82"/>
      <c r="AX428" s="82"/>
      <c r="AY428" s="82"/>
      <c r="AZ428" s="82"/>
      <c r="BA428" s="82"/>
      <c r="BB428" s="82"/>
      <c r="BC428" s="82"/>
      <c r="BD428" s="82"/>
      <c r="BE428" s="82"/>
      <c r="BF428" s="82"/>
      <c r="BG428" s="82"/>
      <c r="BH428" s="82"/>
      <c r="BI428" s="82"/>
      <c r="BJ428" s="82"/>
      <c r="BK428" s="82"/>
      <c r="BL428" s="82"/>
      <c r="BM428" s="82"/>
      <c r="BN428" s="82"/>
      <c r="BO428" s="82"/>
      <c r="BP428" s="82"/>
      <c r="BQ428" s="82"/>
      <c r="BR428" s="82"/>
      <c r="BS428" s="82">
        <v>63679</v>
      </c>
      <c r="BT428" s="82">
        <v>60610</v>
      </c>
      <c r="BU428" s="82">
        <v>101251</v>
      </c>
      <c r="BV428" s="82"/>
      <c r="BW428" s="82"/>
      <c r="BX428" s="82"/>
      <c r="BY428" s="82"/>
      <c r="BZ428" s="82"/>
      <c r="CA428" s="82"/>
      <c r="CB428" s="82"/>
      <c r="CC428" s="82"/>
      <c r="CD428" s="82"/>
      <c r="CE428" s="82"/>
      <c r="CF428" s="82"/>
      <c r="CG428" s="82"/>
      <c r="CH428" s="82"/>
      <c r="CI428" s="82"/>
      <c r="CJ428" s="82"/>
      <c r="CK428" s="82"/>
      <c r="CL428" s="82"/>
      <c r="CM428" s="82"/>
      <c r="CN428" s="82"/>
      <c r="CO428" s="82"/>
      <c r="CP428" s="82"/>
      <c r="CQ428" s="82"/>
      <c r="CR428" s="82"/>
      <c r="CS428" s="82"/>
      <c r="CT428" s="82"/>
      <c r="CU428" s="82"/>
      <c r="CV428" s="82"/>
      <c r="CW428" s="82"/>
      <c r="CX428" s="82"/>
      <c r="CY428" s="82"/>
      <c r="CZ428" s="82"/>
      <c r="DA428" s="82"/>
      <c r="DB428" s="82"/>
      <c r="DC428" s="82"/>
      <c r="DD428" s="82"/>
      <c r="DE428" s="82"/>
      <c r="DF428" s="82"/>
      <c r="DG428" s="82"/>
      <c r="DH428" s="82"/>
      <c r="DI428" s="82"/>
      <c r="DJ428" s="82"/>
      <c r="DK428" s="82"/>
      <c r="DL428" s="82"/>
      <c r="DM428" s="82"/>
      <c r="DN428" s="82"/>
      <c r="DO428" s="82"/>
      <c r="DP428" s="82"/>
      <c r="DQ428" s="82"/>
    </row>
    <row r="429" spans="1:121" s="25" customFormat="1" ht="12.75" customHeight="1" outlineLevel="1" x14ac:dyDescent="0.2">
      <c r="A429" s="35" t="s">
        <v>670</v>
      </c>
      <c r="B429" s="36">
        <f t="shared" si="74"/>
        <v>12</v>
      </c>
      <c r="C429" s="81"/>
      <c r="D429" s="82"/>
      <c r="E429" s="82"/>
      <c r="F429" s="82"/>
      <c r="G429" s="82"/>
      <c r="H429" s="82"/>
      <c r="I429" s="82"/>
      <c r="J429" s="82"/>
      <c r="K429" s="82"/>
      <c r="L429" s="82"/>
      <c r="M429" s="82"/>
      <c r="N429" s="82"/>
      <c r="O429" s="82"/>
      <c r="P429" s="82"/>
      <c r="Q429" s="82"/>
      <c r="R429" s="82"/>
      <c r="S429" s="82"/>
      <c r="T429" s="82"/>
      <c r="U429" s="82"/>
      <c r="V429" s="82"/>
      <c r="W429" s="82"/>
      <c r="X429" s="82"/>
      <c r="Y429" s="82"/>
      <c r="Z429" s="82"/>
      <c r="AA429" s="82"/>
      <c r="AB429" s="82"/>
      <c r="AC429" s="82"/>
      <c r="AD429" s="82"/>
      <c r="AE429" s="82"/>
      <c r="AF429" s="82"/>
      <c r="AG429" s="82"/>
      <c r="AH429" s="82"/>
      <c r="AI429" s="82"/>
      <c r="AJ429" s="82"/>
      <c r="AK429" s="82"/>
      <c r="AL429" s="82"/>
      <c r="AM429" s="82"/>
      <c r="AN429" s="82"/>
      <c r="AO429" s="82"/>
      <c r="AP429" s="82"/>
      <c r="AQ429" s="82"/>
      <c r="AR429" s="82"/>
      <c r="AS429" s="82"/>
      <c r="AT429" s="82"/>
      <c r="AU429" s="82"/>
      <c r="AV429" s="82"/>
      <c r="AW429" s="82"/>
      <c r="AX429" s="82"/>
      <c r="AY429" s="82"/>
      <c r="AZ429" s="82"/>
      <c r="BA429" s="82"/>
      <c r="BB429" s="82"/>
      <c r="BC429" s="82"/>
      <c r="BD429" s="82"/>
      <c r="BE429" s="82"/>
      <c r="BF429" s="82"/>
      <c r="BG429" s="82"/>
      <c r="BH429" s="82"/>
      <c r="BI429" s="82"/>
      <c r="BJ429" s="82"/>
      <c r="BK429" s="82"/>
      <c r="BL429" s="82"/>
      <c r="BM429" s="82"/>
      <c r="BN429" s="82"/>
      <c r="BO429" s="82"/>
      <c r="BP429" s="82"/>
      <c r="BQ429" s="82"/>
      <c r="BR429" s="82"/>
      <c r="BS429" s="82"/>
      <c r="BT429" s="82"/>
      <c r="BU429" s="82"/>
      <c r="BV429" s="82">
        <v>31</v>
      </c>
      <c r="BW429" s="82">
        <v>11.5</v>
      </c>
      <c r="BX429" s="82">
        <v>-5.5</v>
      </c>
      <c r="BY429" s="82">
        <v>-4.2</v>
      </c>
      <c r="BZ429" s="82">
        <v>84.8</v>
      </c>
      <c r="CA429" s="82">
        <v>224.7</v>
      </c>
      <c r="CB429" s="82">
        <v>298.7</v>
      </c>
      <c r="CC429" s="82">
        <v>264.2</v>
      </c>
      <c r="CD429" s="82">
        <v>242.8</v>
      </c>
      <c r="CE429" s="82">
        <v>385</v>
      </c>
      <c r="CF429" s="82">
        <v>700</v>
      </c>
      <c r="CG429" s="82">
        <v>794</v>
      </c>
      <c r="CH429" s="82"/>
      <c r="CI429" s="82"/>
      <c r="CJ429" s="82"/>
      <c r="CK429" s="82"/>
      <c r="CL429" s="82"/>
      <c r="CM429" s="82"/>
      <c r="CN429" s="82"/>
      <c r="CO429" s="82"/>
      <c r="CP429" s="82"/>
      <c r="CQ429" s="82"/>
      <c r="CR429" s="82"/>
      <c r="CS429" s="82"/>
      <c r="CT429" s="82"/>
      <c r="CU429" s="82"/>
      <c r="CV429" s="82"/>
      <c r="CW429" s="82"/>
      <c r="CX429" s="82"/>
      <c r="CY429" s="82"/>
      <c r="CZ429" s="82"/>
      <c r="DA429" s="82"/>
      <c r="DB429" s="82"/>
      <c r="DC429" s="82"/>
      <c r="DD429" s="82"/>
      <c r="DE429" s="82"/>
      <c r="DF429" s="82"/>
      <c r="DG429" s="82"/>
      <c r="DH429" s="82"/>
      <c r="DI429" s="82"/>
      <c r="DJ429" s="82"/>
      <c r="DK429" s="82"/>
      <c r="DL429" s="82"/>
      <c r="DM429" s="82"/>
      <c r="DN429" s="82"/>
      <c r="DO429" s="82"/>
      <c r="DP429" s="82"/>
      <c r="DQ429" s="82"/>
    </row>
    <row r="430" spans="1:121" s="25" customFormat="1" ht="12.75" customHeight="1" outlineLevel="1" x14ac:dyDescent="0.2">
      <c r="A430" s="35" t="s">
        <v>62</v>
      </c>
      <c r="B430" s="36">
        <f t="shared" si="74"/>
        <v>8</v>
      </c>
      <c r="C430" s="81">
        <v>3515</v>
      </c>
      <c r="D430" s="82">
        <v>4617</v>
      </c>
      <c r="E430" s="82">
        <v>5100</v>
      </c>
      <c r="F430" s="82">
        <v>6601</v>
      </c>
      <c r="G430" s="82">
        <v>9885</v>
      </c>
      <c r="H430" s="82">
        <v>11660</v>
      </c>
      <c r="I430" s="82">
        <v>25837</v>
      </c>
      <c r="J430" s="82">
        <v>35978</v>
      </c>
      <c r="K430" s="82">
        <v>63076</v>
      </c>
      <c r="L430" s="82"/>
      <c r="M430" s="82"/>
      <c r="N430" s="82"/>
      <c r="O430" s="82"/>
      <c r="P430" s="82"/>
      <c r="Q430" s="82"/>
      <c r="R430" s="82"/>
      <c r="S430" s="82"/>
      <c r="T430" s="82"/>
      <c r="U430" s="82"/>
      <c r="V430" s="82"/>
      <c r="W430" s="82"/>
      <c r="X430" s="82"/>
      <c r="Y430" s="82"/>
      <c r="Z430" s="82"/>
      <c r="AA430" s="82"/>
      <c r="AB430" s="82"/>
      <c r="AC430" s="82"/>
      <c r="AD430" s="82"/>
      <c r="AE430" s="82"/>
      <c r="AF430" s="82"/>
      <c r="AG430" s="82"/>
      <c r="AH430" s="82"/>
      <c r="AI430" s="82"/>
      <c r="AJ430" s="82"/>
      <c r="AK430" s="82"/>
      <c r="AL430" s="82"/>
      <c r="AM430" s="82"/>
      <c r="AN430" s="82"/>
      <c r="AO430" s="82"/>
      <c r="AP430" s="82"/>
      <c r="AQ430" s="82"/>
      <c r="AR430" s="82"/>
      <c r="AS430" s="82"/>
      <c r="AT430" s="82"/>
      <c r="AU430" s="82"/>
      <c r="AV430" s="82"/>
      <c r="AW430" s="82"/>
      <c r="AX430" s="82"/>
      <c r="AY430" s="82"/>
      <c r="AZ430" s="82"/>
      <c r="BA430" s="82"/>
      <c r="BB430" s="82"/>
      <c r="BC430" s="82"/>
      <c r="BD430" s="82"/>
      <c r="BE430" s="82"/>
      <c r="BF430" s="82"/>
      <c r="BG430" s="82"/>
      <c r="BH430" s="82"/>
      <c r="BI430" s="82"/>
      <c r="BJ430" s="82"/>
      <c r="BK430" s="82"/>
      <c r="BL430" s="82"/>
      <c r="BM430" s="82"/>
      <c r="BN430" s="82"/>
      <c r="BO430" s="82"/>
      <c r="BP430" s="82"/>
      <c r="BQ430" s="82"/>
      <c r="BR430" s="82"/>
      <c r="BS430" s="82"/>
      <c r="BT430" s="82"/>
      <c r="BU430" s="82"/>
      <c r="BV430" s="82"/>
      <c r="BW430" s="82"/>
      <c r="BX430" s="82"/>
      <c r="BY430" s="82"/>
      <c r="BZ430" s="82"/>
      <c r="CA430" s="82"/>
      <c r="CB430" s="82"/>
      <c r="CC430" s="82"/>
      <c r="CD430" s="82"/>
      <c r="CE430" s="82"/>
      <c r="CF430" s="82"/>
      <c r="CG430" s="82"/>
      <c r="CH430" s="82"/>
      <c r="CI430" s="82"/>
      <c r="CJ430" s="82"/>
      <c r="CK430" s="82"/>
      <c r="CL430" s="82"/>
      <c r="CM430" s="82"/>
      <c r="CN430" s="82"/>
      <c r="CO430" s="82"/>
      <c r="CP430" s="82"/>
      <c r="CQ430" s="82"/>
      <c r="CR430" s="82"/>
      <c r="CS430" s="82"/>
      <c r="CT430" s="82"/>
      <c r="CU430" s="82"/>
      <c r="CV430" s="82"/>
      <c r="CW430" s="82"/>
      <c r="CX430" s="82"/>
      <c r="CY430" s="82"/>
      <c r="CZ430" s="82"/>
      <c r="DA430" s="82"/>
      <c r="DB430" s="82"/>
      <c r="DC430" s="82"/>
      <c r="DD430" s="82"/>
      <c r="DE430" s="82"/>
      <c r="DF430" s="82"/>
      <c r="DG430" s="82"/>
      <c r="DH430" s="82"/>
      <c r="DI430" s="82"/>
      <c r="DJ430" s="82"/>
      <c r="DK430" s="82"/>
      <c r="DL430" s="82"/>
      <c r="DM430" s="82"/>
      <c r="DN430" s="82"/>
      <c r="DO430" s="82"/>
      <c r="DP430" s="82"/>
      <c r="DQ430" s="82"/>
    </row>
    <row r="431" spans="1:121" s="25" customFormat="1" ht="12.75" customHeight="1" outlineLevel="1" x14ac:dyDescent="0.2">
      <c r="A431" s="35" t="s">
        <v>528</v>
      </c>
      <c r="B431" s="36">
        <f t="shared" si="74"/>
        <v>4</v>
      </c>
      <c r="C431" s="81"/>
      <c r="D431" s="82"/>
      <c r="E431" s="82"/>
      <c r="F431" s="82"/>
      <c r="G431" s="82"/>
      <c r="H431" s="82"/>
      <c r="I431" s="82"/>
      <c r="J431" s="82"/>
      <c r="K431" s="82"/>
      <c r="L431" s="82"/>
      <c r="M431" s="82"/>
      <c r="N431" s="82"/>
      <c r="O431" s="82"/>
      <c r="P431" s="82"/>
      <c r="Q431" s="82"/>
      <c r="R431" s="82"/>
      <c r="S431" s="82"/>
      <c r="T431" s="82"/>
      <c r="U431" s="82"/>
      <c r="V431" s="82"/>
      <c r="W431" s="82"/>
      <c r="X431" s="82"/>
      <c r="Y431" s="82"/>
      <c r="Z431" s="82"/>
      <c r="AA431" s="82"/>
      <c r="AB431" s="82"/>
      <c r="AC431" s="82"/>
      <c r="AD431" s="82"/>
      <c r="AE431" s="82"/>
      <c r="AF431" s="82"/>
      <c r="AG431" s="82"/>
      <c r="AH431" s="82"/>
      <c r="AI431" s="82"/>
      <c r="AJ431" s="82"/>
      <c r="AK431" s="82"/>
      <c r="AL431" s="82"/>
      <c r="AM431" s="82"/>
      <c r="AN431" s="82"/>
      <c r="AO431" s="82"/>
      <c r="AP431" s="82"/>
      <c r="AQ431" s="82"/>
      <c r="AR431" s="82"/>
      <c r="AS431" s="82"/>
      <c r="AT431" s="82"/>
      <c r="AU431" s="82"/>
      <c r="AV431" s="82"/>
      <c r="AW431" s="82"/>
      <c r="AX431" s="82"/>
      <c r="AY431" s="82"/>
      <c r="AZ431" s="82"/>
      <c r="BA431" s="82"/>
      <c r="BB431" s="82">
        <v>227052</v>
      </c>
      <c r="BC431" s="82"/>
      <c r="BD431" s="82">
        <v>428017</v>
      </c>
      <c r="BE431" s="82">
        <v>393155</v>
      </c>
      <c r="BF431" s="82">
        <v>241793</v>
      </c>
      <c r="BG431" s="82"/>
      <c r="BH431" s="82"/>
      <c r="BI431" s="82"/>
      <c r="BJ431" s="82"/>
      <c r="BK431" s="82"/>
      <c r="BL431" s="82"/>
      <c r="BM431" s="82"/>
      <c r="BN431" s="82"/>
      <c r="BO431" s="82"/>
      <c r="BP431" s="82"/>
      <c r="BQ431" s="82"/>
      <c r="BR431" s="82"/>
      <c r="BS431" s="82"/>
      <c r="BT431" s="82"/>
      <c r="BU431" s="82"/>
      <c r="BV431" s="82"/>
      <c r="BW431" s="82"/>
      <c r="BX431" s="82"/>
      <c r="BY431" s="82"/>
      <c r="BZ431" s="82"/>
      <c r="CA431" s="82"/>
      <c r="CB431" s="82"/>
      <c r="CC431" s="82"/>
      <c r="CD431" s="82"/>
      <c r="CE431" s="82"/>
      <c r="CF431" s="82"/>
      <c r="CG431" s="82"/>
      <c r="CH431" s="82"/>
      <c r="CI431" s="82"/>
      <c r="CJ431" s="82"/>
      <c r="CK431" s="82"/>
      <c r="CL431" s="82"/>
      <c r="CM431" s="82"/>
      <c r="CN431" s="82"/>
      <c r="CO431" s="82"/>
      <c r="CP431" s="82"/>
      <c r="CQ431" s="82"/>
      <c r="CR431" s="82"/>
      <c r="CS431" s="82"/>
      <c r="CT431" s="82"/>
      <c r="CU431" s="82"/>
      <c r="CV431" s="82"/>
      <c r="CW431" s="82"/>
      <c r="CX431" s="82"/>
      <c r="CY431" s="82"/>
      <c r="CZ431" s="82"/>
      <c r="DA431" s="82"/>
      <c r="DB431" s="82"/>
      <c r="DC431" s="82"/>
      <c r="DD431" s="82"/>
      <c r="DE431" s="82"/>
      <c r="DF431" s="82"/>
      <c r="DG431" s="82"/>
      <c r="DH431" s="82"/>
      <c r="DI431" s="82"/>
      <c r="DJ431" s="82"/>
      <c r="DK431" s="82"/>
      <c r="DL431" s="82"/>
      <c r="DM431" s="82"/>
      <c r="DN431" s="82"/>
      <c r="DO431" s="82"/>
      <c r="DP431" s="82"/>
      <c r="DQ431" s="82"/>
    </row>
    <row r="432" spans="1:121" s="25" customFormat="1" ht="12.75" customHeight="1" outlineLevel="1" x14ac:dyDescent="0.2">
      <c r="A432" s="35" t="s">
        <v>378</v>
      </c>
      <c r="B432" s="36">
        <f t="shared" si="74"/>
        <v>11</v>
      </c>
      <c r="C432" s="81"/>
      <c r="D432" s="82"/>
      <c r="E432" s="82"/>
      <c r="F432" s="82"/>
      <c r="G432" s="82"/>
      <c r="H432" s="82"/>
      <c r="I432" s="82"/>
      <c r="J432" s="82"/>
      <c r="K432" s="82"/>
      <c r="L432" s="82"/>
      <c r="M432" s="82"/>
      <c r="N432" s="82"/>
      <c r="O432" s="82"/>
      <c r="P432" s="82"/>
      <c r="Q432" s="82"/>
      <c r="R432" s="82"/>
      <c r="S432" s="82"/>
      <c r="T432" s="82"/>
      <c r="U432" s="82"/>
      <c r="V432" s="82"/>
      <c r="W432" s="82"/>
      <c r="X432" s="82"/>
      <c r="Y432" s="82"/>
      <c r="Z432" s="82"/>
      <c r="AA432" s="82"/>
      <c r="AB432" s="82"/>
      <c r="AC432" s="82"/>
      <c r="AD432" s="82"/>
      <c r="AE432" s="82"/>
      <c r="AF432" s="82"/>
      <c r="AG432" s="82"/>
      <c r="AH432" s="82"/>
      <c r="AI432" s="82"/>
      <c r="AJ432" s="82"/>
      <c r="AK432" s="82"/>
      <c r="AL432" s="82"/>
      <c r="AM432" s="82"/>
      <c r="AN432" s="82"/>
      <c r="AO432" s="82"/>
      <c r="AP432" s="82"/>
      <c r="AQ432" s="82"/>
      <c r="AR432" s="82"/>
      <c r="AS432" s="82"/>
      <c r="AT432" s="82"/>
      <c r="AU432" s="82"/>
      <c r="AV432" s="82"/>
      <c r="AW432" s="82"/>
      <c r="AX432" s="82"/>
      <c r="AY432" s="82"/>
      <c r="AZ432" s="82"/>
      <c r="BA432" s="82"/>
      <c r="BB432" s="82"/>
      <c r="BC432" s="82"/>
      <c r="BD432" s="82"/>
      <c r="BE432" s="82"/>
      <c r="BF432" s="82"/>
      <c r="BG432" s="82"/>
      <c r="BH432" s="82"/>
      <c r="BI432" s="82"/>
      <c r="BJ432" s="82"/>
      <c r="BK432" s="82"/>
      <c r="BL432" s="82"/>
      <c r="BM432" s="82"/>
      <c r="BN432" s="82"/>
      <c r="BO432" s="82"/>
      <c r="BP432" s="82"/>
      <c r="BQ432" s="82"/>
      <c r="BR432" s="82">
        <v>39169</v>
      </c>
      <c r="BS432" s="82">
        <v>573730</v>
      </c>
      <c r="BT432" s="82">
        <v>663638</v>
      </c>
      <c r="BU432" s="82">
        <v>739569</v>
      </c>
      <c r="BV432" s="82"/>
      <c r="BW432" s="82"/>
      <c r="BX432" s="82"/>
      <c r="BY432" s="82"/>
      <c r="BZ432" s="82"/>
      <c r="CA432" s="82"/>
      <c r="CB432" s="82"/>
      <c r="CC432" s="82"/>
      <c r="CD432" s="82"/>
      <c r="CE432" s="82"/>
      <c r="CF432" s="82"/>
      <c r="CG432" s="82"/>
      <c r="CH432" s="82"/>
      <c r="CI432" s="82"/>
      <c r="CJ432" s="82"/>
      <c r="CK432" s="82"/>
      <c r="CL432" s="82"/>
      <c r="CM432" s="82"/>
      <c r="CN432" s="82"/>
      <c r="CO432" s="82"/>
      <c r="CP432" s="82"/>
      <c r="CQ432" s="82"/>
      <c r="CR432" s="82"/>
      <c r="CS432" s="82"/>
      <c r="CT432" s="82"/>
      <c r="CU432" s="82"/>
      <c r="CV432" s="82"/>
      <c r="CW432" s="82"/>
      <c r="CX432" s="82"/>
      <c r="CY432" s="82"/>
      <c r="CZ432" s="82"/>
      <c r="DA432" s="82">
        <v>6028</v>
      </c>
      <c r="DB432" s="82">
        <v>6174</v>
      </c>
      <c r="DC432" s="82">
        <v>5665.0994675288675</v>
      </c>
      <c r="DD432" s="82">
        <v>3462</v>
      </c>
      <c r="DE432" s="82"/>
      <c r="DF432" s="82"/>
      <c r="DG432" s="82"/>
      <c r="DH432" s="82"/>
      <c r="DI432" s="82"/>
      <c r="DJ432" s="82"/>
      <c r="DK432" s="82"/>
      <c r="DL432" s="82"/>
      <c r="DM432" s="82"/>
      <c r="DN432" s="82"/>
      <c r="DO432" s="82">
        <v>10072</v>
      </c>
      <c r="DP432" s="82">
        <v>11099</v>
      </c>
      <c r="DQ432" s="82">
        <v>11883</v>
      </c>
    </row>
    <row r="433" spans="1:121" s="25" customFormat="1" ht="12.75" customHeight="1" outlineLevel="1" x14ac:dyDescent="0.2">
      <c r="A433" s="35" t="s">
        <v>576</v>
      </c>
      <c r="B433" s="36">
        <f t="shared" si="74"/>
        <v>2</v>
      </c>
      <c r="C433" s="81"/>
      <c r="D433" s="82"/>
      <c r="E433" s="82"/>
      <c r="F433" s="82"/>
      <c r="G433" s="82"/>
      <c r="H433" s="82"/>
      <c r="I433" s="82"/>
      <c r="J433" s="82"/>
      <c r="K433" s="82"/>
      <c r="L433" s="82"/>
      <c r="M433" s="82"/>
      <c r="N433" s="82"/>
      <c r="O433" s="82"/>
      <c r="P433" s="82"/>
      <c r="Q433" s="82"/>
      <c r="R433" s="82"/>
      <c r="S433" s="82"/>
      <c r="T433" s="82"/>
      <c r="U433" s="82"/>
      <c r="V433" s="82"/>
      <c r="W433" s="82"/>
      <c r="X433" s="82"/>
      <c r="Y433" s="82"/>
      <c r="Z433" s="82"/>
      <c r="AA433" s="82"/>
      <c r="AB433" s="82"/>
      <c r="AC433" s="82"/>
      <c r="AD433" s="82"/>
      <c r="AE433" s="82"/>
      <c r="AF433" s="82"/>
      <c r="AG433" s="82"/>
      <c r="AH433" s="82"/>
      <c r="AI433" s="82"/>
      <c r="AJ433" s="82"/>
      <c r="AK433" s="82"/>
      <c r="AL433" s="82"/>
      <c r="AM433" s="82"/>
      <c r="AN433" s="82"/>
      <c r="AO433" s="82"/>
      <c r="AP433" s="82"/>
      <c r="AQ433" s="82"/>
      <c r="AR433" s="82"/>
      <c r="AS433" s="82"/>
      <c r="AT433" s="82"/>
      <c r="AU433" s="82"/>
      <c r="AV433" s="82"/>
      <c r="AW433" s="82"/>
      <c r="AX433" s="82"/>
      <c r="AY433" s="82"/>
      <c r="AZ433" s="82"/>
      <c r="BA433" s="82"/>
      <c r="BB433" s="82"/>
      <c r="BC433" s="82"/>
      <c r="BD433" s="82"/>
      <c r="BE433" s="82"/>
      <c r="BF433" s="82"/>
      <c r="BG433" s="82"/>
      <c r="BH433" s="82"/>
      <c r="BI433" s="82"/>
      <c r="BJ433" s="82"/>
      <c r="BK433" s="82"/>
      <c r="BL433" s="82"/>
      <c r="BM433" s="82"/>
      <c r="BN433" s="82"/>
      <c r="BO433" s="82"/>
      <c r="BP433" s="82">
        <v>83595</v>
      </c>
      <c r="BQ433" s="82">
        <v>90378</v>
      </c>
      <c r="BR433" s="82"/>
      <c r="BS433" s="82"/>
      <c r="BT433" s="82"/>
      <c r="BU433" s="82"/>
      <c r="BV433" s="82"/>
      <c r="BW433" s="82"/>
      <c r="BX433" s="82"/>
      <c r="BY433" s="82"/>
      <c r="BZ433" s="82"/>
      <c r="CA433" s="82"/>
      <c r="CB433" s="82"/>
      <c r="CC433" s="82"/>
      <c r="CD433" s="82"/>
      <c r="CE433" s="82"/>
      <c r="CF433" s="82"/>
      <c r="CG433" s="82"/>
      <c r="CH433" s="82"/>
      <c r="CI433" s="82"/>
      <c r="CJ433" s="82"/>
      <c r="CK433" s="82"/>
      <c r="CL433" s="82"/>
      <c r="CM433" s="82"/>
      <c r="CN433" s="82"/>
      <c r="CO433" s="82"/>
      <c r="CP433" s="82"/>
      <c r="CQ433" s="82"/>
      <c r="CR433" s="82"/>
      <c r="CS433" s="82"/>
      <c r="CT433" s="82"/>
      <c r="CU433" s="82"/>
      <c r="CV433" s="82"/>
      <c r="CW433" s="82"/>
      <c r="CX433" s="82"/>
      <c r="CY433" s="82"/>
      <c r="CZ433" s="82"/>
      <c r="DA433" s="82"/>
      <c r="DB433" s="82"/>
      <c r="DC433" s="82"/>
      <c r="DD433" s="82"/>
      <c r="DE433" s="82"/>
      <c r="DF433" s="82"/>
      <c r="DG433" s="82"/>
      <c r="DH433" s="82"/>
      <c r="DI433" s="82"/>
      <c r="DJ433" s="82"/>
      <c r="DK433" s="82"/>
      <c r="DL433" s="82"/>
      <c r="DM433" s="82"/>
      <c r="DN433" s="82"/>
      <c r="DO433" s="82"/>
      <c r="DP433" s="82"/>
      <c r="DQ433" s="82"/>
    </row>
    <row r="434" spans="1:121" s="25" customFormat="1" ht="12.75" customHeight="1" outlineLevel="1" x14ac:dyDescent="0.2">
      <c r="A434" s="35" t="s">
        <v>204</v>
      </c>
      <c r="B434" s="36">
        <f t="shared" si="74"/>
        <v>2</v>
      </c>
      <c r="C434" s="81"/>
      <c r="D434" s="82"/>
      <c r="E434" s="82"/>
      <c r="F434" s="82"/>
      <c r="G434" s="82"/>
      <c r="H434" s="82"/>
      <c r="I434" s="82"/>
      <c r="J434" s="82"/>
      <c r="K434" s="82"/>
      <c r="L434" s="82"/>
      <c r="M434" s="82"/>
      <c r="N434" s="82"/>
      <c r="O434" s="82"/>
      <c r="P434" s="82"/>
      <c r="Q434" s="82"/>
      <c r="R434" s="82"/>
      <c r="S434" s="82"/>
      <c r="T434" s="82"/>
      <c r="U434" s="82"/>
      <c r="V434" s="82"/>
      <c r="W434" s="82"/>
      <c r="X434" s="82"/>
      <c r="Y434" s="82"/>
      <c r="Z434" s="82"/>
      <c r="AA434" s="82"/>
      <c r="AB434" s="82"/>
      <c r="AC434" s="82"/>
      <c r="AD434" s="82"/>
      <c r="AE434" s="82"/>
      <c r="AF434" s="82"/>
      <c r="AG434" s="82"/>
      <c r="AH434" s="82"/>
      <c r="AI434" s="82"/>
      <c r="AJ434" s="82"/>
      <c r="AK434" s="82"/>
      <c r="AL434" s="82"/>
      <c r="AM434" s="82"/>
      <c r="AN434" s="82"/>
      <c r="AO434" s="82"/>
      <c r="AP434" s="82"/>
      <c r="AQ434" s="82"/>
      <c r="AR434" s="82"/>
      <c r="AS434" s="82"/>
      <c r="AT434" s="82"/>
      <c r="AU434" s="82"/>
      <c r="AV434" s="82"/>
      <c r="AW434" s="82"/>
      <c r="AX434" s="82"/>
      <c r="AY434" s="82"/>
      <c r="AZ434" s="82"/>
      <c r="BA434" s="82"/>
      <c r="BB434" s="82"/>
      <c r="BC434" s="82"/>
      <c r="BD434" s="82"/>
      <c r="BE434" s="82"/>
      <c r="BF434" s="82"/>
      <c r="BG434" s="82"/>
      <c r="BH434" s="82"/>
      <c r="BI434" s="82">
        <v>2751</v>
      </c>
      <c r="BJ434" s="82"/>
      <c r="BK434" s="82"/>
      <c r="BL434" s="82">
        <v>10148</v>
      </c>
      <c r="BM434" s="82"/>
      <c r="BN434" s="82"/>
      <c r="BO434" s="82"/>
      <c r="BP434" s="82"/>
      <c r="BQ434" s="82"/>
      <c r="BR434" s="82"/>
      <c r="BS434" s="82"/>
      <c r="BT434" s="82"/>
      <c r="BU434" s="82"/>
      <c r="BV434" s="82"/>
      <c r="BW434" s="82"/>
      <c r="BX434" s="82"/>
      <c r="BY434" s="82"/>
      <c r="BZ434" s="82"/>
      <c r="CA434" s="82"/>
      <c r="CB434" s="82"/>
      <c r="CC434" s="82"/>
      <c r="CD434" s="82"/>
      <c r="CE434" s="82"/>
      <c r="CF434" s="82"/>
      <c r="CG434" s="82"/>
      <c r="CH434" s="82"/>
      <c r="CI434" s="82"/>
      <c r="CJ434" s="82"/>
      <c r="CK434" s="82"/>
      <c r="CL434" s="82"/>
      <c r="CM434" s="82"/>
      <c r="CN434" s="82"/>
      <c r="CO434" s="82"/>
      <c r="CP434" s="82"/>
      <c r="CQ434" s="82"/>
      <c r="CR434" s="82"/>
      <c r="CS434" s="82"/>
      <c r="CT434" s="82"/>
      <c r="CU434" s="82"/>
      <c r="CV434" s="82"/>
      <c r="CW434" s="82"/>
      <c r="CX434" s="82"/>
      <c r="CY434" s="82"/>
      <c r="CZ434" s="82"/>
      <c r="DA434" s="82"/>
      <c r="DB434" s="82"/>
      <c r="DC434" s="82"/>
      <c r="DD434" s="82"/>
      <c r="DE434" s="82"/>
      <c r="DF434" s="82"/>
      <c r="DG434" s="82"/>
      <c r="DH434" s="82"/>
      <c r="DI434" s="82"/>
      <c r="DJ434" s="82"/>
      <c r="DK434" s="82"/>
      <c r="DL434" s="82"/>
      <c r="DM434" s="82"/>
      <c r="DN434" s="82"/>
      <c r="DO434" s="82"/>
      <c r="DP434" s="82"/>
      <c r="DQ434" s="82"/>
    </row>
    <row r="435" spans="1:121" s="25" customFormat="1" ht="12.75" customHeight="1" outlineLevel="1" x14ac:dyDescent="0.2">
      <c r="A435" s="35" t="s">
        <v>330</v>
      </c>
      <c r="B435" s="36">
        <f t="shared" si="74"/>
        <v>2</v>
      </c>
      <c r="C435" s="81"/>
      <c r="D435" s="82"/>
      <c r="E435" s="82"/>
      <c r="F435" s="82"/>
      <c r="G435" s="82"/>
      <c r="H435" s="82"/>
      <c r="I435" s="82"/>
      <c r="J435" s="82"/>
      <c r="K435" s="82"/>
      <c r="L435" s="82"/>
      <c r="M435" s="82"/>
      <c r="N435" s="82"/>
      <c r="O435" s="82"/>
      <c r="P435" s="82"/>
      <c r="Q435" s="82"/>
      <c r="R435" s="82"/>
      <c r="S435" s="82"/>
      <c r="T435" s="82"/>
      <c r="U435" s="82"/>
      <c r="V435" s="82"/>
      <c r="W435" s="82"/>
      <c r="X435" s="82"/>
      <c r="Y435" s="82"/>
      <c r="Z435" s="82"/>
      <c r="AA435" s="82"/>
      <c r="AB435" s="82"/>
      <c r="AC435" s="82"/>
      <c r="AD435" s="82"/>
      <c r="AE435" s="82"/>
      <c r="AF435" s="82"/>
      <c r="AG435" s="82"/>
      <c r="AH435" s="82"/>
      <c r="AI435" s="82"/>
      <c r="AJ435" s="82"/>
      <c r="AK435" s="82"/>
      <c r="AL435" s="82"/>
      <c r="AM435" s="82"/>
      <c r="AN435" s="82"/>
      <c r="AO435" s="82"/>
      <c r="AP435" s="82"/>
      <c r="AQ435" s="82"/>
      <c r="AR435" s="82"/>
      <c r="AS435" s="82"/>
      <c r="AT435" s="82"/>
      <c r="AU435" s="82"/>
      <c r="AV435" s="82"/>
      <c r="AW435" s="82"/>
      <c r="AX435" s="82"/>
      <c r="AY435" s="82"/>
      <c r="AZ435" s="82"/>
      <c r="BA435" s="82"/>
      <c r="BB435" s="82"/>
      <c r="BC435" s="82"/>
      <c r="BD435" s="82"/>
      <c r="BE435" s="82"/>
      <c r="BF435" s="82"/>
      <c r="BG435" s="82"/>
      <c r="BH435" s="82"/>
      <c r="BI435" s="82"/>
      <c r="BJ435" s="82"/>
      <c r="BK435" s="82"/>
      <c r="BL435" s="82"/>
      <c r="BM435" s="82"/>
      <c r="BN435" s="82"/>
      <c r="BO435" s="82"/>
      <c r="BP435" s="82">
        <v>11873</v>
      </c>
      <c r="BQ435" s="82">
        <v>13025</v>
      </c>
      <c r="BR435" s="82"/>
      <c r="BS435" s="82"/>
      <c r="BT435" s="82"/>
      <c r="BU435" s="82"/>
      <c r="BV435" s="82"/>
      <c r="BW435" s="82"/>
      <c r="BX435" s="82"/>
      <c r="BY435" s="82"/>
      <c r="BZ435" s="82"/>
      <c r="CA435" s="82"/>
      <c r="CB435" s="82"/>
      <c r="CC435" s="82"/>
      <c r="CD435" s="82"/>
      <c r="CE435" s="82"/>
      <c r="CF435" s="82"/>
      <c r="CG435" s="82"/>
      <c r="CH435" s="82"/>
      <c r="CI435" s="82"/>
      <c r="CJ435" s="82"/>
      <c r="CK435" s="82"/>
      <c r="CL435" s="82"/>
      <c r="CM435" s="82"/>
      <c r="CN435" s="82"/>
      <c r="CO435" s="82"/>
      <c r="CP435" s="82"/>
      <c r="CQ435" s="82"/>
      <c r="CR435" s="82"/>
      <c r="CS435" s="82"/>
      <c r="CT435" s="82"/>
      <c r="CU435" s="82"/>
      <c r="CV435" s="82"/>
      <c r="CW435" s="82"/>
      <c r="CX435" s="82"/>
      <c r="CY435" s="82"/>
      <c r="CZ435" s="82"/>
      <c r="DA435" s="82"/>
      <c r="DB435" s="82"/>
      <c r="DC435" s="82"/>
      <c r="DD435" s="82"/>
      <c r="DE435" s="82"/>
      <c r="DF435" s="82"/>
      <c r="DG435" s="82"/>
      <c r="DH435" s="82"/>
      <c r="DI435" s="82"/>
      <c r="DJ435" s="82"/>
      <c r="DK435" s="82"/>
      <c r="DL435" s="82"/>
      <c r="DM435" s="82"/>
      <c r="DN435" s="82"/>
      <c r="DO435" s="82"/>
      <c r="DP435" s="82"/>
      <c r="DQ435" s="82"/>
    </row>
    <row r="436" spans="1:121" s="25" customFormat="1" ht="12.75" customHeight="1" outlineLevel="1" x14ac:dyDescent="0.2">
      <c r="A436" s="35" t="s">
        <v>710</v>
      </c>
      <c r="B436" s="36">
        <f t="shared" si="74"/>
        <v>1</v>
      </c>
      <c r="C436" s="81"/>
      <c r="D436" s="82"/>
      <c r="E436" s="82"/>
      <c r="F436" s="82"/>
      <c r="G436" s="82"/>
      <c r="H436" s="82"/>
      <c r="I436" s="82"/>
      <c r="J436" s="82"/>
      <c r="K436" s="82"/>
      <c r="L436" s="82"/>
      <c r="M436" s="82"/>
      <c r="N436" s="82"/>
      <c r="O436" s="82"/>
      <c r="P436" s="82"/>
      <c r="Q436" s="82"/>
      <c r="R436" s="82"/>
      <c r="S436" s="82"/>
      <c r="T436" s="82"/>
      <c r="U436" s="82"/>
      <c r="V436" s="82"/>
      <c r="W436" s="82"/>
      <c r="X436" s="82"/>
      <c r="Y436" s="82"/>
      <c r="Z436" s="82"/>
      <c r="AA436" s="82"/>
      <c r="AB436" s="82"/>
      <c r="AC436" s="82"/>
      <c r="AD436" s="82"/>
      <c r="AE436" s="82"/>
      <c r="AF436" s="82"/>
      <c r="AG436" s="82"/>
      <c r="AH436" s="82"/>
      <c r="AI436" s="82"/>
      <c r="AJ436" s="82"/>
      <c r="AK436" s="82"/>
      <c r="AL436" s="82"/>
      <c r="AM436" s="82"/>
      <c r="AN436" s="82"/>
      <c r="AO436" s="82"/>
      <c r="AP436" s="82"/>
      <c r="AQ436" s="82"/>
      <c r="AR436" s="82"/>
      <c r="AS436" s="82"/>
      <c r="AT436" s="82"/>
      <c r="AU436" s="82"/>
      <c r="AV436" s="82"/>
      <c r="AW436" s="82"/>
      <c r="AX436" s="82"/>
      <c r="AY436" s="82"/>
      <c r="AZ436" s="82"/>
      <c r="BA436" s="82"/>
      <c r="BB436" s="82"/>
      <c r="BC436" s="82"/>
      <c r="BD436" s="82"/>
      <c r="BE436" s="82"/>
      <c r="BF436" s="82"/>
      <c r="BG436" s="82"/>
      <c r="BH436" s="82"/>
      <c r="BI436" s="82"/>
      <c r="BJ436" s="82"/>
      <c r="BK436" s="82"/>
      <c r="BL436" s="82"/>
      <c r="BM436" s="82"/>
      <c r="BN436" s="82"/>
      <c r="BO436" s="82"/>
      <c r="BP436" s="82"/>
      <c r="BQ436" s="82"/>
      <c r="BR436" s="82"/>
      <c r="BS436" s="82"/>
      <c r="BT436" s="82"/>
      <c r="BU436" s="82"/>
      <c r="BV436" s="82"/>
      <c r="BW436" s="82"/>
      <c r="BX436" s="82"/>
      <c r="BY436" s="82"/>
      <c r="BZ436" s="82"/>
      <c r="CA436" s="82"/>
      <c r="CB436" s="82"/>
      <c r="CC436" s="82"/>
      <c r="CD436" s="82"/>
      <c r="CE436" s="82"/>
      <c r="CF436" s="82"/>
      <c r="CG436" s="82"/>
      <c r="CH436" s="82"/>
      <c r="CI436" s="82"/>
      <c r="CJ436" s="82">
        <v>2935</v>
      </c>
      <c r="CK436" s="82"/>
      <c r="CL436" s="82"/>
      <c r="CM436" s="82"/>
      <c r="CN436" s="82"/>
      <c r="CO436" s="82"/>
      <c r="CP436" s="82"/>
      <c r="CQ436" s="82"/>
      <c r="CR436" s="82"/>
      <c r="CS436" s="82"/>
      <c r="CT436" s="82"/>
      <c r="CU436" s="82"/>
      <c r="CV436" s="82"/>
      <c r="CW436" s="82"/>
      <c r="CX436" s="82"/>
      <c r="CY436" s="82"/>
      <c r="CZ436" s="82"/>
      <c r="DA436" s="82"/>
      <c r="DB436" s="82"/>
      <c r="DC436" s="82"/>
      <c r="DD436" s="82"/>
      <c r="DE436" s="82"/>
      <c r="DF436" s="82"/>
      <c r="DG436" s="82"/>
      <c r="DH436" s="82"/>
      <c r="DI436" s="82"/>
      <c r="DJ436" s="82"/>
      <c r="DK436" s="82"/>
      <c r="DL436" s="82"/>
      <c r="DM436" s="82"/>
      <c r="DN436" s="82"/>
      <c r="DO436" s="82"/>
      <c r="DP436" s="82"/>
      <c r="DQ436" s="82"/>
    </row>
    <row r="437" spans="1:121" s="25" customFormat="1" ht="12.75" customHeight="1" outlineLevel="1" x14ac:dyDescent="0.2">
      <c r="A437" s="35" t="s">
        <v>200</v>
      </c>
      <c r="B437" s="36">
        <f t="shared" si="74"/>
        <v>10</v>
      </c>
      <c r="C437" s="81"/>
      <c r="D437" s="82"/>
      <c r="E437" s="82"/>
      <c r="F437" s="82"/>
      <c r="G437" s="82"/>
      <c r="H437" s="82"/>
      <c r="I437" s="82"/>
      <c r="J437" s="82"/>
      <c r="K437" s="82"/>
      <c r="L437" s="82"/>
      <c r="M437" s="82"/>
      <c r="N437" s="82"/>
      <c r="O437" s="82"/>
      <c r="P437" s="82"/>
      <c r="Q437" s="82"/>
      <c r="R437" s="82"/>
      <c r="S437" s="82"/>
      <c r="T437" s="82"/>
      <c r="U437" s="82"/>
      <c r="V437" s="82"/>
      <c r="W437" s="82"/>
      <c r="X437" s="82"/>
      <c r="Y437" s="82"/>
      <c r="Z437" s="82"/>
      <c r="AA437" s="82"/>
      <c r="AB437" s="82"/>
      <c r="AC437" s="82"/>
      <c r="AD437" s="82"/>
      <c r="AE437" s="82"/>
      <c r="AF437" s="82"/>
      <c r="AG437" s="82"/>
      <c r="AH437" s="82"/>
      <c r="AI437" s="82"/>
      <c r="AJ437" s="82"/>
      <c r="AK437" s="82"/>
      <c r="AL437" s="82"/>
      <c r="AM437" s="82"/>
      <c r="AN437" s="82"/>
      <c r="AO437" s="82"/>
      <c r="AP437" s="82"/>
      <c r="AQ437" s="82"/>
      <c r="AR437" s="82"/>
      <c r="AS437" s="82"/>
      <c r="AT437" s="82"/>
      <c r="AU437" s="82"/>
      <c r="AV437" s="82"/>
      <c r="AW437" s="82"/>
      <c r="AX437" s="82"/>
      <c r="AY437" s="82"/>
      <c r="AZ437" s="82"/>
      <c r="BA437" s="82"/>
      <c r="BB437" s="82"/>
      <c r="BC437" s="82"/>
      <c r="BD437" s="82"/>
      <c r="BE437" s="82"/>
      <c r="BF437" s="82"/>
      <c r="BG437" s="82"/>
      <c r="BH437" s="82"/>
      <c r="BI437" s="82">
        <v>1068</v>
      </c>
      <c r="BJ437" s="82">
        <v>1150</v>
      </c>
      <c r="BK437" s="82">
        <v>2319</v>
      </c>
      <c r="BL437" s="82">
        <v>2405</v>
      </c>
      <c r="BM437" s="82">
        <v>2613</v>
      </c>
      <c r="BN437" s="82">
        <v>2312</v>
      </c>
      <c r="BO437" s="82">
        <v>2670</v>
      </c>
      <c r="BP437" s="82">
        <v>5077</v>
      </c>
      <c r="BQ437" s="82">
        <v>5291</v>
      </c>
      <c r="BR437" s="82">
        <v>3400</v>
      </c>
      <c r="BS437" s="82"/>
      <c r="BT437" s="82"/>
      <c r="BU437" s="82"/>
      <c r="BV437" s="82"/>
      <c r="BW437" s="82"/>
      <c r="BX437" s="82"/>
      <c r="BY437" s="82"/>
      <c r="BZ437" s="82"/>
      <c r="CA437" s="82"/>
      <c r="CB437" s="82"/>
      <c r="CC437" s="82"/>
      <c r="CD437" s="82"/>
      <c r="CE437" s="82"/>
      <c r="CF437" s="82"/>
      <c r="CG437" s="82"/>
      <c r="CH437" s="82"/>
      <c r="CI437" s="82"/>
      <c r="CJ437" s="82"/>
      <c r="CK437" s="82"/>
      <c r="CL437" s="82"/>
      <c r="CM437" s="82"/>
      <c r="CN437" s="82"/>
      <c r="CO437" s="82"/>
      <c r="CP437" s="82"/>
      <c r="CQ437" s="82"/>
      <c r="CR437" s="82"/>
      <c r="CS437" s="82"/>
      <c r="CT437" s="82"/>
      <c r="CU437" s="82"/>
      <c r="CV437" s="82"/>
      <c r="CW437" s="82"/>
      <c r="CX437" s="82"/>
      <c r="CY437" s="82"/>
      <c r="CZ437" s="82"/>
      <c r="DA437" s="82"/>
      <c r="DB437" s="82"/>
      <c r="DC437" s="82"/>
      <c r="DD437" s="82"/>
      <c r="DE437" s="82"/>
      <c r="DF437" s="82"/>
      <c r="DG437" s="82"/>
      <c r="DH437" s="82"/>
      <c r="DI437" s="82"/>
      <c r="DJ437" s="82"/>
      <c r="DK437" s="82"/>
      <c r="DL437" s="82"/>
      <c r="DM437" s="82"/>
      <c r="DN437" s="82"/>
      <c r="DO437" s="82"/>
      <c r="DP437" s="82"/>
      <c r="DQ437" s="82"/>
    </row>
    <row r="438" spans="1:121" s="25" customFormat="1" ht="12.75" customHeight="1" outlineLevel="1" x14ac:dyDescent="0.2">
      <c r="A438" s="35" t="s">
        <v>180</v>
      </c>
      <c r="B438" s="36">
        <f t="shared" si="74"/>
        <v>10</v>
      </c>
      <c r="C438" s="81"/>
      <c r="D438" s="82"/>
      <c r="E438" s="82"/>
      <c r="F438" s="82"/>
      <c r="G438" s="82"/>
      <c r="H438" s="82"/>
      <c r="I438" s="82"/>
      <c r="J438" s="82"/>
      <c r="K438" s="82"/>
      <c r="L438" s="82"/>
      <c r="M438" s="82"/>
      <c r="N438" s="82"/>
      <c r="O438" s="82"/>
      <c r="P438" s="82"/>
      <c r="Q438" s="82"/>
      <c r="R438" s="82"/>
      <c r="S438" s="82"/>
      <c r="T438" s="82"/>
      <c r="U438" s="82"/>
      <c r="V438" s="82"/>
      <c r="W438" s="82"/>
      <c r="X438" s="82"/>
      <c r="Y438" s="82"/>
      <c r="Z438" s="82"/>
      <c r="AA438" s="82"/>
      <c r="AB438" s="82"/>
      <c r="AC438" s="82"/>
      <c r="AD438" s="82"/>
      <c r="AE438" s="82"/>
      <c r="AF438" s="82"/>
      <c r="AG438" s="82"/>
      <c r="AH438" s="82"/>
      <c r="AI438" s="82"/>
      <c r="AJ438" s="82"/>
      <c r="AK438" s="82"/>
      <c r="AL438" s="82"/>
      <c r="AM438" s="82"/>
      <c r="AN438" s="82"/>
      <c r="AO438" s="82"/>
      <c r="AP438" s="82"/>
      <c r="AQ438" s="82"/>
      <c r="AR438" s="82"/>
      <c r="AS438" s="82"/>
      <c r="AT438" s="82"/>
      <c r="AU438" s="82"/>
      <c r="AV438" s="82"/>
      <c r="AW438" s="82"/>
      <c r="AX438" s="82"/>
      <c r="AY438" s="82"/>
      <c r="AZ438" s="82"/>
      <c r="BA438" s="82"/>
      <c r="BB438" s="82"/>
      <c r="BC438" s="82"/>
      <c r="BD438" s="82"/>
      <c r="BE438" s="82"/>
      <c r="BF438" s="82">
        <v>10053634</v>
      </c>
      <c r="BG438" s="82">
        <v>12592626</v>
      </c>
      <c r="BH438" s="82">
        <v>10935095</v>
      </c>
      <c r="BI438" s="82"/>
      <c r="BJ438" s="82">
        <v>2691</v>
      </c>
      <c r="BK438" s="82">
        <v>6705</v>
      </c>
      <c r="BL438" s="82">
        <v>8973</v>
      </c>
      <c r="BM438" s="82">
        <v>3351</v>
      </c>
      <c r="BN438" s="82">
        <v>4983</v>
      </c>
      <c r="BO438" s="82">
        <v>10500</v>
      </c>
      <c r="BP438" s="82"/>
      <c r="BQ438" s="82"/>
      <c r="BR438" s="82">
        <v>3163</v>
      </c>
      <c r="BS438" s="82"/>
      <c r="BT438" s="82"/>
      <c r="BU438" s="82"/>
      <c r="BV438" s="82"/>
      <c r="BW438" s="82"/>
      <c r="BX438" s="82"/>
      <c r="BY438" s="82"/>
      <c r="BZ438" s="82"/>
      <c r="CA438" s="82"/>
      <c r="CB438" s="82"/>
      <c r="CC438" s="82"/>
      <c r="CD438" s="82"/>
      <c r="CE438" s="82"/>
      <c r="CF438" s="82"/>
      <c r="CG438" s="82"/>
      <c r="CH438" s="82"/>
      <c r="CI438" s="82"/>
      <c r="CJ438" s="82"/>
      <c r="CK438" s="82"/>
      <c r="CL438" s="82"/>
      <c r="CM438" s="82"/>
      <c r="CN438" s="82"/>
      <c r="CO438" s="82"/>
      <c r="CP438" s="82"/>
      <c r="CQ438" s="82"/>
      <c r="CR438" s="82"/>
      <c r="CS438" s="82"/>
      <c r="CT438" s="82"/>
      <c r="CU438" s="82"/>
      <c r="CV438" s="82"/>
      <c r="CW438" s="82"/>
      <c r="CX438" s="82"/>
      <c r="CY438" s="82"/>
      <c r="CZ438" s="82"/>
      <c r="DA438" s="82"/>
      <c r="DB438" s="82"/>
      <c r="DC438" s="82"/>
      <c r="DD438" s="82"/>
      <c r="DE438" s="82"/>
      <c r="DF438" s="82"/>
      <c r="DG438" s="82"/>
      <c r="DH438" s="82"/>
      <c r="DI438" s="82"/>
      <c r="DJ438" s="82"/>
      <c r="DK438" s="82"/>
      <c r="DL438" s="82"/>
      <c r="DM438" s="82"/>
      <c r="DN438" s="82"/>
      <c r="DO438" s="82"/>
      <c r="DP438" s="82"/>
      <c r="DQ438" s="82"/>
    </row>
    <row r="439" spans="1:121" s="25" customFormat="1" ht="12.75" customHeight="1" outlineLevel="1" x14ac:dyDescent="0.2">
      <c r="A439" s="35" t="s">
        <v>322</v>
      </c>
      <c r="B439" s="36">
        <f t="shared" si="74"/>
        <v>2</v>
      </c>
      <c r="C439" s="81"/>
      <c r="D439" s="82"/>
      <c r="E439" s="82"/>
      <c r="F439" s="82"/>
      <c r="G439" s="82"/>
      <c r="H439" s="82"/>
      <c r="I439" s="82"/>
      <c r="J439" s="82"/>
      <c r="K439" s="82"/>
      <c r="L439" s="82"/>
      <c r="M439" s="82"/>
      <c r="N439" s="82"/>
      <c r="O439" s="82"/>
      <c r="P439" s="82"/>
      <c r="Q439" s="82"/>
      <c r="R439" s="82"/>
      <c r="S439" s="82"/>
      <c r="T439" s="82"/>
      <c r="U439" s="82"/>
      <c r="V439" s="82"/>
      <c r="W439" s="82"/>
      <c r="X439" s="82"/>
      <c r="Y439" s="82"/>
      <c r="Z439" s="82"/>
      <c r="AA439" s="82"/>
      <c r="AB439" s="82"/>
      <c r="AC439" s="82"/>
      <c r="AD439" s="82"/>
      <c r="AE439" s="82"/>
      <c r="AF439" s="82"/>
      <c r="AG439" s="82"/>
      <c r="AH439" s="82"/>
      <c r="AI439" s="82"/>
      <c r="AJ439" s="82"/>
      <c r="AK439" s="82"/>
      <c r="AL439" s="82"/>
      <c r="AM439" s="82"/>
      <c r="AN439" s="82"/>
      <c r="AO439" s="82"/>
      <c r="AP439" s="82"/>
      <c r="AQ439" s="82"/>
      <c r="AR439" s="82"/>
      <c r="AS439" s="82"/>
      <c r="AT439" s="82"/>
      <c r="AU439" s="82"/>
      <c r="AV439" s="82"/>
      <c r="AW439" s="82"/>
      <c r="AX439" s="82"/>
      <c r="AY439" s="82"/>
      <c r="AZ439" s="82"/>
      <c r="BA439" s="82"/>
      <c r="BB439" s="82"/>
      <c r="BC439" s="82"/>
      <c r="BD439" s="82"/>
      <c r="BE439" s="82"/>
      <c r="BF439" s="82"/>
      <c r="BG439" s="82"/>
      <c r="BH439" s="82"/>
      <c r="BI439" s="82"/>
      <c r="BJ439" s="82"/>
      <c r="BK439" s="82"/>
      <c r="BL439" s="82"/>
      <c r="BM439" s="82"/>
      <c r="BN439" s="82"/>
      <c r="BO439" s="82"/>
      <c r="BP439" s="82">
        <v>229</v>
      </c>
      <c r="BQ439" s="82">
        <v>463</v>
      </c>
      <c r="BR439" s="82"/>
      <c r="BS439" s="82"/>
      <c r="BT439" s="82"/>
      <c r="BU439" s="82"/>
      <c r="BV439" s="82"/>
      <c r="BW439" s="82"/>
      <c r="BX439" s="82"/>
      <c r="BY439" s="82"/>
      <c r="BZ439" s="82"/>
      <c r="CA439" s="82"/>
      <c r="CB439" s="82"/>
      <c r="CC439" s="82"/>
      <c r="CD439" s="82"/>
      <c r="CE439" s="82"/>
      <c r="CF439" s="82"/>
      <c r="CG439" s="82"/>
      <c r="CH439" s="82"/>
      <c r="CI439" s="82"/>
      <c r="CJ439" s="82"/>
      <c r="CK439" s="82"/>
      <c r="CL439" s="82"/>
      <c r="CM439" s="82"/>
      <c r="CN439" s="82"/>
      <c r="CO439" s="82"/>
      <c r="CP439" s="82"/>
      <c r="CQ439" s="82"/>
      <c r="CR439" s="82"/>
      <c r="CS439" s="82"/>
      <c r="CT439" s="82"/>
      <c r="CU439" s="82"/>
      <c r="CV439" s="82"/>
      <c r="CW439" s="82"/>
      <c r="CX439" s="82"/>
      <c r="CY439" s="82"/>
      <c r="CZ439" s="82"/>
      <c r="DA439" s="82"/>
      <c r="DB439" s="82"/>
      <c r="DC439" s="82"/>
      <c r="DD439" s="82"/>
      <c r="DE439" s="82"/>
      <c r="DF439" s="82"/>
      <c r="DG439" s="82"/>
      <c r="DH439" s="82"/>
      <c r="DI439" s="82"/>
      <c r="DJ439" s="82"/>
      <c r="DK439" s="82"/>
      <c r="DL439" s="82"/>
      <c r="DM439" s="82"/>
      <c r="DN439" s="82"/>
      <c r="DO439" s="82"/>
      <c r="DP439" s="82"/>
      <c r="DQ439" s="82"/>
    </row>
    <row r="440" spans="1:121" s="25" customFormat="1" ht="12.75" customHeight="1" outlineLevel="1" x14ac:dyDescent="0.2">
      <c r="A440" s="35" t="s">
        <v>567</v>
      </c>
      <c r="B440" s="36">
        <f t="shared" si="74"/>
        <v>8</v>
      </c>
      <c r="C440" s="81"/>
      <c r="D440" s="82"/>
      <c r="E440" s="82"/>
      <c r="F440" s="82"/>
      <c r="G440" s="82"/>
      <c r="H440" s="82"/>
      <c r="I440" s="82"/>
      <c r="J440" s="82"/>
      <c r="K440" s="82"/>
      <c r="L440" s="82"/>
      <c r="M440" s="82"/>
      <c r="N440" s="82"/>
      <c r="O440" s="82"/>
      <c r="P440" s="82"/>
      <c r="Q440" s="82"/>
      <c r="R440" s="82"/>
      <c r="S440" s="82"/>
      <c r="T440" s="82"/>
      <c r="U440" s="82"/>
      <c r="V440" s="82"/>
      <c r="W440" s="82"/>
      <c r="X440" s="82"/>
      <c r="Y440" s="82"/>
      <c r="Z440" s="82"/>
      <c r="AA440" s="82"/>
      <c r="AB440" s="82"/>
      <c r="AC440" s="82"/>
      <c r="AD440" s="82"/>
      <c r="AE440" s="82"/>
      <c r="AF440" s="82"/>
      <c r="AG440" s="82"/>
      <c r="AH440" s="82"/>
      <c r="AI440" s="82"/>
      <c r="AJ440" s="82"/>
      <c r="AK440" s="82"/>
      <c r="AL440" s="82"/>
      <c r="AM440" s="82"/>
      <c r="AN440" s="82"/>
      <c r="AO440" s="82"/>
      <c r="AP440" s="82"/>
      <c r="AQ440" s="82"/>
      <c r="AR440" s="82"/>
      <c r="AS440" s="82"/>
      <c r="AT440" s="82"/>
      <c r="AU440" s="82"/>
      <c r="AV440" s="82"/>
      <c r="AW440" s="82"/>
      <c r="AX440" s="82"/>
      <c r="AY440" s="82"/>
      <c r="AZ440" s="82"/>
      <c r="BA440" s="82"/>
      <c r="BB440" s="82"/>
      <c r="BC440" s="82"/>
      <c r="BD440" s="82"/>
      <c r="BE440" s="82"/>
      <c r="BF440" s="82"/>
      <c r="BG440" s="82"/>
      <c r="BH440" s="82"/>
      <c r="BI440" s="82">
        <v>1648</v>
      </c>
      <c r="BJ440" s="82">
        <v>2210</v>
      </c>
      <c r="BK440" s="82">
        <v>4043</v>
      </c>
      <c r="BL440" s="82">
        <v>3742</v>
      </c>
      <c r="BM440" s="82">
        <v>3753</v>
      </c>
      <c r="BN440" s="82">
        <v>2560</v>
      </c>
      <c r="BO440" s="82">
        <v>2728</v>
      </c>
      <c r="BP440" s="82"/>
      <c r="BQ440" s="82"/>
      <c r="BR440" s="82">
        <v>4268</v>
      </c>
      <c r="BS440" s="82"/>
      <c r="BT440" s="82"/>
      <c r="BU440" s="82"/>
      <c r="BV440" s="82"/>
      <c r="BW440" s="82"/>
      <c r="BX440" s="82"/>
      <c r="BY440" s="82"/>
      <c r="BZ440" s="82"/>
      <c r="CA440" s="82"/>
      <c r="CB440" s="82"/>
      <c r="CC440" s="82"/>
      <c r="CD440" s="82"/>
      <c r="CE440" s="82"/>
      <c r="CF440" s="82"/>
      <c r="CG440" s="82"/>
      <c r="CH440" s="82"/>
      <c r="CI440" s="82"/>
      <c r="CJ440" s="82"/>
      <c r="CK440" s="82"/>
      <c r="CL440" s="82"/>
      <c r="CM440" s="82"/>
      <c r="CN440" s="82"/>
      <c r="CO440" s="82"/>
      <c r="CP440" s="82"/>
      <c r="CQ440" s="82"/>
      <c r="CR440" s="82"/>
      <c r="CS440" s="82"/>
      <c r="CT440" s="82"/>
      <c r="CU440" s="82"/>
      <c r="CV440" s="82"/>
      <c r="CW440" s="82"/>
      <c r="CX440" s="82"/>
      <c r="CY440" s="82"/>
      <c r="CZ440" s="82"/>
      <c r="DA440" s="82"/>
      <c r="DB440" s="82"/>
      <c r="DC440" s="82"/>
      <c r="DD440" s="82"/>
      <c r="DE440" s="82"/>
      <c r="DF440" s="82"/>
      <c r="DG440" s="82"/>
      <c r="DH440" s="82"/>
      <c r="DI440" s="82"/>
      <c r="DJ440" s="82"/>
      <c r="DK440" s="82"/>
      <c r="DL440" s="82"/>
      <c r="DM440" s="82"/>
      <c r="DN440" s="82"/>
      <c r="DO440" s="82"/>
      <c r="DP440" s="82"/>
      <c r="DQ440" s="82"/>
    </row>
    <row r="441" spans="1:121" s="25" customFormat="1" ht="12.75" customHeight="1" outlineLevel="1" x14ac:dyDescent="0.2">
      <c r="A441" s="35" t="s">
        <v>671</v>
      </c>
      <c r="B441" s="36">
        <f t="shared" si="74"/>
        <v>11</v>
      </c>
      <c r="C441" s="81"/>
      <c r="D441" s="82"/>
      <c r="E441" s="82"/>
      <c r="F441" s="82"/>
      <c r="G441" s="82"/>
      <c r="H441" s="82"/>
      <c r="I441" s="82"/>
      <c r="J441" s="82"/>
      <c r="K441" s="82"/>
      <c r="L441" s="82"/>
      <c r="M441" s="82"/>
      <c r="N441" s="82"/>
      <c r="O441" s="82"/>
      <c r="P441" s="82"/>
      <c r="Q441" s="82"/>
      <c r="R441" s="82"/>
      <c r="S441" s="82"/>
      <c r="T441" s="82"/>
      <c r="U441" s="82"/>
      <c r="V441" s="82"/>
      <c r="W441" s="82"/>
      <c r="X441" s="82"/>
      <c r="Y441" s="82"/>
      <c r="Z441" s="82"/>
      <c r="AA441" s="82"/>
      <c r="AB441" s="82"/>
      <c r="AC441" s="82"/>
      <c r="AD441" s="82"/>
      <c r="AE441" s="82"/>
      <c r="AF441" s="82"/>
      <c r="AG441" s="82"/>
      <c r="AH441" s="82"/>
      <c r="AI441" s="82"/>
      <c r="AJ441" s="82"/>
      <c r="AK441" s="82"/>
      <c r="AL441" s="82"/>
      <c r="AM441" s="82"/>
      <c r="AN441" s="82"/>
      <c r="AO441" s="82"/>
      <c r="AP441" s="82"/>
      <c r="AQ441" s="82"/>
      <c r="AR441" s="82"/>
      <c r="AS441" s="82"/>
      <c r="AT441" s="82"/>
      <c r="AU441" s="82"/>
      <c r="AV441" s="82"/>
      <c r="AW441" s="82"/>
      <c r="AX441" s="82"/>
      <c r="AY441" s="82"/>
      <c r="AZ441" s="82"/>
      <c r="BA441" s="82"/>
      <c r="BB441" s="82"/>
      <c r="BC441" s="82"/>
      <c r="BD441" s="82"/>
      <c r="BE441" s="82"/>
      <c r="BF441" s="82"/>
      <c r="BG441" s="82"/>
      <c r="BH441" s="82"/>
      <c r="BI441" s="82"/>
      <c r="BJ441" s="82"/>
      <c r="BK441" s="82"/>
      <c r="BL441" s="82"/>
      <c r="BM441" s="82"/>
      <c r="BN441" s="82"/>
      <c r="BO441" s="82"/>
      <c r="BP441" s="82"/>
      <c r="BQ441" s="82"/>
      <c r="BR441" s="82"/>
      <c r="BS441" s="82"/>
      <c r="BT441" s="82"/>
      <c r="BU441" s="82"/>
      <c r="BV441" s="82">
        <v>46.7</v>
      </c>
      <c r="BW441" s="82">
        <v>22.3</v>
      </c>
      <c r="BX441" s="82">
        <v>18.399999999999999</v>
      </c>
      <c r="BY441" s="82">
        <v>30.1</v>
      </c>
      <c r="BZ441" s="82">
        <v>30.1</v>
      </c>
      <c r="CA441" s="82">
        <v>85.8</v>
      </c>
      <c r="CB441" s="82">
        <v>57.6</v>
      </c>
      <c r="CC441" s="82">
        <v>58.2</v>
      </c>
      <c r="CD441" s="82">
        <v>194.8</v>
      </c>
      <c r="CE441" s="82">
        <v>36</v>
      </c>
      <c r="CF441" s="82">
        <v>54</v>
      </c>
      <c r="CG441" s="82"/>
      <c r="CH441" s="82"/>
      <c r="CI441" s="82"/>
      <c r="CJ441" s="82"/>
      <c r="CK441" s="82"/>
      <c r="CL441" s="82"/>
      <c r="CM441" s="82"/>
      <c r="CN441" s="82"/>
      <c r="CO441" s="82"/>
      <c r="CP441" s="82"/>
      <c r="CQ441" s="82"/>
      <c r="CR441" s="82"/>
      <c r="CS441" s="82"/>
      <c r="CT441" s="82"/>
      <c r="CU441" s="82"/>
      <c r="CV441" s="82"/>
      <c r="CW441" s="82"/>
      <c r="CX441" s="82"/>
      <c r="CY441" s="82"/>
      <c r="CZ441" s="82"/>
      <c r="DA441" s="82"/>
      <c r="DB441" s="82"/>
      <c r="DC441" s="82"/>
      <c r="DD441" s="82"/>
      <c r="DE441" s="82"/>
      <c r="DF441" s="82"/>
      <c r="DG441" s="82"/>
      <c r="DH441" s="82"/>
      <c r="DI441" s="82"/>
      <c r="DJ441" s="82"/>
      <c r="DK441" s="82"/>
      <c r="DL441" s="82"/>
      <c r="DM441" s="82"/>
      <c r="DN441" s="82"/>
      <c r="DO441" s="82"/>
      <c r="DP441" s="82"/>
      <c r="DQ441" s="82"/>
    </row>
    <row r="442" spans="1:121" s="25" customFormat="1" ht="12.75" customHeight="1" outlineLevel="1" x14ac:dyDescent="0.2">
      <c r="A442" s="35" t="s">
        <v>622</v>
      </c>
      <c r="B442" s="36">
        <f t="shared" si="74"/>
        <v>7</v>
      </c>
      <c r="C442" s="81"/>
      <c r="D442" s="82"/>
      <c r="E442" s="82"/>
      <c r="F442" s="82"/>
      <c r="G442" s="82"/>
      <c r="H442" s="82"/>
      <c r="I442" s="82"/>
      <c r="J442" s="82"/>
      <c r="K442" s="82"/>
      <c r="L442" s="82"/>
      <c r="M442" s="82"/>
      <c r="N442" s="82"/>
      <c r="O442" s="82"/>
      <c r="P442" s="82"/>
      <c r="Q442" s="82"/>
      <c r="R442" s="82"/>
      <c r="S442" s="82"/>
      <c r="T442" s="82"/>
      <c r="U442" s="82"/>
      <c r="V442" s="82"/>
      <c r="W442" s="82"/>
      <c r="X442" s="82"/>
      <c r="Y442" s="82"/>
      <c r="Z442" s="82"/>
      <c r="AA442" s="82"/>
      <c r="AB442" s="82"/>
      <c r="AC442" s="82"/>
      <c r="AD442" s="82"/>
      <c r="AE442" s="82"/>
      <c r="AF442" s="82"/>
      <c r="AG442" s="82"/>
      <c r="AH442" s="82"/>
      <c r="AI442" s="82"/>
      <c r="AJ442" s="82"/>
      <c r="AK442" s="82"/>
      <c r="AL442" s="82"/>
      <c r="AM442" s="82"/>
      <c r="AN442" s="82"/>
      <c r="AO442" s="82"/>
      <c r="AP442" s="82"/>
      <c r="AQ442" s="82"/>
      <c r="AR442" s="82"/>
      <c r="AS442" s="82"/>
      <c r="AT442" s="82"/>
      <c r="AU442" s="82"/>
      <c r="AV442" s="82"/>
      <c r="AW442" s="82"/>
      <c r="AX442" s="82"/>
      <c r="AY442" s="82"/>
      <c r="AZ442" s="82"/>
      <c r="BA442" s="82"/>
      <c r="BB442" s="82"/>
      <c r="BC442" s="82"/>
      <c r="BD442" s="82"/>
      <c r="BE442" s="82"/>
      <c r="BF442" s="82"/>
      <c r="BG442" s="82"/>
      <c r="BH442" s="82"/>
      <c r="BI442" s="82"/>
      <c r="BJ442" s="82"/>
      <c r="BK442" s="82"/>
      <c r="BL442" s="82"/>
      <c r="BM442" s="82"/>
      <c r="BN442" s="82"/>
      <c r="BO442" s="82"/>
      <c r="BP442" s="82"/>
      <c r="BQ442" s="82"/>
      <c r="BR442" s="82"/>
      <c r="BS442" s="82"/>
      <c r="BT442" s="82"/>
      <c r="BU442" s="82"/>
      <c r="BV442" s="82"/>
      <c r="BW442" s="82"/>
      <c r="BX442" s="82"/>
      <c r="BY442" s="82"/>
      <c r="BZ442" s="82"/>
      <c r="CA442" s="82"/>
      <c r="CB442" s="82"/>
      <c r="CC442" s="82"/>
      <c r="CD442" s="82"/>
      <c r="CE442" s="82"/>
      <c r="CF442" s="82"/>
      <c r="CG442" s="82"/>
      <c r="CH442" s="82"/>
      <c r="CI442" s="82"/>
      <c r="CJ442" s="82"/>
      <c r="CK442" s="82"/>
      <c r="CL442" s="82"/>
      <c r="CM442" s="82"/>
      <c r="CN442" s="82"/>
      <c r="CO442" s="82"/>
      <c r="CP442" s="82"/>
      <c r="CQ442" s="82"/>
      <c r="CR442" s="82"/>
      <c r="CS442" s="82"/>
      <c r="CT442" s="82"/>
      <c r="CU442" s="82"/>
      <c r="CV442" s="82"/>
      <c r="CW442" s="82"/>
      <c r="CX442" s="82"/>
      <c r="CY442" s="82"/>
      <c r="CZ442" s="82"/>
      <c r="DA442" s="82">
        <v>4422</v>
      </c>
      <c r="DB442" s="82">
        <v>4373</v>
      </c>
      <c r="DC442" s="82">
        <v>5566.1359657011335</v>
      </c>
      <c r="DD442" s="82">
        <v>4802.29164365</v>
      </c>
      <c r="DE442" s="82"/>
      <c r="DF442" s="82"/>
      <c r="DG442" s="82"/>
      <c r="DH442" s="82"/>
      <c r="DI442" s="82"/>
      <c r="DJ442" s="82"/>
      <c r="DK442" s="82"/>
      <c r="DL442" s="82"/>
      <c r="DM442" s="82"/>
      <c r="DN442" s="82"/>
      <c r="DO442" s="82">
        <v>9941</v>
      </c>
      <c r="DP442" s="82">
        <v>12863</v>
      </c>
      <c r="DQ442" s="82">
        <v>15490</v>
      </c>
    </row>
    <row r="443" spans="1:121" s="25" customFormat="1" ht="12.75" customHeight="1" outlineLevel="1" x14ac:dyDescent="0.2">
      <c r="A443" s="35" t="s">
        <v>548</v>
      </c>
      <c r="B443" s="36">
        <f t="shared" si="74"/>
        <v>4</v>
      </c>
      <c r="C443" s="81"/>
      <c r="D443" s="82"/>
      <c r="E443" s="82"/>
      <c r="F443" s="82"/>
      <c r="G443" s="82"/>
      <c r="H443" s="82"/>
      <c r="I443" s="82"/>
      <c r="J443" s="82"/>
      <c r="K443" s="82"/>
      <c r="L443" s="82"/>
      <c r="M443" s="82"/>
      <c r="N443" s="82"/>
      <c r="O443" s="82"/>
      <c r="P443" s="82"/>
      <c r="Q443" s="82"/>
      <c r="R443" s="82"/>
      <c r="S443" s="82"/>
      <c r="T443" s="82"/>
      <c r="U443" s="82"/>
      <c r="V443" s="82"/>
      <c r="W443" s="82"/>
      <c r="X443" s="82"/>
      <c r="Y443" s="82"/>
      <c r="Z443" s="82"/>
      <c r="AA443" s="82"/>
      <c r="AB443" s="82"/>
      <c r="AC443" s="82"/>
      <c r="AD443" s="82"/>
      <c r="AE443" s="82"/>
      <c r="AF443" s="82"/>
      <c r="AG443" s="82"/>
      <c r="AH443" s="82"/>
      <c r="AI443" s="82"/>
      <c r="AJ443" s="82"/>
      <c r="AK443" s="82"/>
      <c r="AL443" s="82"/>
      <c r="AM443" s="82"/>
      <c r="AN443" s="82"/>
      <c r="AO443" s="82"/>
      <c r="AP443" s="82"/>
      <c r="AQ443" s="82"/>
      <c r="AR443" s="82"/>
      <c r="AS443" s="82"/>
      <c r="AT443" s="82"/>
      <c r="AU443" s="82"/>
      <c r="AV443" s="82"/>
      <c r="AW443" s="82"/>
      <c r="AX443" s="82"/>
      <c r="AY443" s="82"/>
      <c r="AZ443" s="82"/>
      <c r="BA443" s="82"/>
      <c r="BB443" s="82"/>
      <c r="BC443" s="82"/>
      <c r="BD443" s="82"/>
      <c r="BE443" s="82"/>
      <c r="BF443" s="82"/>
      <c r="BG443" s="82"/>
      <c r="BH443" s="82"/>
      <c r="BI443" s="82"/>
      <c r="BJ443" s="82"/>
      <c r="BK443" s="82"/>
      <c r="BL443" s="82"/>
      <c r="BM443" s="82">
        <v>14407</v>
      </c>
      <c r="BN443" s="82">
        <v>13809</v>
      </c>
      <c r="BO443" s="82">
        <v>21537</v>
      </c>
      <c r="BP443" s="82"/>
      <c r="BQ443" s="82"/>
      <c r="BR443" s="82">
        <v>35962</v>
      </c>
      <c r="BS443" s="82"/>
      <c r="BT443" s="82"/>
      <c r="BU443" s="82"/>
      <c r="BV443" s="82"/>
      <c r="BW443" s="82"/>
      <c r="BX443" s="82"/>
      <c r="BY443" s="82"/>
      <c r="BZ443" s="82"/>
      <c r="CA443" s="82"/>
      <c r="CB443" s="82"/>
      <c r="CC443" s="82"/>
      <c r="CD443" s="82"/>
      <c r="CE443" s="82"/>
      <c r="CF443" s="82"/>
      <c r="CG443" s="82"/>
      <c r="CH443" s="82"/>
      <c r="CI443" s="82"/>
      <c r="CJ443" s="82"/>
      <c r="CK443" s="82"/>
      <c r="CL443" s="82"/>
      <c r="CM443" s="82"/>
      <c r="CN443" s="82"/>
      <c r="CO443" s="82"/>
      <c r="CP443" s="82"/>
      <c r="CQ443" s="82"/>
      <c r="CR443" s="82"/>
      <c r="CS443" s="82"/>
      <c r="CT443" s="82"/>
      <c r="CU443" s="82"/>
      <c r="CV443" s="82"/>
      <c r="CW443" s="82"/>
      <c r="CX443" s="82"/>
      <c r="CY443" s="82"/>
      <c r="CZ443" s="82"/>
      <c r="DA443" s="82"/>
      <c r="DB443" s="82"/>
      <c r="DC443" s="82"/>
      <c r="DD443" s="82"/>
      <c r="DE443" s="82"/>
      <c r="DF443" s="82"/>
      <c r="DG443" s="82"/>
      <c r="DH443" s="82"/>
      <c r="DI443" s="82"/>
      <c r="DJ443" s="82"/>
      <c r="DK443" s="82"/>
      <c r="DL443" s="82"/>
      <c r="DM443" s="82"/>
      <c r="DN443" s="82"/>
      <c r="DO443" s="82"/>
      <c r="DP443" s="82"/>
      <c r="DQ443" s="82"/>
    </row>
    <row r="444" spans="1:121" s="25" customFormat="1" ht="12.75" customHeight="1" outlineLevel="1" x14ac:dyDescent="0.2">
      <c r="A444" s="35" t="s">
        <v>537</v>
      </c>
      <c r="B444" s="36">
        <f t="shared" si="74"/>
        <v>4</v>
      </c>
      <c r="C444" s="81"/>
      <c r="D444" s="82"/>
      <c r="E444" s="82"/>
      <c r="F444" s="82"/>
      <c r="G444" s="82"/>
      <c r="H444" s="82"/>
      <c r="I444" s="82"/>
      <c r="J444" s="82"/>
      <c r="K444" s="82"/>
      <c r="L444" s="82"/>
      <c r="M444" s="82"/>
      <c r="N444" s="82"/>
      <c r="O444" s="82"/>
      <c r="P444" s="82"/>
      <c r="Q444" s="82"/>
      <c r="R444" s="82"/>
      <c r="S444" s="82"/>
      <c r="T444" s="82"/>
      <c r="U444" s="82"/>
      <c r="V444" s="82"/>
      <c r="W444" s="82"/>
      <c r="X444" s="82"/>
      <c r="Y444" s="82"/>
      <c r="Z444" s="82"/>
      <c r="AA444" s="82"/>
      <c r="AB444" s="82"/>
      <c r="AC444" s="82"/>
      <c r="AD444" s="82"/>
      <c r="AE444" s="82"/>
      <c r="AF444" s="82"/>
      <c r="AG444" s="82"/>
      <c r="AH444" s="82"/>
      <c r="AI444" s="82"/>
      <c r="AJ444" s="82"/>
      <c r="AK444" s="82"/>
      <c r="AL444" s="82"/>
      <c r="AM444" s="82"/>
      <c r="AN444" s="82"/>
      <c r="AO444" s="82"/>
      <c r="AP444" s="82"/>
      <c r="AQ444" s="82"/>
      <c r="AR444" s="82"/>
      <c r="AS444" s="82"/>
      <c r="AT444" s="82"/>
      <c r="AU444" s="82"/>
      <c r="AV444" s="82"/>
      <c r="AW444" s="82"/>
      <c r="AX444" s="82"/>
      <c r="AY444" s="82"/>
      <c r="AZ444" s="82"/>
      <c r="BA444" s="82"/>
      <c r="BB444" s="82"/>
      <c r="BC444" s="82"/>
      <c r="BD444" s="82"/>
      <c r="BE444" s="82">
        <v>96702</v>
      </c>
      <c r="BF444" s="82">
        <v>76143</v>
      </c>
      <c r="BG444" s="82">
        <v>67380</v>
      </c>
      <c r="BH444" s="82">
        <v>59584</v>
      </c>
      <c r="BI444" s="82"/>
      <c r="BJ444" s="82"/>
      <c r="BK444" s="82"/>
      <c r="BL444" s="82"/>
      <c r="BM444" s="82"/>
      <c r="BN444" s="82"/>
      <c r="BO444" s="82"/>
      <c r="BP444" s="82"/>
      <c r="BQ444" s="82"/>
      <c r="BR444" s="82"/>
      <c r="BS444" s="82"/>
      <c r="BT444" s="82"/>
      <c r="BU444" s="82"/>
      <c r="BV444" s="82"/>
      <c r="BW444" s="82"/>
      <c r="BX444" s="82"/>
      <c r="BY444" s="82"/>
      <c r="BZ444" s="82"/>
      <c r="CA444" s="82"/>
      <c r="CB444" s="82"/>
      <c r="CC444" s="82"/>
      <c r="CD444" s="82"/>
      <c r="CE444" s="82"/>
      <c r="CF444" s="82"/>
      <c r="CG444" s="82"/>
      <c r="CH444" s="82"/>
      <c r="CI444" s="82"/>
      <c r="CJ444" s="82"/>
      <c r="CK444" s="82"/>
      <c r="CL444" s="82"/>
      <c r="CM444" s="82"/>
      <c r="CN444" s="82"/>
      <c r="CO444" s="82"/>
      <c r="CP444" s="82"/>
      <c r="CQ444" s="82"/>
      <c r="CR444" s="82"/>
      <c r="CS444" s="82"/>
      <c r="CT444" s="82"/>
      <c r="CU444" s="82"/>
      <c r="CV444" s="82"/>
      <c r="CW444" s="82"/>
      <c r="CX444" s="82"/>
      <c r="CY444" s="82"/>
      <c r="CZ444" s="82"/>
      <c r="DA444" s="82"/>
      <c r="DB444" s="82"/>
      <c r="DC444" s="82"/>
      <c r="DD444" s="82"/>
      <c r="DE444" s="82"/>
      <c r="DF444" s="82"/>
      <c r="DG444" s="82"/>
      <c r="DH444" s="82"/>
      <c r="DI444" s="82"/>
      <c r="DJ444" s="82"/>
      <c r="DK444" s="82"/>
      <c r="DL444" s="82"/>
      <c r="DM444" s="82"/>
      <c r="DN444" s="82"/>
      <c r="DO444" s="82"/>
      <c r="DP444" s="82"/>
      <c r="DQ444" s="82"/>
    </row>
    <row r="445" spans="1:121" s="25" customFormat="1" ht="12.75" customHeight="1" outlineLevel="1" x14ac:dyDescent="0.2">
      <c r="A445" s="35" t="s">
        <v>83</v>
      </c>
      <c r="B445" s="36">
        <f t="shared" si="74"/>
        <v>11</v>
      </c>
      <c r="C445" s="81"/>
      <c r="D445" s="82"/>
      <c r="E445" s="82"/>
      <c r="F445" s="82"/>
      <c r="G445" s="82"/>
      <c r="H445" s="82"/>
      <c r="I445" s="82"/>
      <c r="J445" s="82"/>
      <c r="K445" s="82"/>
      <c r="L445" s="82"/>
      <c r="M445" s="82"/>
      <c r="N445" s="82"/>
      <c r="O445" s="82"/>
      <c r="P445" s="82"/>
      <c r="Q445" s="82">
        <v>5202</v>
      </c>
      <c r="R445" s="82">
        <v>431690</v>
      </c>
      <c r="S445" s="82">
        <v>20390</v>
      </c>
      <c r="T445" s="82">
        <v>6547</v>
      </c>
      <c r="U445" s="82">
        <v>10279</v>
      </c>
      <c r="V445" s="82">
        <v>15003</v>
      </c>
      <c r="W445" s="82">
        <v>183737</v>
      </c>
      <c r="X445" s="82">
        <v>168709</v>
      </c>
      <c r="Y445" s="82">
        <v>17241</v>
      </c>
      <c r="Z445" s="82">
        <v>40000</v>
      </c>
      <c r="AA445" s="82">
        <v>6243</v>
      </c>
      <c r="AB445" s="82"/>
      <c r="AC445" s="82"/>
      <c r="AD445" s="82"/>
      <c r="AE445" s="82"/>
      <c r="AF445" s="82"/>
      <c r="AG445" s="82"/>
      <c r="AH445" s="82"/>
      <c r="AI445" s="82"/>
      <c r="AJ445" s="82"/>
      <c r="AK445" s="82"/>
      <c r="AL445" s="82"/>
      <c r="AM445" s="82"/>
      <c r="AN445" s="82"/>
      <c r="AO445" s="82"/>
      <c r="AP445" s="82"/>
      <c r="AQ445" s="82"/>
      <c r="AR445" s="82"/>
      <c r="AS445" s="82"/>
      <c r="AT445" s="82"/>
      <c r="AU445" s="82"/>
      <c r="AV445" s="82"/>
      <c r="AW445" s="82"/>
      <c r="AX445" s="82"/>
      <c r="AY445" s="82"/>
      <c r="AZ445" s="82"/>
      <c r="BA445" s="82"/>
      <c r="BB445" s="82"/>
      <c r="BC445" s="82"/>
      <c r="BD445" s="82"/>
      <c r="BE445" s="82"/>
      <c r="BF445" s="82"/>
      <c r="BG445" s="82"/>
      <c r="BH445" s="82"/>
      <c r="BI445" s="82"/>
      <c r="BJ445" s="82"/>
      <c r="BK445" s="82"/>
      <c r="BL445" s="82"/>
      <c r="BM445" s="82"/>
      <c r="BN445" s="82"/>
      <c r="BO445" s="82"/>
      <c r="BP445" s="82"/>
      <c r="BQ445" s="82"/>
      <c r="BR445" s="82"/>
      <c r="BS445" s="82"/>
      <c r="BT445" s="82"/>
      <c r="BU445" s="82"/>
      <c r="BV445" s="82"/>
      <c r="BW445" s="82"/>
      <c r="BX445" s="82"/>
      <c r="BY445" s="82"/>
      <c r="BZ445" s="82"/>
      <c r="CA445" s="82"/>
      <c r="CB445" s="82"/>
      <c r="CC445" s="82"/>
      <c r="CD445" s="82"/>
      <c r="CE445" s="82"/>
      <c r="CF445" s="82"/>
      <c r="CG445" s="82"/>
      <c r="CH445" s="82"/>
      <c r="CI445" s="82"/>
      <c r="CJ445" s="82"/>
      <c r="CK445" s="82"/>
      <c r="CL445" s="82"/>
      <c r="CM445" s="82"/>
      <c r="CN445" s="82"/>
      <c r="CO445" s="82"/>
      <c r="CP445" s="82"/>
      <c r="CQ445" s="82"/>
      <c r="CR445" s="82"/>
      <c r="CS445" s="82"/>
      <c r="CT445" s="82"/>
      <c r="CU445" s="82"/>
      <c r="CV445" s="82"/>
      <c r="CW445" s="82"/>
      <c r="CX445" s="82"/>
      <c r="CY445" s="82"/>
      <c r="CZ445" s="82"/>
      <c r="DA445" s="82"/>
      <c r="DB445" s="82"/>
      <c r="DC445" s="82"/>
      <c r="DD445" s="82"/>
      <c r="DE445" s="82"/>
      <c r="DF445" s="82"/>
      <c r="DG445" s="82"/>
      <c r="DH445" s="82"/>
      <c r="DI445" s="82"/>
      <c r="DJ445" s="82"/>
      <c r="DK445" s="82"/>
      <c r="DL445" s="82"/>
      <c r="DM445" s="82"/>
      <c r="DN445" s="82"/>
      <c r="DO445" s="82"/>
      <c r="DP445" s="82"/>
      <c r="DQ445" s="82"/>
    </row>
    <row r="446" spans="1:121" s="25" customFormat="1" ht="12.75" customHeight="1" outlineLevel="1" x14ac:dyDescent="0.2">
      <c r="A446" s="35" t="s">
        <v>569</v>
      </c>
      <c r="B446" s="36">
        <f t="shared" si="74"/>
        <v>8</v>
      </c>
      <c r="C446" s="81"/>
      <c r="D446" s="82"/>
      <c r="E446" s="82"/>
      <c r="F446" s="82"/>
      <c r="G446" s="82"/>
      <c r="H446" s="82"/>
      <c r="I446" s="82"/>
      <c r="J446" s="82"/>
      <c r="K446" s="82"/>
      <c r="L446" s="82"/>
      <c r="M446" s="82"/>
      <c r="N446" s="82"/>
      <c r="O446" s="82"/>
      <c r="P446" s="82"/>
      <c r="Q446" s="82"/>
      <c r="R446" s="82"/>
      <c r="S446" s="82"/>
      <c r="T446" s="82"/>
      <c r="U446" s="82"/>
      <c r="V446" s="82"/>
      <c r="W446" s="82"/>
      <c r="X446" s="82"/>
      <c r="Y446" s="82"/>
      <c r="Z446" s="82"/>
      <c r="AA446" s="82"/>
      <c r="AB446" s="82"/>
      <c r="AC446" s="82"/>
      <c r="AD446" s="82"/>
      <c r="AE446" s="82"/>
      <c r="AF446" s="82"/>
      <c r="AG446" s="82"/>
      <c r="AH446" s="82"/>
      <c r="AI446" s="82"/>
      <c r="AJ446" s="82"/>
      <c r="AK446" s="82"/>
      <c r="AL446" s="82"/>
      <c r="AM446" s="82"/>
      <c r="AN446" s="82"/>
      <c r="AO446" s="82"/>
      <c r="AP446" s="82"/>
      <c r="AQ446" s="82"/>
      <c r="AR446" s="82"/>
      <c r="AS446" s="82"/>
      <c r="AT446" s="82"/>
      <c r="AU446" s="82"/>
      <c r="AV446" s="82"/>
      <c r="AW446" s="82"/>
      <c r="AX446" s="82"/>
      <c r="AY446" s="82"/>
      <c r="AZ446" s="82"/>
      <c r="BA446" s="82"/>
      <c r="BB446" s="82"/>
      <c r="BC446" s="82"/>
      <c r="BD446" s="82"/>
      <c r="BE446" s="82"/>
      <c r="BF446" s="82"/>
      <c r="BG446" s="82"/>
      <c r="BH446" s="82"/>
      <c r="BI446" s="82">
        <v>278</v>
      </c>
      <c r="BJ446" s="82">
        <v>484</v>
      </c>
      <c r="BK446" s="82">
        <v>768</v>
      </c>
      <c r="BL446" s="82">
        <v>907</v>
      </c>
      <c r="BM446" s="82">
        <v>1029</v>
      </c>
      <c r="BN446" s="82">
        <v>1326</v>
      </c>
      <c r="BO446" s="82">
        <v>1629</v>
      </c>
      <c r="BP446" s="82"/>
      <c r="BQ446" s="82"/>
      <c r="BR446" s="82">
        <f>27200+1241</f>
        <v>28441</v>
      </c>
      <c r="BS446" s="82"/>
      <c r="BT446" s="82"/>
      <c r="BU446" s="82"/>
      <c r="BV446" s="82"/>
      <c r="BW446" s="82"/>
      <c r="BX446" s="82"/>
      <c r="BY446" s="82"/>
      <c r="BZ446" s="82"/>
      <c r="CA446" s="82"/>
      <c r="CB446" s="82"/>
      <c r="CC446" s="82"/>
      <c r="CD446" s="82"/>
      <c r="CE446" s="82"/>
      <c r="CF446" s="82"/>
      <c r="CG446" s="82"/>
      <c r="CH446" s="82"/>
      <c r="CI446" s="82"/>
      <c r="CJ446" s="82"/>
      <c r="CK446" s="82"/>
      <c r="CL446" s="82"/>
      <c r="CM446" s="82"/>
      <c r="CN446" s="82"/>
      <c r="CO446" s="82"/>
      <c r="CP446" s="82"/>
      <c r="CQ446" s="82"/>
      <c r="CR446" s="82"/>
      <c r="CS446" s="82"/>
      <c r="CT446" s="82"/>
      <c r="CU446" s="82"/>
      <c r="CV446" s="82"/>
      <c r="CW446" s="82"/>
      <c r="CX446" s="82"/>
      <c r="CY446" s="82"/>
      <c r="CZ446" s="82"/>
      <c r="DA446" s="82"/>
      <c r="DB446" s="82"/>
      <c r="DC446" s="82"/>
      <c r="DD446" s="82"/>
      <c r="DE446" s="82"/>
      <c r="DF446" s="82"/>
      <c r="DG446" s="82"/>
      <c r="DH446" s="82"/>
      <c r="DI446" s="82"/>
      <c r="DJ446" s="82"/>
      <c r="DK446" s="82"/>
      <c r="DL446" s="82"/>
      <c r="DM446" s="82"/>
      <c r="DN446" s="82"/>
      <c r="DO446" s="82"/>
      <c r="DP446" s="82"/>
      <c r="DQ446" s="82"/>
    </row>
    <row r="447" spans="1:121" s="25" customFormat="1" ht="12.75" customHeight="1" outlineLevel="1" x14ac:dyDescent="0.2">
      <c r="A447" s="35" t="s">
        <v>136</v>
      </c>
      <c r="B447" s="36">
        <f t="shared" si="74"/>
        <v>2</v>
      </c>
      <c r="C447" s="81"/>
      <c r="D447" s="82"/>
      <c r="E447" s="82"/>
      <c r="F447" s="82"/>
      <c r="G447" s="82"/>
      <c r="H447" s="82"/>
      <c r="I447" s="82"/>
      <c r="J447" s="82"/>
      <c r="K447" s="82"/>
      <c r="L447" s="82"/>
      <c r="M447" s="82"/>
      <c r="N447" s="82"/>
      <c r="O447" s="82"/>
      <c r="P447" s="82"/>
      <c r="Q447" s="82"/>
      <c r="R447" s="82"/>
      <c r="S447" s="82"/>
      <c r="T447" s="82"/>
      <c r="U447" s="82"/>
      <c r="V447" s="82"/>
      <c r="W447" s="82"/>
      <c r="X447" s="82"/>
      <c r="Y447" s="82"/>
      <c r="Z447" s="82"/>
      <c r="AA447" s="82"/>
      <c r="AB447" s="82"/>
      <c r="AC447" s="82"/>
      <c r="AD447" s="82"/>
      <c r="AE447" s="82"/>
      <c r="AF447" s="82"/>
      <c r="AG447" s="82"/>
      <c r="AH447" s="82"/>
      <c r="AI447" s="82"/>
      <c r="AJ447" s="82"/>
      <c r="AK447" s="82"/>
      <c r="AL447" s="82"/>
      <c r="AM447" s="82"/>
      <c r="AN447" s="82"/>
      <c r="AO447" s="82"/>
      <c r="AP447" s="82"/>
      <c r="AQ447" s="82"/>
      <c r="AR447" s="82"/>
      <c r="AS447" s="82"/>
      <c r="AT447" s="82"/>
      <c r="AU447" s="82"/>
      <c r="AV447" s="82"/>
      <c r="AW447" s="82"/>
      <c r="AX447" s="82">
        <v>17000000</v>
      </c>
      <c r="AY447" s="82">
        <v>6700000</v>
      </c>
      <c r="AZ447" s="82"/>
      <c r="BA447" s="82"/>
      <c r="BB447" s="82"/>
      <c r="BC447" s="82"/>
      <c r="BD447" s="82"/>
      <c r="BE447" s="82"/>
      <c r="BF447" s="82"/>
      <c r="BG447" s="82"/>
      <c r="BH447" s="82"/>
      <c r="BI447" s="82"/>
      <c r="BJ447" s="82"/>
      <c r="BK447" s="82"/>
      <c r="BL447" s="82"/>
      <c r="BM447" s="82"/>
      <c r="BN447" s="82"/>
      <c r="BO447" s="82"/>
      <c r="BP447" s="82"/>
      <c r="BQ447" s="82"/>
      <c r="BR447" s="82"/>
      <c r="BS447" s="82"/>
      <c r="BT447" s="82"/>
      <c r="BU447" s="82"/>
      <c r="BV447" s="82"/>
      <c r="BW447" s="82"/>
      <c r="BX447" s="82"/>
      <c r="BY447" s="82"/>
      <c r="BZ447" s="82"/>
      <c r="CA447" s="82"/>
      <c r="CB447" s="82"/>
      <c r="CC447" s="82"/>
      <c r="CD447" s="82"/>
      <c r="CE447" s="82"/>
      <c r="CF447" s="82"/>
      <c r="CG447" s="82"/>
      <c r="CH447" s="82"/>
      <c r="CI447" s="82"/>
      <c r="CJ447" s="82"/>
      <c r="CK447" s="82"/>
      <c r="CL447" s="82"/>
      <c r="CM447" s="82"/>
      <c r="CN447" s="82"/>
      <c r="CO447" s="82"/>
      <c r="CP447" s="82"/>
      <c r="CQ447" s="82"/>
      <c r="CR447" s="82"/>
      <c r="CS447" s="82"/>
      <c r="CT447" s="82"/>
      <c r="CU447" s="82"/>
      <c r="CV447" s="82"/>
      <c r="CW447" s="82"/>
      <c r="CX447" s="82"/>
      <c r="CY447" s="82"/>
      <c r="CZ447" s="82"/>
      <c r="DA447" s="82"/>
      <c r="DB447" s="82"/>
      <c r="DC447" s="82"/>
      <c r="DD447" s="82"/>
      <c r="DE447" s="82"/>
      <c r="DF447" s="82"/>
      <c r="DG447" s="82"/>
      <c r="DH447" s="82"/>
      <c r="DI447" s="82"/>
      <c r="DJ447" s="82"/>
      <c r="DK447" s="82"/>
      <c r="DL447" s="82"/>
      <c r="DM447" s="82"/>
      <c r="DN447" s="82"/>
      <c r="DO447" s="82"/>
      <c r="DP447" s="82"/>
      <c r="DQ447" s="82"/>
    </row>
    <row r="448" spans="1:121" s="25" customFormat="1" ht="12.75" customHeight="1" outlineLevel="1" x14ac:dyDescent="0.2">
      <c r="A448" s="35" t="s">
        <v>587</v>
      </c>
      <c r="B448" s="36">
        <f t="shared" si="74"/>
        <v>1</v>
      </c>
      <c r="C448" s="81"/>
      <c r="D448" s="82"/>
      <c r="E448" s="82"/>
      <c r="F448" s="82"/>
      <c r="G448" s="82"/>
      <c r="H448" s="82"/>
      <c r="I448" s="82"/>
      <c r="J448" s="82"/>
      <c r="K448" s="82"/>
      <c r="L448" s="82"/>
      <c r="M448" s="82"/>
      <c r="N448" s="82"/>
      <c r="O448" s="82"/>
      <c r="P448" s="82"/>
      <c r="Q448" s="82"/>
      <c r="R448" s="82"/>
      <c r="S448" s="82"/>
      <c r="T448" s="82"/>
      <c r="U448" s="82"/>
      <c r="V448" s="82"/>
      <c r="W448" s="82"/>
      <c r="X448" s="82"/>
      <c r="Y448" s="82"/>
      <c r="Z448" s="82"/>
      <c r="AA448" s="82"/>
      <c r="AB448" s="82"/>
      <c r="AC448" s="82"/>
      <c r="AD448" s="82"/>
      <c r="AE448" s="82"/>
      <c r="AF448" s="82"/>
      <c r="AG448" s="82"/>
      <c r="AH448" s="82"/>
      <c r="AI448" s="82"/>
      <c r="AJ448" s="82"/>
      <c r="AK448" s="82"/>
      <c r="AL448" s="82"/>
      <c r="AM448" s="82"/>
      <c r="AN448" s="82"/>
      <c r="AO448" s="82"/>
      <c r="AP448" s="82"/>
      <c r="AQ448" s="82"/>
      <c r="AR448" s="82"/>
      <c r="AS448" s="82"/>
      <c r="AT448" s="82"/>
      <c r="AU448" s="82"/>
      <c r="AV448" s="82"/>
      <c r="AW448" s="82"/>
      <c r="AX448" s="82"/>
      <c r="AY448" s="82"/>
      <c r="AZ448" s="82"/>
      <c r="BA448" s="82"/>
      <c r="BB448" s="82"/>
      <c r="BC448" s="82"/>
      <c r="BD448" s="82"/>
      <c r="BE448" s="82"/>
      <c r="BF448" s="82"/>
      <c r="BG448" s="82"/>
      <c r="BH448" s="82"/>
      <c r="BI448" s="82"/>
      <c r="BJ448" s="82"/>
      <c r="BK448" s="82"/>
      <c r="BL448" s="82"/>
      <c r="BM448" s="82">
        <v>2012</v>
      </c>
      <c r="BN448" s="82"/>
      <c r="BO448" s="82"/>
      <c r="BP448" s="82"/>
      <c r="BQ448" s="82"/>
      <c r="BR448" s="82"/>
      <c r="BS448" s="82"/>
      <c r="BT448" s="82"/>
      <c r="BU448" s="82"/>
      <c r="BV448" s="82"/>
      <c r="BW448" s="82"/>
      <c r="BX448" s="82"/>
      <c r="BY448" s="82"/>
      <c r="BZ448" s="82"/>
      <c r="CA448" s="82"/>
      <c r="CB448" s="82"/>
      <c r="CC448" s="82"/>
      <c r="CD448" s="82"/>
      <c r="CE448" s="82"/>
      <c r="CF448" s="82"/>
      <c r="CG448" s="82"/>
      <c r="CH448" s="82"/>
      <c r="CI448" s="82"/>
      <c r="CJ448" s="82"/>
      <c r="CK448" s="82"/>
      <c r="CL448" s="82"/>
      <c r="CM448" s="82"/>
      <c r="CN448" s="82"/>
      <c r="CO448" s="82"/>
      <c r="CP448" s="82"/>
      <c r="CQ448" s="82"/>
      <c r="CR448" s="82"/>
      <c r="CS448" s="82"/>
      <c r="CT448" s="82"/>
      <c r="CU448" s="82"/>
      <c r="CV448" s="82"/>
      <c r="CW448" s="82"/>
      <c r="CX448" s="82"/>
      <c r="CY448" s="82"/>
      <c r="CZ448" s="82"/>
      <c r="DA448" s="82"/>
      <c r="DB448" s="82"/>
      <c r="DC448" s="82"/>
      <c r="DD448" s="82"/>
      <c r="DE448" s="82"/>
      <c r="DF448" s="82"/>
      <c r="DG448" s="82"/>
      <c r="DH448" s="82"/>
      <c r="DI448" s="82"/>
      <c r="DJ448" s="82"/>
      <c r="DK448" s="82"/>
      <c r="DL448" s="82"/>
      <c r="DM448" s="82"/>
      <c r="DN448" s="82"/>
      <c r="DO448" s="82"/>
      <c r="DP448" s="82"/>
      <c r="DQ448" s="82"/>
    </row>
    <row r="449" spans="1:121" s="25" customFormat="1" ht="12.75" customHeight="1" outlineLevel="1" x14ac:dyDescent="0.2">
      <c r="A449" s="35" t="s">
        <v>540</v>
      </c>
      <c r="B449" s="36">
        <f t="shared" si="74"/>
        <v>1</v>
      </c>
      <c r="C449" s="81"/>
      <c r="D449" s="82"/>
      <c r="E449" s="82"/>
      <c r="F449" s="82"/>
      <c r="G449" s="82"/>
      <c r="H449" s="82"/>
      <c r="I449" s="82"/>
      <c r="J449" s="82"/>
      <c r="K449" s="82"/>
      <c r="L449" s="82"/>
      <c r="M449" s="82"/>
      <c r="N449" s="82"/>
      <c r="O449" s="82"/>
      <c r="P449" s="82"/>
      <c r="Q449" s="82"/>
      <c r="R449" s="82"/>
      <c r="S449" s="82"/>
      <c r="T449" s="82"/>
      <c r="U449" s="82"/>
      <c r="V449" s="82"/>
      <c r="W449" s="82"/>
      <c r="X449" s="82"/>
      <c r="Y449" s="82"/>
      <c r="Z449" s="82"/>
      <c r="AA449" s="82"/>
      <c r="AB449" s="82"/>
      <c r="AC449" s="82"/>
      <c r="AD449" s="82"/>
      <c r="AE449" s="82"/>
      <c r="AF449" s="82"/>
      <c r="AG449" s="82"/>
      <c r="AH449" s="82"/>
      <c r="AI449" s="82"/>
      <c r="AJ449" s="82"/>
      <c r="AK449" s="82"/>
      <c r="AL449" s="82"/>
      <c r="AM449" s="82"/>
      <c r="AN449" s="82"/>
      <c r="AO449" s="82"/>
      <c r="AP449" s="82"/>
      <c r="AQ449" s="82"/>
      <c r="AR449" s="82"/>
      <c r="AS449" s="82"/>
      <c r="AT449" s="82"/>
      <c r="AU449" s="82"/>
      <c r="AV449" s="82"/>
      <c r="AW449" s="82"/>
      <c r="AX449" s="82"/>
      <c r="AY449" s="82"/>
      <c r="AZ449" s="82"/>
      <c r="BA449" s="82"/>
      <c r="BB449" s="82"/>
      <c r="BC449" s="82"/>
      <c r="BD449" s="82"/>
      <c r="BE449" s="82">
        <v>2000000</v>
      </c>
      <c r="BF449" s="82"/>
      <c r="BG449" s="82"/>
      <c r="BH449" s="82"/>
      <c r="BI449" s="82"/>
      <c r="BJ449" s="82"/>
      <c r="BK449" s="82"/>
      <c r="BL449" s="82"/>
      <c r="BM449" s="82"/>
      <c r="BN449" s="82"/>
      <c r="BO449" s="82"/>
      <c r="BP449" s="82"/>
      <c r="BQ449" s="82"/>
      <c r="BR449" s="82"/>
      <c r="BS449" s="82"/>
      <c r="BT449" s="82"/>
      <c r="BU449" s="82"/>
      <c r="BV449" s="82"/>
      <c r="BW449" s="82"/>
      <c r="BX449" s="82"/>
      <c r="BY449" s="82"/>
      <c r="BZ449" s="82"/>
      <c r="CA449" s="82"/>
      <c r="CB449" s="82"/>
      <c r="CC449" s="82"/>
      <c r="CD449" s="82"/>
      <c r="CE449" s="82"/>
      <c r="CF449" s="82"/>
      <c r="CG449" s="82"/>
      <c r="CH449" s="82"/>
      <c r="CI449" s="82"/>
      <c r="CJ449" s="82"/>
      <c r="CK449" s="82"/>
      <c r="CL449" s="82"/>
      <c r="CM449" s="82"/>
      <c r="CN449" s="82"/>
      <c r="CO449" s="82"/>
      <c r="CP449" s="82"/>
      <c r="CQ449" s="82"/>
      <c r="CR449" s="82"/>
      <c r="CS449" s="82"/>
      <c r="CT449" s="82"/>
      <c r="CU449" s="82"/>
      <c r="CV449" s="82"/>
      <c r="CW449" s="82"/>
      <c r="CX449" s="82"/>
      <c r="CY449" s="82"/>
      <c r="CZ449" s="82"/>
      <c r="DA449" s="82"/>
      <c r="DB449" s="82"/>
      <c r="DC449" s="82"/>
      <c r="DD449" s="82"/>
      <c r="DE449" s="82"/>
      <c r="DF449" s="82"/>
      <c r="DG449" s="82"/>
      <c r="DH449" s="82"/>
      <c r="DI449" s="82"/>
      <c r="DJ449" s="82"/>
      <c r="DK449" s="82"/>
      <c r="DL449" s="82"/>
      <c r="DM449" s="82"/>
      <c r="DN449" s="82"/>
      <c r="DO449" s="82"/>
      <c r="DP449" s="82"/>
      <c r="DQ449" s="82"/>
    </row>
    <row r="450" spans="1:121" s="25" customFormat="1" ht="12.75" customHeight="1" outlineLevel="1" x14ac:dyDescent="0.2">
      <c r="A450" s="35" t="s">
        <v>466</v>
      </c>
      <c r="B450" s="36">
        <f t="shared" si="74"/>
        <v>31</v>
      </c>
      <c r="C450" s="81"/>
      <c r="D450" s="82"/>
      <c r="E450" s="82"/>
      <c r="F450" s="82"/>
      <c r="G450" s="82"/>
      <c r="H450" s="82"/>
      <c r="I450" s="82"/>
      <c r="J450" s="82">
        <v>6494</v>
      </c>
      <c r="K450" s="82">
        <v>2583</v>
      </c>
      <c r="L450" s="82">
        <v>28004</v>
      </c>
      <c r="M450" s="82">
        <v>2999</v>
      </c>
      <c r="N450" s="82">
        <v>2926</v>
      </c>
      <c r="O450" s="82">
        <v>2962</v>
      </c>
      <c r="P450" s="82">
        <v>2823</v>
      </c>
      <c r="Q450" s="82">
        <v>2843</v>
      </c>
      <c r="R450" s="82">
        <v>2737</v>
      </c>
      <c r="S450" s="82">
        <v>2485</v>
      </c>
      <c r="T450" s="82">
        <v>2297</v>
      </c>
      <c r="U450" s="82">
        <v>2276</v>
      </c>
      <c r="V450" s="82">
        <v>2149</v>
      </c>
      <c r="W450" s="82">
        <v>679</v>
      </c>
      <c r="X450" s="82">
        <v>695</v>
      </c>
      <c r="Y450" s="82">
        <v>467</v>
      </c>
      <c r="Z450" s="82">
        <v>548</v>
      </c>
      <c r="AA450" s="82">
        <v>485</v>
      </c>
      <c r="AB450" s="82">
        <v>578</v>
      </c>
      <c r="AC450" s="82">
        <v>413</v>
      </c>
      <c r="AD450" s="82">
        <v>448</v>
      </c>
      <c r="AE450" s="82">
        <v>713</v>
      </c>
      <c r="AF450" s="82">
        <v>326</v>
      </c>
      <c r="AG450" s="82">
        <v>158</v>
      </c>
      <c r="AH450" s="82">
        <v>224</v>
      </c>
      <c r="AI450" s="82">
        <v>147</v>
      </c>
      <c r="AJ450" s="82">
        <v>93</v>
      </c>
      <c r="AK450" s="82">
        <v>117</v>
      </c>
      <c r="AL450" s="82">
        <v>118</v>
      </c>
      <c r="AM450" s="82">
        <v>249</v>
      </c>
      <c r="AN450" s="82">
        <v>70</v>
      </c>
      <c r="AO450" s="82"/>
      <c r="AP450" s="82"/>
      <c r="AQ450" s="82"/>
      <c r="AR450" s="82"/>
      <c r="AS450" s="82"/>
      <c r="AT450" s="82"/>
      <c r="AU450" s="82"/>
      <c r="AV450" s="82"/>
      <c r="AW450" s="82"/>
      <c r="AX450" s="82"/>
      <c r="AY450" s="82"/>
      <c r="AZ450" s="82"/>
      <c r="BA450" s="82"/>
      <c r="BB450" s="82"/>
      <c r="BC450" s="82"/>
      <c r="BD450" s="82"/>
      <c r="BE450" s="82"/>
      <c r="BF450" s="82"/>
      <c r="BG450" s="82"/>
      <c r="BH450" s="82"/>
      <c r="BI450" s="82"/>
      <c r="BJ450" s="82"/>
      <c r="BK450" s="82"/>
      <c r="BL450" s="82"/>
      <c r="BM450" s="82"/>
      <c r="BN450" s="82"/>
      <c r="BO450" s="82"/>
      <c r="BP450" s="82"/>
      <c r="BQ450" s="82"/>
      <c r="BR450" s="82"/>
      <c r="BS450" s="82"/>
      <c r="BT450" s="82"/>
      <c r="BU450" s="82"/>
      <c r="BV450" s="82"/>
      <c r="BW450" s="82"/>
      <c r="BX450" s="82"/>
      <c r="BY450" s="82"/>
      <c r="BZ450" s="82"/>
      <c r="CA450" s="82"/>
      <c r="CB450" s="82"/>
      <c r="CC450" s="82"/>
      <c r="CD450" s="82"/>
      <c r="CE450" s="82"/>
      <c r="CF450" s="82"/>
      <c r="CG450" s="82"/>
      <c r="CH450" s="82"/>
      <c r="CI450" s="82"/>
      <c r="CJ450" s="82"/>
      <c r="CK450" s="82"/>
      <c r="CL450" s="82"/>
      <c r="CM450" s="82"/>
      <c r="CN450" s="82"/>
      <c r="CO450" s="82"/>
      <c r="CP450" s="82"/>
      <c r="CQ450" s="82"/>
      <c r="CR450" s="82"/>
      <c r="CS450" s="82"/>
      <c r="CT450" s="82"/>
      <c r="CU450" s="82"/>
      <c r="CV450" s="82"/>
      <c r="CW450" s="82"/>
      <c r="CX450" s="82"/>
      <c r="CY450" s="82"/>
      <c r="CZ450" s="82"/>
      <c r="DA450" s="82"/>
      <c r="DB450" s="82"/>
      <c r="DC450" s="82"/>
      <c r="DD450" s="82"/>
      <c r="DE450" s="82"/>
      <c r="DF450" s="82"/>
      <c r="DG450" s="82"/>
      <c r="DH450" s="82"/>
      <c r="DI450" s="82"/>
      <c r="DJ450" s="82"/>
      <c r="DK450" s="82"/>
      <c r="DL450" s="82"/>
      <c r="DM450" s="82"/>
      <c r="DN450" s="82"/>
      <c r="DO450" s="82"/>
      <c r="DP450" s="82"/>
      <c r="DQ450" s="82"/>
    </row>
    <row r="451" spans="1:121" s="25" customFormat="1" ht="12.75" customHeight="1" outlineLevel="1" x14ac:dyDescent="0.2">
      <c r="A451" s="35" t="s">
        <v>112</v>
      </c>
      <c r="B451" s="36">
        <f t="shared" si="74"/>
        <v>31</v>
      </c>
      <c r="C451" s="81"/>
      <c r="D451" s="82"/>
      <c r="E451" s="82"/>
      <c r="F451" s="82"/>
      <c r="G451" s="82"/>
      <c r="H451" s="82"/>
      <c r="I451" s="82"/>
      <c r="J451" s="82">
        <v>28327</v>
      </c>
      <c r="K451" s="82">
        <v>32452</v>
      </c>
      <c r="L451" s="82">
        <v>33401</v>
      </c>
      <c r="M451" s="82">
        <v>39027</v>
      </c>
      <c r="N451" s="82">
        <v>42005</v>
      </c>
      <c r="O451" s="82">
        <v>36824</v>
      </c>
      <c r="P451" s="82">
        <v>44817</v>
      </c>
      <c r="Q451" s="82">
        <v>47604</v>
      </c>
      <c r="R451" s="82">
        <v>47737</v>
      </c>
      <c r="S451" s="82">
        <v>48911</v>
      </c>
      <c r="T451" s="82">
        <v>49466</v>
      </c>
      <c r="U451" s="82">
        <v>55366</v>
      </c>
      <c r="V451" s="82">
        <v>52482</v>
      </c>
      <c r="W451" s="82">
        <v>14304</v>
      </c>
      <c r="X451" s="82">
        <v>11284</v>
      </c>
      <c r="Y451" s="82">
        <v>12703</v>
      </c>
      <c r="Z451" s="82">
        <v>10777</v>
      </c>
      <c r="AA451" s="82">
        <v>12805</v>
      </c>
      <c r="AB451" s="82">
        <v>9178</v>
      </c>
      <c r="AC451" s="82">
        <v>9746</v>
      </c>
      <c r="AD451" s="82">
        <v>8839</v>
      </c>
      <c r="AE451" s="82">
        <v>8691</v>
      </c>
      <c r="AF451" s="82">
        <v>6910</v>
      </c>
      <c r="AG451" s="82">
        <v>5325</v>
      </c>
      <c r="AH451" s="82">
        <v>7186</v>
      </c>
      <c r="AI451" s="82">
        <v>4457</v>
      </c>
      <c r="AJ451" s="82">
        <v>3448</v>
      </c>
      <c r="AK451" s="82">
        <v>5172</v>
      </c>
      <c r="AL451" s="82">
        <v>3766</v>
      </c>
      <c r="AM451" s="82">
        <v>2510</v>
      </c>
      <c r="AN451" s="82">
        <v>2792</v>
      </c>
      <c r="AO451" s="82"/>
      <c r="AP451" s="82"/>
      <c r="AQ451" s="82"/>
      <c r="AR451" s="82"/>
      <c r="AS451" s="82"/>
      <c r="AT451" s="82"/>
      <c r="AU451" s="82"/>
      <c r="AV451" s="82"/>
      <c r="AW451" s="82"/>
      <c r="AX451" s="82"/>
      <c r="AY451" s="82"/>
      <c r="AZ451" s="82"/>
      <c r="BA451" s="82"/>
      <c r="BB451" s="82"/>
      <c r="BC451" s="82"/>
      <c r="BD451" s="82"/>
      <c r="BE451" s="82"/>
      <c r="BF451" s="82"/>
      <c r="BG451" s="82"/>
      <c r="BH451" s="82"/>
      <c r="BI451" s="82"/>
      <c r="BJ451" s="82"/>
      <c r="BK451" s="82"/>
      <c r="BL451" s="82"/>
      <c r="BM451" s="82"/>
      <c r="BN451" s="82"/>
      <c r="BO451" s="82"/>
      <c r="BP451" s="82"/>
      <c r="BQ451" s="82"/>
      <c r="BR451" s="82"/>
      <c r="BS451" s="82"/>
      <c r="BT451" s="82"/>
      <c r="BU451" s="82"/>
      <c r="BV451" s="82"/>
      <c r="BW451" s="82"/>
      <c r="BX451" s="82"/>
      <c r="BY451" s="82"/>
      <c r="BZ451" s="82"/>
      <c r="CA451" s="82"/>
      <c r="CB451" s="82"/>
      <c r="CC451" s="82"/>
      <c r="CD451" s="82"/>
      <c r="CE451" s="82"/>
      <c r="CF451" s="82"/>
      <c r="CG451" s="82"/>
      <c r="CH451" s="82"/>
      <c r="CI451" s="82"/>
      <c r="CJ451" s="82"/>
      <c r="CK451" s="82"/>
      <c r="CL451" s="82"/>
      <c r="CM451" s="82"/>
      <c r="CN451" s="82"/>
      <c r="CO451" s="82"/>
      <c r="CP451" s="82"/>
      <c r="CQ451" s="82"/>
      <c r="CR451" s="82"/>
      <c r="CS451" s="82"/>
      <c r="CT451" s="82"/>
      <c r="CU451" s="82"/>
      <c r="CV451" s="82"/>
      <c r="CW451" s="82"/>
      <c r="CX451" s="82"/>
      <c r="CY451" s="82"/>
      <c r="CZ451" s="82"/>
      <c r="DA451" s="82"/>
      <c r="DB451" s="82"/>
      <c r="DC451" s="82"/>
      <c r="DD451" s="82"/>
      <c r="DE451" s="82"/>
      <c r="DF451" s="82"/>
      <c r="DG451" s="82"/>
      <c r="DH451" s="82"/>
      <c r="DI451" s="82"/>
      <c r="DJ451" s="82"/>
      <c r="DK451" s="82"/>
      <c r="DL451" s="82"/>
      <c r="DM451" s="82"/>
      <c r="DN451" s="82"/>
      <c r="DO451" s="82"/>
      <c r="DP451" s="82"/>
      <c r="DQ451" s="82"/>
    </row>
    <row r="452" spans="1:121" s="25" customFormat="1" ht="12.75" customHeight="1" outlineLevel="1" x14ac:dyDescent="0.2">
      <c r="A452" s="35" t="s">
        <v>581</v>
      </c>
      <c r="B452" s="36">
        <f t="shared" si="74"/>
        <v>2</v>
      </c>
      <c r="C452" s="81"/>
      <c r="D452" s="82"/>
      <c r="E452" s="82"/>
      <c r="F452" s="82"/>
      <c r="G452" s="82"/>
      <c r="H452" s="82"/>
      <c r="I452" s="82"/>
      <c r="J452" s="82"/>
      <c r="K452" s="82"/>
      <c r="L452" s="82"/>
      <c r="M452" s="82"/>
      <c r="N452" s="82"/>
      <c r="O452" s="82"/>
      <c r="P452" s="82"/>
      <c r="Q452" s="82"/>
      <c r="R452" s="82"/>
      <c r="S452" s="82"/>
      <c r="T452" s="82"/>
      <c r="U452" s="82"/>
      <c r="V452" s="82"/>
      <c r="W452" s="82"/>
      <c r="X452" s="82"/>
      <c r="Y452" s="82"/>
      <c r="Z452" s="82"/>
      <c r="AA452" s="82"/>
      <c r="AB452" s="82"/>
      <c r="AC452" s="82"/>
      <c r="AD452" s="82"/>
      <c r="AE452" s="82"/>
      <c r="AF452" s="82"/>
      <c r="AG452" s="82"/>
      <c r="AH452" s="82"/>
      <c r="AI452" s="82"/>
      <c r="AJ452" s="82"/>
      <c r="AK452" s="82"/>
      <c r="AL452" s="82"/>
      <c r="AM452" s="82"/>
      <c r="AN452" s="82"/>
      <c r="AO452" s="82"/>
      <c r="AP452" s="82"/>
      <c r="AQ452" s="82"/>
      <c r="AR452" s="82"/>
      <c r="AS452" s="82"/>
      <c r="AT452" s="82"/>
      <c r="AU452" s="82"/>
      <c r="AV452" s="82"/>
      <c r="AW452" s="82"/>
      <c r="AX452" s="82"/>
      <c r="AY452" s="82"/>
      <c r="AZ452" s="82"/>
      <c r="BA452" s="82"/>
      <c r="BB452" s="82"/>
      <c r="BC452" s="82"/>
      <c r="BD452" s="82"/>
      <c r="BE452" s="82"/>
      <c r="BF452" s="82"/>
      <c r="BG452" s="82"/>
      <c r="BH452" s="82"/>
      <c r="BI452" s="82"/>
      <c r="BJ452" s="82"/>
      <c r="BK452" s="82"/>
      <c r="BL452" s="82"/>
      <c r="BM452" s="82"/>
      <c r="BN452" s="82"/>
      <c r="BO452" s="82"/>
      <c r="BP452" s="82">
        <v>425326</v>
      </c>
      <c r="BQ452" s="82">
        <v>473602</v>
      </c>
      <c r="BR452" s="82"/>
      <c r="BS452" s="82"/>
      <c r="BT452" s="82"/>
      <c r="BU452" s="82"/>
      <c r="BV452" s="82"/>
      <c r="BW452" s="82"/>
      <c r="BX452" s="82"/>
      <c r="BY452" s="82"/>
      <c r="BZ452" s="82"/>
      <c r="CA452" s="82"/>
      <c r="CB452" s="82"/>
      <c r="CC452" s="82"/>
      <c r="CD452" s="82"/>
      <c r="CE452" s="82"/>
      <c r="CF452" s="82"/>
      <c r="CG452" s="82"/>
      <c r="CH452" s="82"/>
      <c r="CI452" s="82"/>
      <c r="CJ452" s="82"/>
      <c r="CK452" s="82"/>
      <c r="CL452" s="82"/>
      <c r="CM452" s="82"/>
      <c r="CN452" s="82"/>
      <c r="CO452" s="82"/>
      <c r="CP452" s="82"/>
      <c r="CQ452" s="82"/>
      <c r="CR452" s="82"/>
      <c r="CS452" s="82"/>
      <c r="CT452" s="82"/>
      <c r="CU452" s="82"/>
      <c r="CV452" s="82"/>
      <c r="CW452" s="82"/>
      <c r="CX452" s="82"/>
      <c r="CY452" s="82"/>
      <c r="CZ452" s="82"/>
      <c r="DA452" s="82"/>
      <c r="DB452" s="82"/>
      <c r="DC452" s="82"/>
      <c r="DD452" s="82"/>
      <c r="DE452" s="82"/>
      <c r="DF452" s="82"/>
      <c r="DG452" s="82"/>
      <c r="DH452" s="82"/>
      <c r="DI452" s="82"/>
      <c r="DJ452" s="82"/>
      <c r="DK452" s="82"/>
      <c r="DL452" s="82"/>
      <c r="DM452" s="82"/>
      <c r="DN452" s="82"/>
      <c r="DO452" s="82"/>
      <c r="DP452" s="82"/>
      <c r="DQ452" s="82"/>
    </row>
    <row r="453" spans="1:121" s="25" customFormat="1" ht="12.75" customHeight="1" outlineLevel="1" x14ac:dyDescent="0.2">
      <c r="A453" s="35" t="s">
        <v>550</v>
      </c>
      <c r="B453" s="36">
        <f t="shared" si="74"/>
        <v>1</v>
      </c>
      <c r="C453" s="81"/>
      <c r="D453" s="82"/>
      <c r="E453" s="82"/>
      <c r="F453" s="82"/>
      <c r="G453" s="82"/>
      <c r="H453" s="82"/>
      <c r="I453" s="82"/>
      <c r="J453" s="82"/>
      <c r="K453" s="82"/>
      <c r="L453" s="82"/>
      <c r="M453" s="82"/>
      <c r="N453" s="82"/>
      <c r="O453" s="82"/>
      <c r="P453" s="82"/>
      <c r="Q453" s="82"/>
      <c r="R453" s="82"/>
      <c r="S453" s="82"/>
      <c r="T453" s="82"/>
      <c r="U453" s="82"/>
      <c r="V453" s="82"/>
      <c r="W453" s="82"/>
      <c r="X453" s="82"/>
      <c r="Y453" s="82"/>
      <c r="Z453" s="82"/>
      <c r="AA453" s="82"/>
      <c r="AB453" s="82"/>
      <c r="AC453" s="82"/>
      <c r="AD453" s="82"/>
      <c r="AE453" s="82"/>
      <c r="AF453" s="82"/>
      <c r="AG453" s="82"/>
      <c r="AH453" s="82"/>
      <c r="AI453" s="82"/>
      <c r="AJ453" s="82"/>
      <c r="AK453" s="82"/>
      <c r="AL453" s="82"/>
      <c r="AM453" s="82"/>
      <c r="AN453" s="82"/>
      <c r="AO453" s="82"/>
      <c r="AP453" s="82"/>
      <c r="AQ453" s="82"/>
      <c r="AR453" s="82"/>
      <c r="AS453" s="82"/>
      <c r="AT453" s="82"/>
      <c r="AU453" s="82"/>
      <c r="AV453" s="82"/>
      <c r="AW453" s="82"/>
      <c r="AX453" s="82"/>
      <c r="AY453" s="82"/>
      <c r="AZ453" s="82"/>
      <c r="BA453" s="82"/>
      <c r="BB453" s="82"/>
      <c r="BC453" s="82"/>
      <c r="BD453" s="82"/>
      <c r="BE453" s="82"/>
      <c r="BF453" s="82">
        <v>695679</v>
      </c>
      <c r="BG453" s="82"/>
      <c r="BH453" s="82"/>
      <c r="BI453" s="82"/>
      <c r="BJ453" s="82"/>
      <c r="BK453" s="82"/>
      <c r="BL453" s="82"/>
      <c r="BM453" s="82"/>
      <c r="BN453" s="82"/>
      <c r="BO453" s="82"/>
      <c r="BP453" s="82"/>
      <c r="BQ453" s="82"/>
      <c r="BR453" s="82"/>
      <c r="BS453" s="82"/>
      <c r="BT453" s="82"/>
      <c r="BU453" s="82"/>
      <c r="BV453" s="82"/>
      <c r="BW453" s="82"/>
      <c r="BX453" s="82"/>
      <c r="BY453" s="82"/>
      <c r="BZ453" s="82"/>
      <c r="CA453" s="82"/>
      <c r="CB453" s="82"/>
      <c r="CC453" s="82"/>
      <c r="CD453" s="82"/>
      <c r="CE453" s="82"/>
      <c r="CF453" s="82"/>
      <c r="CG453" s="82"/>
      <c r="CH453" s="82"/>
      <c r="CI453" s="82"/>
      <c r="CJ453" s="82"/>
      <c r="CK453" s="82"/>
      <c r="CL453" s="82"/>
      <c r="CM453" s="82"/>
      <c r="CN453" s="82"/>
      <c r="CO453" s="82"/>
      <c r="CP453" s="82"/>
      <c r="CQ453" s="82"/>
      <c r="CR453" s="82"/>
      <c r="CS453" s="82"/>
      <c r="CT453" s="82"/>
      <c r="CU453" s="82"/>
      <c r="CV453" s="82"/>
      <c r="CW453" s="82"/>
      <c r="CX453" s="82"/>
      <c r="CY453" s="82"/>
      <c r="CZ453" s="82"/>
      <c r="DA453" s="82"/>
      <c r="DB453" s="82"/>
      <c r="DC453" s="82"/>
      <c r="DD453" s="82"/>
      <c r="DE453" s="82"/>
      <c r="DF453" s="82"/>
      <c r="DG453" s="82"/>
      <c r="DH453" s="82"/>
      <c r="DI453" s="82"/>
      <c r="DJ453" s="82"/>
      <c r="DK453" s="82"/>
      <c r="DL453" s="82"/>
      <c r="DM453" s="82"/>
      <c r="DN453" s="82"/>
      <c r="DO453" s="82"/>
      <c r="DP453" s="82"/>
      <c r="DQ453" s="82"/>
    </row>
    <row r="454" spans="1:121" s="25" customFormat="1" ht="12.75" customHeight="1" outlineLevel="1" x14ac:dyDescent="0.2">
      <c r="A454" s="35" t="s">
        <v>577</v>
      </c>
      <c r="B454" s="36">
        <f t="shared" si="74"/>
        <v>2</v>
      </c>
      <c r="C454" s="81"/>
      <c r="D454" s="82"/>
      <c r="E454" s="82"/>
      <c r="F454" s="82"/>
      <c r="G454" s="82"/>
      <c r="H454" s="82"/>
      <c r="I454" s="82"/>
      <c r="J454" s="82"/>
      <c r="K454" s="82"/>
      <c r="L454" s="82"/>
      <c r="M454" s="82"/>
      <c r="N454" s="82"/>
      <c r="O454" s="82"/>
      <c r="P454" s="82"/>
      <c r="Q454" s="82"/>
      <c r="R454" s="82"/>
      <c r="S454" s="82"/>
      <c r="T454" s="82"/>
      <c r="U454" s="82"/>
      <c r="V454" s="82"/>
      <c r="W454" s="82"/>
      <c r="X454" s="82"/>
      <c r="Y454" s="82"/>
      <c r="Z454" s="82"/>
      <c r="AA454" s="82"/>
      <c r="AB454" s="82"/>
      <c r="AC454" s="82"/>
      <c r="AD454" s="82"/>
      <c r="AE454" s="82"/>
      <c r="AF454" s="82"/>
      <c r="AG454" s="82"/>
      <c r="AH454" s="82"/>
      <c r="AI454" s="82"/>
      <c r="AJ454" s="82"/>
      <c r="AK454" s="82"/>
      <c r="AL454" s="82"/>
      <c r="AM454" s="82"/>
      <c r="AN454" s="82"/>
      <c r="AO454" s="82"/>
      <c r="AP454" s="82"/>
      <c r="AQ454" s="82"/>
      <c r="AR454" s="82"/>
      <c r="AS454" s="82"/>
      <c r="AT454" s="82"/>
      <c r="AU454" s="82"/>
      <c r="AV454" s="82"/>
      <c r="AW454" s="82"/>
      <c r="AX454" s="82"/>
      <c r="AY454" s="82"/>
      <c r="AZ454" s="82"/>
      <c r="BA454" s="82"/>
      <c r="BB454" s="82"/>
      <c r="BC454" s="82"/>
      <c r="BD454" s="82"/>
      <c r="BE454" s="82"/>
      <c r="BF454" s="82"/>
      <c r="BG454" s="82"/>
      <c r="BH454" s="82"/>
      <c r="BI454" s="82"/>
      <c r="BJ454" s="82"/>
      <c r="BK454" s="82"/>
      <c r="BL454" s="82"/>
      <c r="BM454" s="82"/>
      <c r="BN454" s="82"/>
      <c r="BO454" s="82"/>
      <c r="BP454" s="82">
        <v>120</v>
      </c>
      <c r="BQ454" s="82">
        <v>98</v>
      </c>
      <c r="BR454" s="82"/>
      <c r="BS454" s="82"/>
      <c r="BT454" s="82"/>
      <c r="BU454" s="82"/>
      <c r="BV454" s="82"/>
      <c r="BW454" s="82"/>
      <c r="BX454" s="82"/>
      <c r="BY454" s="82"/>
      <c r="BZ454" s="82"/>
      <c r="CA454" s="82"/>
      <c r="CB454" s="82"/>
      <c r="CC454" s="82"/>
      <c r="CD454" s="82"/>
      <c r="CE454" s="82"/>
      <c r="CF454" s="82"/>
      <c r="CG454" s="82"/>
      <c r="CH454" s="82"/>
      <c r="CI454" s="82"/>
      <c r="CJ454" s="82"/>
      <c r="CK454" s="82"/>
      <c r="CL454" s="82"/>
      <c r="CM454" s="82"/>
      <c r="CN454" s="82"/>
      <c r="CO454" s="82"/>
      <c r="CP454" s="82"/>
      <c r="CQ454" s="82"/>
      <c r="CR454" s="82"/>
      <c r="CS454" s="82"/>
      <c r="CT454" s="82"/>
      <c r="CU454" s="82"/>
      <c r="CV454" s="82"/>
      <c r="CW454" s="82"/>
      <c r="CX454" s="82"/>
      <c r="CY454" s="82"/>
      <c r="CZ454" s="82"/>
      <c r="DA454" s="82"/>
      <c r="DB454" s="82"/>
      <c r="DC454" s="82"/>
      <c r="DD454" s="82"/>
      <c r="DE454" s="82"/>
      <c r="DF454" s="82"/>
      <c r="DG454" s="82"/>
      <c r="DH454" s="82"/>
      <c r="DI454" s="82"/>
      <c r="DJ454" s="82"/>
      <c r="DK454" s="82"/>
      <c r="DL454" s="82"/>
      <c r="DM454" s="82"/>
      <c r="DN454" s="82"/>
      <c r="DO454" s="82"/>
      <c r="DP454" s="82"/>
      <c r="DQ454" s="82"/>
    </row>
    <row r="455" spans="1:121" s="25" customFormat="1" ht="12.75" customHeight="1" outlineLevel="1" x14ac:dyDescent="0.2">
      <c r="A455" s="35" t="s">
        <v>90</v>
      </c>
      <c r="B455" s="36">
        <f t="shared" ref="B455:B518" si="75">IF(COUNTA(C455:DP455)=0,"",COUNTA(D455:DQ455))</f>
        <v>4</v>
      </c>
      <c r="C455" s="81"/>
      <c r="D455" s="82"/>
      <c r="E455" s="82"/>
      <c r="F455" s="82"/>
      <c r="G455" s="82"/>
      <c r="H455" s="82"/>
      <c r="I455" s="82"/>
      <c r="J455" s="82"/>
      <c r="K455" s="82"/>
      <c r="L455" s="82"/>
      <c r="M455" s="82"/>
      <c r="N455" s="82"/>
      <c r="O455" s="82"/>
      <c r="P455" s="82"/>
      <c r="Q455" s="82"/>
      <c r="R455" s="82"/>
      <c r="S455" s="82">
        <v>186150</v>
      </c>
      <c r="T455" s="82">
        <v>185746</v>
      </c>
      <c r="U455" s="82">
        <v>708264</v>
      </c>
      <c r="V455" s="82">
        <v>696095</v>
      </c>
      <c r="W455" s="82"/>
      <c r="X455" s="82"/>
      <c r="Y455" s="82"/>
      <c r="Z455" s="82"/>
      <c r="AA455" s="82"/>
      <c r="AB455" s="82"/>
      <c r="AC455" s="82"/>
      <c r="AD455" s="82"/>
      <c r="AE455" s="82"/>
      <c r="AF455" s="82"/>
      <c r="AG455" s="82"/>
      <c r="AH455" s="82"/>
      <c r="AI455" s="82"/>
      <c r="AJ455" s="82"/>
      <c r="AK455" s="82"/>
      <c r="AL455" s="82"/>
      <c r="AM455" s="82"/>
      <c r="AN455" s="82"/>
      <c r="AO455" s="82"/>
      <c r="AP455" s="82"/>
      <c r="AQ455" s="82"/>
      <c r="AR455" s="82"/>
      <c r="AS455" s="82"/>
      <c r="AT455" s="82"/>
      <c r="AU455" s="82"/>
      <c r="AV455" s="82"/>
      <c r="AW455" s="82"/>
      <c r="AX455" s="82"/>
      <c r="AY455" s="82"/>
      <c r="AZ455" s="82"/>
      <c r="BA455" s="82"/>
      <c r="BB455" s="82"/>
      <c r="BC455" s="82"/>
      <c r="BD455" s="82"/>
      <c r="BE455" s="82"/>
      <c r="BF455" s="82"/>
      <c r="BG455" s="82"/>
      <c r="BH455" s="82"/>
      <c r="BI455" s="82"/>
      <c r="BJ455" s="82"/>
      <c r="BK455" s="82"/>
      <c r="BL455" s="82"/>
      <c r="BM455" s="82"/>
      <c r="BN455" s="82"/>
      <c r="BO455" s="82"/>
      <c r="BP455" s="82"/>
      <c r="BQ455" s="82"/>
      <c r="BR455" s="82"/>
      <c r="BS455" s="82"/>
      <c r="BT455" s="82"/>
      <c r="BU455" s="82"/>
      <c r="BV455" s="82"/>
      <c r="BW455" s="82"/>
      <c r="BX455" s="82"/>
      <c r="BY455" s="82"/>
      <c r="BZ455" s="82"/>
      <c r="CA455" s="82"/>
      <c r="CB455" s="82"/>
      <c r="CC455" s="82"/>
      <c r="CD455" s="82"/>
      <c r="CE455" s="82"/>
      <c r="CF455" s="82"/>
      <c r="CG455" s="82"/>
      <c r="CH455" s="82"/>
      <c r="CI455" s="82"/>
      <c r="CJ455" s="82"/>
      <c r="CK455" s="82"/>
      <c r="CL455" s="82"/>
      <c r="CM455" s="82"/>
      <c r="CN455" s="82"/>
      <c r="CO455" s="82"/>
      <c r="CP455" s="82"/>
      <c r="CQ455" s="82"/>
      <c r="CR455" s="82"/>
      <c r="CS455" s="82"/>
      <c r="CT455" s="82"/>
      <c r="CU455" s="82"/>
      <c r="CV455" s="82"/>
      <c r="CW455" s="82"/>
      <c r="CX455" s="82"/>
      <c r="CY455" s="82"/>
      <c r="CZ455" s="82"/>
      <c r="DA455" s="82"/>
      <c r="DB455" s="82"/>
      <c r="DC455" s="82"/>
      <c r="DD455" s="82"/>
      <c r="DE455" s="82"/>
      <c r="DF455" s="82"/>
      <c r="DG455" s="82"/>
      <c r="DH455" s="82"/>
      <c r="DI455" s="82"/>
      <c r="DJ455" s="82"/>
      <c r="DK455" s="82"/>
      <c r="DL455" s="82"/>
      <c r="DM455" s="82"/>
      <c r="DN455" s="82"/>
      <c r="DO455" s="82"/>
      <c r="DP455" s="82"/>
      <c r="DQ455" s="82"/>
    </row>
    <row r="456" spans="1:121" s="25" customFormat="1" ht="12.75" customHeight="1" outlineLevel="1" x14ac:dyDescent="0.2">
      <c r="A456" s="35" t="s">
        <v>580</v>
      </c>
      <c r="B456" s="36">
        <f t="shared" si="75"/>
        <v>8</v>
      </c>
      <c r="C456" s="81"/>
      <c r="D456" s="82"/>
      <c r="E456" s="82"/>
      <c r="F456" s="82"/>
      <c r="G456" s="82"/>
      <c r="H456" s="82"/>
      <c r="I456" s="82"/>
      <c r="J456" s="82"/>
      <c r="K456" s="82"/>
      <c r="L456" s="82"/>
      <c r="M456" s="82"/>
      <c r="N456" s="82"/>
      <c r="O456" s="82"/>
      <c r="P456" s="82"/>
      <c r="Q456" s="82"/>
      <c r="R456" s="82"/>
      <c r="S456" s="82"/>
      <c r="T456" s="82"/>
      <c r="U456" s="82"/>
      <c r="V456" s="82"/>
      <c r="W456" s="82"/>
      <c r="X456" s="82"/>
      <c r="Y456" s="82"/>
      <c r="Z456" s="82"/>
      <c r="AA456" s="82"/>
      <c r="AB456" s="82"/>
      <c r="AC456" s="82"/>
      <c r="AD456" s="82"/>
      <c r="AE456" s="82"/>
      <c r="AF456" s="82"/>
      <c r="AG456" s="82"/>
      <c r="AH456" s="82"/>
      <c r="AI456" s="82"/>
      <c r="AJ456" s="82"/>
      <c r="AK456" s="82"/>
      <c r="AL456" s="82"/>
      <c r="AM456" s="82"/>
      <c r="AN456" s="82"/>
      <c r="AO456" s="82"/>
      <c r="AP456" s="82"/>
      <c r="AQ456" s="82"/>
      <c r="AR456" s="82"/>
      <c r="AS456" s="82"/>
      <c r="AT456" s="82"/>
      <c r="AU456" s="82"/>
      <c r="AV456" s="82"/>
      <c r="AW456" s="82"/>
      <c r="AX456" s="82"/>
      <c r="AY456" s="82"/>
      <c r="AZ456" s="82"/>
      <c r="BA456" s="82"/>
      <c r="BB456" s="82"/>
      <c r="BC456" s="82">
        <v>4000000</v>
      </c>
      <c r="BD456" s="82">
        <v>8237169</v>
      </c>
      <c r="BE456" s="82">
        <v>1980622</v>
      </c>
      <c r="BF456" s="82">
        <v>69782292</v>
      </c>
      <c r="BG456" s="82">
        <v>3990638</v>
      </c>
      <c r="BH456" s="82">
        <v>5721386</v>
      </c>
      <c r="BI456" s="82"/>
      <c r="BJ456" s="82"/>
      <c r="BK456" s="82"/>
      <c r="BL456" s="82"/>
      <c r="BM456" s="82"/>
      <c r="BN456" s="82">
        <v>8472</v>
      </c>
      <c r="BO456" s="82"/>
      <c r="BP456" s="82"/>
      <c r="BQ456" s="82">
        <v>22708</v>
      </c>
      <c r="BR456" s="82"/>
      <c r="BS456" s="82"/>
      <c r="BT456" s="82"/>
      <c r="BU456" s="82"/>
      <c r="BV456" s="82"/>
      <c r="BW456" s="82"/>
      <c r="BX456" s="82"/>
      <c r="BY456" s="82"/>
      <c r="BZ456" s="82"/>
      <c r="CA456" s="82"/>
      <c r="CB456" s="82"/>
      <c r="CC456" s="82"/>
      <c r="CD456" s="82"/>
      <c r="CE456" s="82"/>
      <c r="CF456" s="82"/>
      <c r="CG456" s="82"/>
      <c r="CH456" s="82"/>
      <c r="CI456" s="82"/>
      <c r="CJ456" s="82"/>
      <c r="CK456" s="82"/>
      <c r="CL456" s="82"/>
      <c r="CM456" s="82"/>
      <c r="CN456" s="82"/>
      <c r="CO456" s="82"/>
      <c r="CP456" s="82"/>
      <c r="CQ456" s="82"/>
      <c r="CR456" s="82"/>
      <c r="CS456" s="82"/>
      <c r="CT456" s="82"/>
      <c r="CU456" s="82"/>
      <c r="CV456" s="82"/>
      <c r="CW456" s="82"/>
      <c r="CX456" s="82"/>
      <c r="CY456" s="82"/>
      <c r="CZ456" s="82"/>
      <c r="DA456" s="82"/>
      <c r="DB456" s="82"/>
      <c r="DC456" s="82"/>
      <c r="DD456" s="82"/>
      <c r="DE456" s="82"/>
      <c r="DF456" s="82"/>
      <c r="DG456" s="82"/>
      <c r="DH456" s="82"/>
      <c r="DI456" s="82"/>
      <c r="DJ456" s="82"/>
      <c r="DK456" s="82"/>
      <c r="DL456" s="82"/>
      <c r="DM456" s="82"/>
      <c r="DN456" s="82"/>
      <c r="DO456" s="82"/>
      <c r="DP456" s="82"/>
      <c r="DQ456" s="82"/>
    </row>
    <row r="457" spans="1:121" s="25" customFormat="1" ht="12.75" customHeight="1" outlineLevel="1" x14ac:dyDescent="0.2">
      <c r="A457" s="35" t="s">
        <v>573</v>
      </c>
      <c r="B457" s="36">
        <f t="shared" si="75"/>
        <v>8</v>
      </c>
      <c r="C457" s="81"/>
      <c r="D457" s="82"/>
      <c r="E457" s="82"/>
      <c r="F457" s="82"/>
      <c r="G457" s="82"/>
      <c r="H457" s="82"/>
      <c r="I457" s="82"/>
      <c r="J457" s="82"/>
      <c r="K457" s="82"/>
      <c r="L457" s="82"/>
      <c r="M457" s="82"/>
      <c r="N457" s="82"/>
      <c r="O457" s="82"/>
      <c r="P457" s="82"/>
      <c r="Q457" s="82"/>
      <c r="R457" s="82"/>
      <c r="S457" s="82"/>
      <c r="T457" s="82"/>
      <c r="U457" s="82"/>
      <c r="V457" s="82"/>
      <c r="W457" s="82"/>
      <c r="X457" s="82"/>
      <c r="Y457" s="82"/>
      <c r="Z457" s="82"/>
      <c r="AA457" s="82"/>
      <c r="AB457" s="82"/>
      <c r="AC457" s="82"/>
      <c r="AD457" s="82"/>
      <c r="AE457" s="82"/>
      <c r="AF457" s="82"/>
      <c r="AG457" s="82"/>
      <c r="AH457" s="82"/>
      <c r="AI457" s="82"/>
      <c r="AJ457" s="82"/>
      <c r="AK457" s="82"/>
      <c r="AL457" s="82"/>
      <c r="AM457" s="82"/>
      <c r="AN457" s="82"/>
      <c r="AO457" s="82"/>
      <c r="AP457" s="82"/>
      <c r="AQ457" s="82"/>
      <c r="AR457" s="82"/>
      <c r="AS457" s="82"/>
      <c r="AT457" s="82"/>
      <c r="AU457" s="82"/>
      <c r="AV457" s="82"/>
      <c r="AW457" s="82"/>
      <c r="AX457" s="82"/>
      <c r="AY457" s="82"/>
      <c r="AZ457" s="82"/>
      <c r="BA457" s="82"/>
      <c r="BB457" s="82"/>
      <c r="BC457" s="82"/>
      <c r="BD457" s="82"/>
      <c r="BE457" s="82"/>
      <c r="BF457" s="82"/>
      <c r="BG457" s="82"/>
      <c r="BH457" s="82"/>
      <c r="BI457" s="82">
        <v>5674</v>
      </c>
      <c r="BJ457" s="82">
        <v>2053</v>
      </c>
      <c r="BK457" s="82">
        <v>7049</v>
      </c>
      <c r="BL457" s="82">
        <v>9400</v>
      </c>
      <c r="BM457" s="82">
        <v>25182</v>
      </c>
      <c r="BN457" s="82"/>
      <c r="BO457" s="82">
        <v>6980</v>
      </c>
      <c r="BP457" s="82">
        <v>8386</v>
      </c>
      <c r="BQ457" s="82"/>
      <c r="BR457" s="82">
        <v>66137</v>
      </c>
      <c r="BS457" s="82"/>
      <c r="BT457" s="82"/>
      <c r="BU457" s="82"/>
      <c r="BV457" s="82"/>
      <c r="BW457" s="82"/>
      <c r="BX457" s="82"/>
      <c r="BY457" s="82"/>
      <c r="BZ457" s="82"/>
      <c r="CA457" s="82"/>
      <c r="CB457" s="82"/>
      <c r="CC457" s="82"/>
      <c r="CD457" s="82"/>
      <c r="CE457" s="82"/>
      <c r="CF457" s="82"/>
      <c r="CG457" s="82"/>
      <c r="CH457" s="82"/>
      <c r="CI457" s="82"/>
      <c r="CJ457" s="82"/>
      <c r="CK457" s="82"/>
      <c r="CL457" s="82"/>
      <c r="CM457" s="82"/>
      <c r="CN457" s="82"/>
      <c r="CO457" s="82"/>
      <c r="CP457" s="82"/>
      <c r="CQ457" s="82"/>
      <c r="CR457" s="82"/>
      <c r="CS457" s="82"/>
      <c r="CT457" s="82"/>
      <c r="CU457" s="82"/>
      <c r="CV457" s="82"/>
      <c r="CW457" s="82"/>
      <c r="CX457" s="82"/>
      <c r="CY457" s="82"/>
      <c r="CZ457" s="82"/>
      <c r="DA457" s="82"/>
      <c r="DB457" s="82"/>
      <c r="DC457" s="82"/>
      <c r="DD457" s="82"/>
      <c r="DE457" s="82"/>
      <c r="DF457" s="82"/>
      <c r="DG457" s="82"/>
      <c r="DH457" s="82"/>
      <c r="DI457" s="82"/>
      <c r="DJ457" s="82"/>
      <c r="DK457" s="82"/>
      <c r="DL457" s="82"/>
      <c r="DM457" s="82"/>
      <c r="DN457" s="82"/>
      <c r="DO457" s="82"/>
      <c r="DP457" s="82"/>
      <c r="DQ457" s="82"/>
    </row>
    <row r="458" spans="1:121" s="25" customFormat="1" ht="12.75" customHeight="1" outlineLevel="1" x14ac:dyDescent="0.2">
      <c r="A458" s="35" t="s">
        <v>552</v>
      </c>
      <c r="B458" s="36">
        <f t="shared" si="75"/>
        <v>2</v>
      </c>
      <c r="C458" s="81"/>
      <c r="D458" s="82"/>
      <c r="E458" s="82"/>
      <c r="F458" s="82"/>
      <c r="G458" s="82"/>
      <c r="H458" s="82"/>
      <c r="I458" s="82"/>
      <c r="J458" s="82"/>
      <c r="K458" s="82"/>
      <c r="L458" s="82"/>
      <c r="M458" s="82"/>
      <c r="N458" s="82"/>
      <c r="O458" s="82"/>
      <c r="P458" s="82"/>
      <c r="Q458" s="82"/>
      <c r="R458" s="82"/>
      <c r="S458" s="82"/>
      <c r="T458" s="82"/>
      <c r="U458" s="82"/>
      <c r="V458" s="82"/>
      <c r="W458" s="82"/>
      <c r="X458" s="82"/>
      <c r="Y458" s="82"/>
      <c r="Z458" s="82"/>
      <c r="AA458" s="82"/>
      <c r="AB458" s="82"/>
      <c r="AC458" s="82"/>
      <c r="AD458" s="82"/>
      <c r="AE458" s="82"/>
      <c r="AF458" s="82"/>
      <c r="AG458" s="82"/>
      <c r="AH458" s="82"/>
      <c r="AI458" s="82"/>
      <c r="AJ458" s="82"/>
      <c r="AK458" s="82"/>
      <c r="AL458" s="82"/>
      <c r="AM458" s="82"/>
      <c r="AN458" s="82"/>
      <c r="AO458" s="82"/>
      <c r="AP458" s="82"/>
      <c r="AQ458" s="82"/>
      <c r="AR458" s="82"/>
      <c r="AS458" s="82"/>
      <c r="AT458" s="82"/>
      <c r="AU458" s="82"/>
      <c r="AV458" s="82"/>
      <c r="AW458" s="82"/>
      <c r="AX458" s="82"/>
      <c r="AY458" s="82"/>
      <c r="AZ458" s="82"/>
      <c r="BA458" s="82"/>
      <c r="BB458" s="82"/>
      <c r="BC458" s="82"/>
      <c r="BD458" s="82"/>
      <c r="BE458" s="82"/>
      <c r="BF458" s="82"/>
      <c r="BG458" s="82">
        <v>68211</v>
      </c>
      <c r="BH458" s="82">
        <v>93503</v>
      </c>
      <c r="BI458" s="82"/>
      <c r="BJ458" s="82"/>
      <c r="BK458" s="82"/>
      <c r="BL458" s="82"/>
      <c r="BM458" s="82"/>
      <c r="BN458" s="82"/>
      <c r="BO458" s="82"/>
      <c r="BP458" s="82"/>
      <c r="BQ458" s="82"/>
      <c r="BR458" s="82"/>
      <c r="BS458" s="82"/>
      <c r="BT458" s="82"/>
      <c r="BU458" s="82"/>
      <c r="BV458" s="82"/>
      <c r="BW458" s="82"/>
      <c r="BX458" s="82"/>
      <c r="BY458" s="82"/>
      <c r="BZ458" s="82"/>
      <c r="CA458" s="82"/>
      <c r="CB458" s="82"/>
      <c r="CC458" s="82"/>
      <c r="CD458" s="82"/>
      <c r="CE458" s="82"/>
      <c r="CF458" s="82"/>
      <c r="CG458" s="82"/>
      <c r="CH458" s="82"/>
      <c r="CI458" s="82"/>
      <c r="CJ458" s="82"/>
      <c r="CK458" s="82"/>
      <c r="CL458" s="82"/>
      <c r="CM458" s="82"/>
      <c r="CN458" s="82"/>
      <c r="CO458" s="82"/>
      <c r="CP458" s="82"/>
      <c r="CQ458" s="82"/>
      <c r="CR458" s="82"/>
      <c r="CS458" s="82"/>
      <c r="CT458" s="82"/>
      <c r="CU458" s="82"/>
      <c r="CV458" s="82"/>
      <c r="CW458" s="82"/>
      <c r="CX458" s="82"/>
      <c r="CY458" s="82"/>
      <c r="CZ458" s="82"/>
      <c r="DA458" s="82"/>
      <c r="DB458" s="82"/>
      <c r="DC458" s="82"/>
      <c r="DD458" s="82"/>
      <c r="DE458" s="82"/>
      <c r="DF458" s="82"/>
      <c r="DG458" s="82"/>
      <c r="DH458" s="82"/>
      <c r="DI458" s="82"/>
      <c r="DJ458" s="82"/>
      <c r="DK458" s="82"/>
      <c r="DL458" s="82"/>
      <c r="DM458" s="82"/>
      <c r="DN458" s="82"/>
      <c r="DO458" s="82"/>
      <c r="DP458" s="82"/>
      <c r="DQ458" s="82"/>
    </row>
    <row r="459" spans="1:121" s="25" customFormat="1" ht="12.75" customHeight="1" outlineLevel="1" x14ac:dyDescent="0.2">
      <c r="A459" s="35" t="s">
        <v>551</v>
      </c>
      <c r="B459" s="36">
        <f t="shared" si="75"/>
        <v>2</v>
      </c>
      <c r="C459" s="81"/>
      <c r="D459" s="82"/>
      <c r="E459" s="82"/>
      <c r="F459" s="82"/>
      <c r="G459" s="82"/>
      <c r="H459" s="82"/>
      <c r="I459" s="82"/>
      <c r="J459" s="82"/>
      <c r="K459" s="82"/>
      <c r="L459" s="82"/>
      <c r="M459" s="82"/>
      <c r="N459" s="82"/>
      <c r="O459" s="82"/>
      <c r="P459" s="82"/>
      <c r="Q459" s="82"/>
      <c r="R459" s="82"/>
      <c r="S459" s="82"/>
      <c r="T459" s="82"/>
      <c r="U459" s="82"/>
      <c r="V459" s="82"/>
      <c r="W459" s="82"/>
      <c r="X459" s="82"/>
      <c r="Y459" s="82"/>
      <c r="Z459" s="82"/>
      <c r="AA459" s="82"/>
      <c r="AB459" s="82"/>
      <c r="AC459" s="82"/>
      <c r="AD459" s="82"/>
      <c r="AE459" s="82"/>
      <c r="AF459" s="82"/>
      <c r="AG459" s="82"/>
      <c r="AH459" s="82"/>
      <c r="AI459" s="82"/>
      <c r="AJ459" s="82"/>
      <c r="AK459" s="82"/>
      <c r="AL459" s="82"/>
      <c r="AM459" s="82"/>
      <c r="AN459" s="82"/>
      <c r="AO459" s="82"/>
      <c r="AP459" s="82"/>
      <c r="AQ459" s="82"/>
      <c r="AR459" s="82"/>
      <c r="AS459" s="82"/>
      <c r="AT459" s="82"/>
      <c r="AU459" s="82"/>
      <c r="AV459" s="82"/>
      <c r="AW459" s="82"/>
      <c r="AX459" s="82"/>
      <c r="AY459" s="82"/>
      <c r="AZ459" s="82"/>
      <c r="BA459" s="82"/>
      <c r="BB459" s="82"/>
      <c r="BC459" s="82"/>
      <c r="BD459" s="82"/>
      <c r="BE459" s="82"/>
      <c r="BF459" s="82"/>
      <c r="BG459" s="82">
        <v>288896</v>
      </c>
      <c r="BH459" s="82">
        <v>279715</v>
      </c>
      <c r="BI459" s="82"/>
      <c r="BJ459" s="82"/>
      <c r="BK459" s="82"/>
      <c r="BL459" s="82"/>
      <c r="BM459" s="82"/>
      <c r="BN459" s="82"/>
      <c r="BO459" s="82"/>
      <c r="BP459" s="82"/>
      <c r="BQ459" s="82"/>
      <c r="BR459" s="82"/>
      <c r="BS459" s="82"/>
      <c r="BT459" s="82"/>
      <c r="BU459" s="82"/>
      <c r="BV459" s="82"/>
      <c r="BW459" s="82"/>
      <c r="BX459" s="82"/>
      <c r="BY459" s="82"/>
      <c r="BZ459" s="82"/>
      <c r="CA459" s="82"/>
      <c r="CB459" s="82"/>
      <c r="CC459" s="82"/>
      <c r="CD459" s="82"/>
      <c r="CE459" s="82"/>
      <c r="CF459" s="82"/>
      <c r="CG459" s="82"/>
      <c r="CH459" s="82"/>
      <c r="CI459" s="82"/>
      <c r="CJ459" s="82"/>
      <c r="CK459" s="82"/>
      <c r="CL459" s="82"/>
      <c r="CM459" s="82"/>
      <c r="CN459" s="82"/>
      <c r="CO459" s="82"/>
      <c r="CP459" s="82"/>
      <c r="CQ459" s="82"/>
      <c r="CR459" s="82"/>
      <c r="CS459" s="82"/>
      <c r="CT459" s="82"/>
      <c r="CU459" s="82"/>
      <c r="CV459" s="82"/>
      <c r="CW459" s="82"/>
      <c r="CX459" s="82"/>
      <c r="CY459" s="82"/>
      <c r="CZ459" s="82"/>
      <c r="DA459" s="82"/>
      <c r="DB459" s="82"/>
      <c r="DC459" s="82"/>
      <c r="DD459" s="82"/>
      <c r="DE459" s="82"/>
      <c r="DF459" s="82"/>
      <c r="DG459" s="82"/>
      <c r="DH459" s="82"/>
      <c r="DI459" s="82"/>
      <c r="DJ459" s="82"/>
      <c r="DK459" s="82"/>
      <c r="DL459" s="82"/>
      <c r="DM459" s="82"/>
      <c r="DN459" s="82"/>
      <c r="DO459" s="82"/>
      <c r="DP459" s="82"/>
      <c r="DQ459" s="82"/>
    </row>
    <row r="460" spans="1:121" s="25" customFormat="1" ht="12.75" customHeight="1" outlineLevel="1" x14ac:dyDescent="0.2">
      <c r="A460" s="35"/>
      <c r="B460" s="36" t="str">
        <f t="shared" si="75"/>
        <v/>
      </c>
      <c r="C460" s="81"/>
      <c r="D460" s="82"/>
      <c r="E460" s="82"/>
      <c r="F460" s="82"/>
      <c r="G460" s="82"/>
      <c r="H460" s="82"/>
      <c r="I460" s="82"/>
      <c r="J460" s="82"/>
      <c r="K460" s="82"/>
      <c r="L460" s="82"/>
      <c r="M460" s="82"/>
      <c r="N460" s="82"/>
      <c r="O460" s="82"/>
      <c r="P460" s="82"/>
      <c r="Q460" s="82"/>
      <c r="R460" s="82"/>
      <c r="S460" s="82"/>
      <c r="T460" s="82"/>
      <c r="U460" s="82"/>
      <c r="V460" s="82"/>
      <c r="W460" s="82"/>
      <c r="X460" s="82"/>
      <c r="Y460" s="82"/>
      <c r="Z460" s="82"/>
      <c r="AA460" s="82"/>
      <c r="AB460" s="82"/>
      <c r="AC460" s="82"/>
      <c r="AD460" s="82"/>
      <c r="AE460" s="82"/>
      <c r="AF460" s="82"/>
      <c r="AG460" s="82"/>
      <c r="AH460" s="82"/>
      <c r="AI460" s="82"/>
      <c r="AJ460" s="82"/>
      <c r="AK460" s="82"/>
      <c r="AL460" s="82"/>
      <c r="AM460" s="82"/>
      <c r="AN460" s="82"/>
      <c r="AO460" s="82"/>
      <c r="AP460" s="82"/>
      <c r="AQ460" s="82"/>
      <c r="AR460" s="82"/>
      <c r="AS460" s="82"/>
      <c r="AT460" s="82"/>
      <c r="AU460" s="82"/>
      <c r="AV460" s="82"/>
      <c r="AW460" s="82"/>
      <c r="AX460" s="82"/>
      <c r="AY460" s="82"/>
      <c r="AZ460" s="82"/>
      <c r="BA460" s="82"/>
      <c r="BB460" s="82"/>
      <c r="BC460" s="82"/>
      <c r="BD460" s="82"/>
      <c r="BE460" s="82"/>
      <c r="BF460" s="82"/>
      <c r="BG460" s="82"/>
      <c r="BH460" s="82"/>
      <c r="BI460" s="82"/>
      <c r="BJ460" s="82"/>
      <c r="BK460" s="82"/>
      <c r="BL460" s="82"/>
      <c r="BM460" s="82"/>
      <c r="BN460" s="82"/>
      <c r="BO460" s="82"/>
      <c r="BP460" s="82"/>
      <c r="BQ460" s="82"/>
      <c r="BR460" s="82"/>
      <c r="BS460" s="82"/>
      <c r="BT460" s="82"/>
      <c r="BU460" s="82"/>
      <c r="BV460" s="82"/>
      <c r="BW460" s="82"/>
      <c r="BX460" s="82"/>
      <c r="BY460" s="82"/>
      <c r="BZ460" s="82"/>
      <c r="CA460" s="82"/>
      <c r="CB460" s="82"/>
      <c r="CC460" s="82"/>
      <c r="CD460" s="82"/>
      <c r="CE460" s="82"/>
      <c r="CF460" s="82"/>
      <c r="CG460" s="82"/>
      <c r="CH460" s="82"/>
      <c r="CI460" s="82"/>
      <c r="CJ460" s="82"/>
      <c r="CK460" s="82"/>
      <c r="CL460" s="82"/>
      <c r="CM460" s="82"/>
      <c r="CN460" s="82"/>
      <c r="CO460" s="82"/>
      <c r="CP460" s="82"/>
      <c r="CQ460" s="82"/>
      <c r="CR460" s="82"/>
      <c r="CS460" s="82"/>
      <c r="CT460" s="82"/>
      <c r="CU460" s="82"/>
      <c r="CV460" s="82"/>
      <c r="CW460" s="82"/>
      <c r="CX460" s="82"/>
      <c r="CY460" s="82"/>
      <c r="CZ460" s="82"/>
      <c r="DA460" s="82"/>
      <c r="DB460" s="82"/>
      <c r="DC460" s="82"/>
      <c r="DD460" s="82"/>
      <c r="DE460" s="82"/>
      <c r="DF460" s="82"/>
      <c r="DG460" s="82"/>
      <c r="DH460" s="82"/>
      <c r="DI460" s="82"/>
      <c r="DJ460" s="82"/>
      <c r="DK460" s="82"/>
      <c r="DL460" s="82"/>
      <c r="DM460" s="82"/>
      <c r="DN460" s="82"/>
      <c r="DO460" s="82"/>
      <c r="DP460" s="82"/>
      <c r="DQ460" s="82"/>
    </row>
    <row r="461" spans="1:121" s="25" customFormat="1" ht="12.75" customHeight="1" outlineLevel="1" x14ac:dyDescent="0.2">
      <c r="A461" s="53" t="s">
        <v>470</v>
      </c>
      <c r="B461" s="36" t="str">
        <f t="shared" si="75"/>
        <v/>
      </c>
      <c r="C461" s="81"/>
      <c r="D461" s="82"/>
      <c r="E461" s="82"/>
      <c r="F461" s="82"/>
      <c r="G461" s="82"/>
      <c r="H461" s="82"/>
      <c r="I461" s="82"/>
      <c r="J461" s="82"/>
      <c r="K461" s="82"/>
      <c r="L461" s="82"/>
      <c r="M461" s="82"/>
      <c r="N461" s="82"/>
      <c r="O461" s="82"/>
      <c r="P461" s="82"/>
      <c r="Q461" s="82"/>
      <c r="R461" s="82"/>
      <c r="S461" s="82"/>
      <c r="T461" s="82"/>
      <c r="U461" s="82"/>
      <c r="V461" s="82"/>
      <c r="W461" s="82"/>
      <c r="X461" s="82"/>
      <c r="Y461" s="82"/>
      <c r="Z461" s="82"/>
      <c r="AA461" s="82"/>
      <c r="AB461" s="82"/>
      <c r="AC461" s="82"/>
      <c r="AD461" s="82"/>
      <c r="AE461" s="82"/>
      <c r="AF461" s="82"/>
      <c r="AG461" s="82"/>
      <c r="AH461" s="82"/>
      <c r="AI461" s="82"/>
      <c r="AJ461" s="82"/>
      <c r="AK461" s="82"/>
      <c r="AL461" s="82"/>
      <c r="AM461" s="82"/>
      <c r="AN461" s="82"/>
      <c r="AO461" s="82"/>
      <c r="AP461" s="82"/>
      <c r="AQ461" s="82"/>
      <c r="AR461" s="82"/>
      <c r="AS461" s="82"/>
      <c r="AT461" s="82"/>
      <c r="AU461" s="82"/>
      <c r="AV461" s="82"/>
      <c r="AW461" s="82"/>
      <c r="AX461" s="82"/>
      <c r="AY461" s="82"/>
      <c r="AZ461" s="82"/>
      <c r="BA461" s="82"/>
      <c r="BB461" s="82"/>
      <c r="BC461" s="82"/>
      <c r="BD461" s="82"/>
      <c r="BE461" s="82"/>
      <c r="BF461" s="82"/>
      <c r="BG461" s="82"/>
      <c r="BH461" s="82"/>
      <c r="BI461" s="82"/>
      <c r="BJ461" s="82"/>
      <c r="BK461" s="82"/>
      <c r="BL461" s="103"/>
      <c r="BM461" s="103"/>
      <c r="BN461" s="103"/>
      <c r="BO461" s="103"/>
      <c r="BP461" s="103"/>
      <c r="BQ461" s="103"/>
      <c r="BR461" s="103"/>
      <c r="BS461" s="103"/>
      <c r="BT461" s="103"/>
      <c r="BU461" s="103"/>
      <c r="BV461" s="103"/>
      <c r="BW461" s="103"/>
      <c r="BX461" s="103"/>
      <c r="BY461" s="103"/>
      <c r="BZ461" s="103"/>
      <c r="CA461" s="103"/>
      <c r="CB461" s="103"/>
      <c r="CC461" s="103"/>
      <c r="CD461" s="103"/>
      <c r="CE461" s="103"/>
      <c r="CF461" s="103"/>
      <c r="CG461" s="103"/>
      <c r="CH461" s="103"/>
      <c r="CI461" s="103"/>
      <c r="CJ461" s="103"/>
      <c r="CK461" s="103"/>
      <c r="CL461" s="103"/>
      <c r="CM461" s="103"/>
      <c r="CN461" s="103"/>
      <c r="CO461" s="103"/>
      <c r="CP461" s="103"/>
      <c r="CQ461" s="103"/>
      <c r="CR461" s="103"/>
      <c r="CS461" s="103"/>
      <c r="CT461" s="103"/>
      <c r="CU461" s="103"/>
      <c r="CV461" s="103"/>
      <c r="CW461" s="103"/>
      <c r="CX461" s="103"/>
      <c r="CY461" s="103"/>
      <c r="CZ461" s="103"/>
      <c r="DA461" s="103"/>
      <c r="DB461" s="103"/>
      <c r="DC461" s="103"/>
      <c r="DD461" s="103"/>
      <c r="DE461" s="103"/>
      <c r="DF461" s="103"/>
      <c r="DG461" s="103"/>
      <c r="DH461" s="103"/>
      <c r="DI461" s="103"/>
      <c r="DJ461" s="103"/>
      <c r="DK461" s="103"/>
      <c r="DL461" s="103"/>
      <c r="DM461" s="103"/>
      <c r="DN461" s="103"/>
      <c r="DO461" s="103"/>
      <c r="DP461" s="103"/>
      <c r="DQ461" s="103"/>
    </row>
    <row r="462" spans="1:121" s="25" customFormat="1" ht="12.75" customHeight="1" outlineLevel="1" x14ac:dyDescent="0.2">
      <c r="A462" s="35" t="s">
        <v>128</v>
      </c>
      <c r="B462" s="36">
        <f t="shared" si="75"/>
        <v>56</v>
      </c>
      <c r="C462" s="81">
        <f>30828+22268+8562+6050+11273+4778</f>
        <v>83759</v>
      </c>
      <c r="D462" s="82">
        <f>30402+22466+7238+5321+8648+3781</f>
        <v>77856</v>
      </c>
      <c r="E462" s="82">
        <f>31657+22123+8401+5678+9383+4214</f>
        <v>81456</v>
      </c>
      <c r="F462" s="82">
        <v>84891</v>
      </c>
      <c r="G462" s="82">
        <v>88868</v>
      </c>
      <c r="H462" s="82">
        <v>92240</v>
      </c>
      <c r="I462" s="82">
        <v>94624</v>
      </c>
      <c r="J462" s="82">
        <v>100033</v>
      </c>
      <c r="K462" s="82">
        <v>104457</v>
      </c>
      <c r="L462" s="82">
        <v>112568</v>
      </c>
      <c r="M462" s="82">
        <v>121432</v>
      </c>
      <c r="N462" s="82">
        <v>129653</v>
      </c>
      <c r="O462" s="82">
        <v>134834</v>
      </c>
      <c r="P462" s="82">
        <v>129760</v>
      </c>
      <c r="Q462" s="82">
        <v>137355</v>
      </c>
      <c r="R462" s="82">
        <v>127775</v>
      </c>
      <c r="S462" s="82">
        <v>129651</v>
      </c>
      <c r="T462" s="82">
        <v>133955</v>
      </c>
      <c r="U462" s="82">
        <v>147175</v>
      </c>
      <c r="V462" s="82">
        <v>169256</v>
      </c>
      <c r="W462" s="82">
        <v>172861</v>
      </c>
      <c r="X462" s="82">
        <v>179571</v>
      </c>
      <c r="Y462" s="82">
        <v>181663</v>
      </c>
      <c r="Z462" s="82">
        <v>192809</v>
      </c>
      <c r="AA462" s="82">
        <v>201445</v>
      </c>
      <c r="AB462" s="82">
        <v>229453</v>
      </c>
      <c r="AC462" s="82">
        <v>240392</v>
      </c>
      <c r="AD462" s="82">
        <v>244976</v>
      </c>
      <c r="AE462" s="82">
        <v>259609</v>
      </c>
      <c r="AF462" s="82">
        <v>216645</v>
      </c>
      <c r="AG462" s="82">
        <v>228421</v>
      </c>
      <c r="AH462" s="82">
        <v>216837</v>
      </c>
      <c r="AI462" s="82">
        <v>233889</v>
      </c>
      <c r="AJ462" s="82">
        <v>248211</v>
      </c>
      <c r="AK462" s="82">
        <v>265999</v>
      </c>
      <c r="AL462" s="82">
        <v>268860</v>
      </c>
      <c r="AM462" s="82">
        <v>280533</v>
      </c>
      <c r="AN462" s="82">
        <v>288580</v>
      </c>
      <c r="AO462" s="82">
        <v>287441</v>
      </c>
      <c r="AP462" s="82">
        <v>283756</v>
      </c>
      <c r="AQ462" s="82">
        <v>293443</v>
      </c>
      <c r="AR462" s="82">
        <v>306150</v>
      </c>
      <c r="AS462" s="82">
        <v>301455</v>
      </c>
      <c r="AT462" s="82">
        <v>308226</v>
      </c>
      <c r="AU462" s="82">
        <v>315424</v>
      </c>
      <c r="AV462" s="82">
        <v>347959</v>
      </c>
      <c r="AW462" s="82">
        <v>374285</v>
      </c>
      <c r="AX462" s="82">
        <v>408309</v>
      </c>
      <c r="AY462" s="82">
        <v>440868</v>
      </c>
      <c r="AZ462" s="82">
        <v>471948</v>
      </c>
      <c r="BA462" s="82">
        <v>827529</v>
      </c>
      <c r="BB462" s="82">
        <v>858997</v>
      </c>
      <c r="BC462" s="82">
        <v>886833</v>
      </c>
      <c r="BD462" s="82">
        <v>862083</v>
      </c>
      <c r="BE462" s="82">
        <v>934928</v>
      </c>
      <c r="BF462" s="82">
        <v>925728</v>
      </c>
      <c r="BG462" s="82">
        <v>931547</v>
      </c>
      <c r="BH462" s="82"/>
      <c r="BI462" s="82"/>
      <c r="BJ462" s="82"/>
      <c r="BK462" s="82"/>
      <c r="BL462" s="103"/>
      <c r="BM462" s="103"/>
      <c r="BN462" s="103"/>
      <c r="BO462" s="103"/>
      <c r="BP462" s="103"/>
      <c r="BQ462" s="103"/>
      <c r="BR462" s="103"/>
      <c r="BS462" s="103"/>
      <c r="BT462" s="103"/>
      <c r="BU462" s="103"/>
      <c r="BV462" s="103"/>
      <c r="BW462" s="103"/>
      <c r="BX462" s="103"/>
      <c r="BY462" s="103"/>
      <c r="BZ462" s="103"/>
      <c r="CA462" s="103"/>
      <c r="CB462" s="103"/>
      <c r="CC462" s="103"/>
      <c r="CD462" s="103"/>
      <c r="CE462" s="103"/>
      <c r="CF462" s="103"/>
      <c r="CG462" s="103"/>
      <c r="CH462" s="103"/>
      <c r="CI462" s="103"/>
      <c r="CJ462" s="103"/>
      <c r="CK462" s="103"/>
      <c r="CL462" s="103"/>
      <c r="CM462" s="103"/>
      <c r="CN462" s="103"/>
      <c r="CO462" s="103"/>
      <c r="CP462" s="103"/>
      <c r="CQ462" s="103"/>
      <c r="CR462" s="103"/>
      <c r="CS462" s="103"/>
      <c r="CT462" s="103"/>
      <c r="CU462" s="103"/>
      <c r="CV462" s="103"/>
      <c r="CW462" s="103"/>
      <c r="CX462" s="103"/>
      <c r="CY462" s="103"/>
      <c r="CZ462" s="103"/>
      <c r="DA462" s="103"/>
      <c r="DB462" s="103"/>
      <c r="DC462" s="103"/>
      <c r="DD462" s="103"/>
      <c r="DE462" s="103"/>
      <c r="DF462" s="103"/>
      <c r="DG462" s="103"/>
      <c r="DH462" s="103"/>
      <c r="DI462" s="103"/>
      <c r="DJ462" s="103"/>
      <c r="DK462" s="103"/>
      <c r="DL462" s="103"/>
      <c r="DM462" s="103"/>
      <c r="DN462" s="103"/>
      <c r="DO462" s="103"/>
      <c r="DP462" s="103"/>
      <c r="DQ462" s="103"/>
    </row>
    <row r="463" spans="1:121" s="25" customFormat="1" ht="12.75" customHeight="1" outlineLevel="1" x14ac:dyDescent="0.2">
      <c r="A463" s="35" t="s">
        <v>140</v>
      </c>
      <c r="B463" s="36">
        <f t="shared" si="75"/>
        <v>18</v>
      </c>
      <c r="C463" s="81"/>
      <c r="D463" s="82"/>
      <c r="E463" s="82"/>
      <c r="F463" s="82"/>
      <c r="G463" s="82"/>
      <c r="H463" s="82"/>
      <c r="I463" s="82"/>
      <c r="J463" s="82"/>
      <c r="K463" s="82"/>
      <c r="L463" s="82"/>
      <c r="M463" s="82"/>
      <c r="N463" s="82"/>
      <c r="O463" s="82"/>
      <c r="P463" s="82"/>
      <c r="Q463" s="82"/>
      <c r="R463" s="82"/>
      <c r="S463" s="82"/>
      <c r="T463" s="82"/>
      <c r="U463" s="82"/>
      <c r="V463" s="82"/>
      <c r="W463" s="82">
        <v>1366</v>
      </c>
      <c r="X463" s="82">
        <v>1122</v>
      </c>
      <c r="Y463" s="82">
        <v>988</v>
      </c>
      <c r="Z463" s="82">
        <v>771</v>
      </c>
      <c r="AA463" s="82">
        <v>702</v>
      </c>
      <c r="AB463" s="82">
        <v>542</v>
      </c>
      <c r="AC463" s="82">
        <v>524</v>
      </c>
      <c r="AD463" s="82">
        <v>411</v>
      </c>
      <c r="AE463" s="82">
        <v>394</v>
      </c>
      <c r="AF463" s="82">
        <v>321</v>
      </c>
      <c r="AG463" s="82">
        <v>198</v>
      </c>
      <c r="AH463" s="82">
        <v>6</v>
      </c>
      <c r="AI463" s="82">
        <v>130</v>
      </c>
      <c r="AJ463" s="82">
        <v>127</v>
      </c>
      <c r="AK463" s="82">
        <v>104</v>
      </c>
      <c r="AL463" s="82">
        <v>59</v>
      </c>
      <c r="AM463" s="82">
        <v>55</v>
      </c>
      <c r="AN463" s="82">
        <v>22</v>
      </c>
      <c r="AO463" s="82"/>
      <c r="AP463" s="82"/>
      <c r="AQ463" s="82"/>
      <c r="AR463" s="82"/>
      <c r="AS463" s="82"/>
      <c r="AT463" s="82"/>
      <c r="AU463" s="82"/>
      <c r="AV463" s="82"/>
      <c r="AW463" s="82"/>
      <c r="AX463" s="82"/>
      <c r="AY463" s="82"/>
      <c r="AZ463" s="82"/>
      <c r="BA463" s="82"/>
      <c r="BB463" s="82"/>
      <c r="BC463" s="82"/>
      <c r="BD463" s="82"/>
      <c r="BE463" s="82"/>
      <c r="BF463" s="82"/>
      <c r="BG463" s="82"/>
      <c r="BH463" s="82"/>
      <c r="BI463" s="82"/>
      <c r="BJ463" s="82"/>
      <c r="BK463" s="82"/>
      <c r="BL463" s="103"/>
      <c r="BM463" s="103"/>
      <c r="BN463" s="103"/>
      <c r="BO463" s="103"/>
      <c r="BP463" s="103"/>
      <c r="BQ463" s="103"/>
      <c r="BR463" s="103"/>
      <c r="BS463" s="103"/>
      <c r="BT463" s="103"/>
      <c r="BU463" s="103"/>
      <c r="BV463" s="103"/>
      <c r="BW463" s="103"/>
      <c r="BX463" s="103"/>
      <c r="BY463" s="103"/>
      <c r="BZ463" s="103"/>
      <c r="CA463" s="103"/>
      <c r="CB463" s="103"/>
      <c r="CC463" s="103"/>
      <c r="CD463" s="103"/>
      <c r="CE463" s="103"/>
      <c r="CF463" s="103"/>
      <c r="CG463" s="103"/>
      <c r="CH463" s="103"/>
      <c r="CI463" s="103"/>
      <c r="CJ463" s="103"/>
      <c r="CK463" s="103"/>
      <c r="CL463" s="103"/>
      <c r="CM463" s="103"/>
      <c r="CN463" s="103"/>
      <c r="CO463" s="103"/>
      <c r="CP463" s="103"/>
      <c r="CQ463" s="103"/>
      <c r="CR463" s="103"/>
      <c r="CS463" s="103"/>
      <c r="CT463" s="103"/>
      <c r="CU463" s="103"/>
      <c r="CV463" s="103"/>
      <c r="CW463" s="103"/>
      <c r="CX463" s="103"/>
      <c r="CY463" s="103"/>
      <c r="CZ463" s="103"/>
      <c r="DA463" s="103"/>
      <c r="DB463" s="103"/>
      <c r="DC463" s="103"/>
      <c r="DD463" s="103"/>
      <c r="DE463" s="103"/>
      <c r="DF463" s="103"/>
      <c r="DG463" s="103"/>
      <c r="DH463" s="103"/>
      <c r="DI463" s="103"/>
      <c r="DJ463" s="103"/>
      <c r="DK463" s="103"/>
      <c r="DL463" s="103"/>
      <c r="DM463" s="103"/>
      <c r="DN463" s="103"/>
      <c r="DO463" s="103"/>
      <c r="DP463" s="103"/>
      <c r="DQ463" s="103"/>
    </row>
    <row r="464" spans="1:121" s="25" customFormat="1" ht="12.75" customHeight="1" outlineLevel="1" x14ac:dyDescent="0.2">
      <c r="A464" s="35" t="s">
        <v>126</v>
      </c>
      <c r="B464" s="36">
        <f t="shared" si="75"/>
        <v>63</v>
      </c>
      <c r="C464" s="81">
        <f>21932+9795+3626+10496+8144+1065</f>
        <v>55058</v>
      </c>
      <c r="D464" s="82">
        <f>14118+15903+3545+9483+1724+414</f>
        <v>45187</v>
      </c>
      <c r="E464" s="82">
        <f>36794+7172+16773+7403+2404+988</f>
        <v>71534</v>
      </c>
      <c r="F464" s="82">
        <v>73142</v>
      </c>
      <c r="G464" s="82">
        <v>48079</v>
      </c>
      <c r="H464" s="82">
        <v>75584</v>
      </c>
      <c r="I464" s="82">
        <v>84660</v>
      </c>
      <c r="J464" s="82">
        <v>96412</v>
      </c>
      <c r="K464" s="82">
        <v>164045</v>
      </c>
      <c r="L464" s="82">
        <v>149784</v>
      </c>
      <c r="M464" s="82">
        <v>141709</v>
      </c>
      <c r="N464" s="82">
        <v>138724</v>
      </c>
      <c r="O464" s="82">
        <v>126942</v>
      </c>
      <c r="P464" s="82">
        <v>118643</v>
      </c>
      <c r="Q464" s="82">
        <v>244866</v>
      </c>
      <c r="R464" s="82">
        <v>222158</v>
      </c>
      <c r="S464" s="82">
        <v>208884</v>
      </c>
      <c r="T464" s="82">
        <v>233779</v>
      </c>
      <c r="U464" s="82">
        <v>251686</v>
      </c>
      <c r="V464" s="82">
        <v>222534</v>
      </c>
      <c r="W464" s="82">
        <v>296092</v>
      </c>
      <c r="X464" s="82">
        <v>258554</v>
      </c>
      <c r="Y464" s="82">
        <v>432361</v>
      </c>
      <c r="Z464" s="82">
        <v>365975</v>
      </c>
      <c r="AA464" s="82">
        <v>378072</v>
      </c>
      <c r="AB464" s="82">
        <v>370031</v>
      </c>
      <c r="AC464" s="82">
        <v>495125</v>
      </c>
      <c r="AD464" s="82">
        <v>383150</v>
      </c>
      <c r="AE464" s="82">
        <v>623666</v>
      </c>
      <c r="AF464" s="82">
        <v>327891</v>
      </c>
      <c r="AG464" s="82">
        <v>331200</v>
      </c>
      <c r="AH464" s="82">
        <v>449601</v>
      </c>
      <c r="AI464" s="82">
        <v>358899</v>
      </c>
      <c r="AJ464" s="82">
        <v>363764</v>
      </c>
      <c r="AK464" s="82">
        <v>393277</v>
      </c>
      <c r="AL464" s="82">
        <v>416214</v>
      </c>
      <c r="AM464" s="82">
        <v>438164</v>
      </c>
      <c r="AN464" s="82">
        <v>423641</v>
      </c>
      <c r="AO464" s="82">
        <v>440839</v>
      </c>
      <c r="AP464" s="82">
        <v>536239</v>
      </c>
      <c r="AQ464" s="82">
        <v>558494</v>
      </c>
      <c r="AR464" s="82">
        <v>709247</v>
      </c>
      <c r="AS464" s="82">
        <v>719636</v>
      </c>
      <c r="AT464" s="82">
        <v>644561</v>
      </c>
      <c r="AU464" s="82">
        <v>664567</v>
      </c>
      <c r="AV464" s="82">
        <v>725115</v>
      </c>
      <c r="AW464" s="82">
        <v>741403</v>
      </c>
      <c r="AX464" s="82">
        <v>831700</v>
      </c>
      <c r="AY464" s="82">
        <v>945688</v>
      </c>
      <c r="AZ464" s="82">
        <v>1031379</v>
      </c>
      <c r="BA464" s="82">
        <v>1567793</v>
      </c>
      <c r="BB464" s="82">
        <v>1824577</v>
      </c>
      <c r="BC464" s="82">
        <v>2020061</v>
      </c>
      <c r="BD464" s="82">
        <v>2308393</v>
      </c>
      <c r="BE464" s="82">
        <v>3329850</v>
      </c>
      <c r="BF464" s="82">
        <v>2537735</v>
      </c>
      <c r="BG464" s="82">
        <v>2745502</v>
      </c>
      <c r="BH464" s="82">
        <v>3050085</v>
      </c>
      <c r="BI464" s="82">
        <v>3087</v>
      </c>
      <c r="BJ464" s="82">
        <v>3565</v>
      </c>
      <c r="BK464" s="82">
        <v>192</v>
      </c>
      <c r="BL464" s="103">
        <v>2057</v>
      </c>
      <c r="BM464" s="103">
        <v>2091</v>
      </c>
      <c r="BN464" s="82">
        <v>473</v>
      </c>
      <c r="BO464" s="103"/>
      <c r="BP464" s="103"/>
      <c r="BQ464" s="103"/>
      <c r="BR464" s="103"/>
      <c r="BS464" s="103"/>
      <c r="BT464" s="103"/>
      <c r="BU464" s="103"/>
      <c r="BV464" s="103"/>
      <c r="BW464" s="103"/>
      <c r="BX464" s="103"/>
      <c r="BY464" s="103"/>
      <c r="BZ464" s="103"/>
      <c r="CA464" s="103"/>
      <c r="CB464" s="103"/>
      <c r="CC464" s="103"/>
      <c r="CD464" s="103"/>
      <c r="CE464" s="103"/>
      <c r="CF464" s="103"/>
      <c r="CG464" s="103"/>
      <c r="CH464" s="103"/>
      <c r="CI464" s="103"/>
      <c r="CJ464" s="103"/>
      <c r="CK464" s="103"/>
      <c r="CL464" s="103"/>
      <c r="CM464" s="103"/>
      <c r="CN464" s="103"/>
      <c r="CO464" s="103"/>
      <c r="CP464" s="103"/>
      <c r="CQ464" s="103"/>
      <c r="CR464" s="103"/>
      <c r="CS464" s="103"/>
      <c r="CT464" s="103"/>
      <c r="CU464" s="103"/>
      <c r="CV464" s="103"/>
      <c r="CW464" s="103"/>
      <c r="CX464" s="103"/>
      <c r="CY464" s="103"/>
      <c r="CZ464" s="103"/>
      <c r="DA464" s="103"/>
      <c r="DB464" s="103"/>
      <c r="DC464" s="103"/>
      <c r="DD464" s="103"/>
      <c r="DE464" s="103"/>
      <c r="DF464" s="103"/>
      <c r="DG464" s="103"/>
      <c r="DH464" s="103"/>
      <c r="DI464" s="103"/>
      <c r="DJ464" s="103"/>
      <c r="DK464" s="103"/>
      <c r="DL464" s="103"/>
      <c r="DM464" s="103"/>
      <c r="DN464" s="103"/>
      <c r="DO464" s="103"/>
      <c r="DP464" s="103"/>
      <c r="DQ464" s="103"/>
    </row>
    <row r="465" spans="1:121" s="25" customFormat="1" ht="12.75" customHeight="1" outlineLevel="1" x14ac:dyDescent="0.2">
      <c r="A465" s="35" t="s">
        <v>131</v>
      </c>
      <c r="B465" s="36">
        <f t="shared" si="75"/>
        <v>55</v>
      </c>
      <c r="C465" s="81"/>
      <c r="D465" s="82"/>
      <c r="E465" s="82">
        <f>607461+420424+192269+148302+117600+72264</f>
        <v>1558320</v>
      </c>
      <c r="F465" s="82">
        <v>1620007</v>
      </c>
      <c r="G465" s="82">
        <v>1754790</v>
      </c>
      <c r="H465" s="82">
        <v>1948900</v>
      </c>
      <c r="I465" s="82">
        <v>2044722</v>
      </c>
      <c r="J465" s="82">
        <v>2111333</v>
      </c>
      <c r="K465" s="82">
        <v>2253500</v>
      </c>
      <c r="L465" s="82">
        <v>2363385</v>
      </c>
      <c r="M465" s="82">
        <v>2088866</v>
      </c>
      <c r="N465" s="82">
        <v>2260000</v>
      </c>
      <c r="O465" s="82">
        <v>2391424</v>
      </c>
      <c r="P465" s="82">
        <v>2338489</v>
      </c>
      <c r="Q465" s="82">
        <v>2525872</v>
      </c>
      <c r="R465" s="82">
        <v>2614542</v>
      </c>
      <c r="S465" s="82">
        <v>2625262</v>
      </c>
      <c r="T465" s="82">
        <v>2726524</v>
      </c>
      <c r="U465" s="82">
        <v>2874730</v>
      </c>
      <c r="V465" s="82">
        <v>4142781</v>
      </c>
      <c r="W465" s="82">
        <v>4682964</v>
      </c>
      <c r="X465" s="82">
        <v>4913162</v>
      </c>
      <c r="Y465" s="82">
        <v>4362660</v>
      </c>
      <c r="Z465" s="82">
        <v>4333461</v>
      </c>
      <c r="AA465" s="82">
        <v>4580354</v>
      </c>
      <c r="AB465" s="82">
        <v>4847317</v>
      </c>
      <c r="AC465" s="82">
        <v>5006019</v>
      </c>
      <c r="AD465" s="82">
        <v>5177177</v>
      </c>
      <c r="AE465" s="82">
        <v>5179082</v>
      </c>
      <c r="AF465" s="82">
        <v>5276663</v>
      </c>
      <c r="AG465" s="82">
        <v>5086919</v>
      </c>
      <c r="AH465" s="82">
        <v>5116052</v>
      </c>
      <c r="AI465" s="82">
        <v>5349776</v>
      </c>
      <c r="AJ465" s="82">
        <v>5640159</v>
      </c>
      <c r="AK465" s="82">
        <v>5933884</v>
      </c>
      <c r="AL465" s="82">
        <v>6170144</v>
      </c>
      <c r="AM465" s="82">
        <v>6498212</v>
      </c>
      <c r="AN465" s="82">
        <v>6635977</v>
      </c>
      <c r="AO465" s="82">
        <v>6660807</v>
      </c>
      <c r="AP465" s="82">
        <v>7133458</v>
      </c>
      <c r="AQ465" s="82">
        <v>8561742</v>
      </c>
      <c r="AR465" s="82">
        <v>9109801</v>
      </c>
      <c r="AS465" s="82">
        <v>10060170</v>
      </c>
      <c r="AT465" s="82">
        <v>10714085</v>
      </c>
      <c r="AU465" s="82">
        <v>10806923</v>
      </c>
      <c r="AV465" s="82">
        <v>11628882</v>
      </c>
      <c r="AW465" s="82">
        <v>12372758</v>
      </c>
      <c r="AX465" s="82">
        <v>12734873</v>
      </c>
      <c r="AY465" s="82">
        <v>13941714</v>
      </c>
      <c r="AZ465" s="82">
        <v>16019987</v>
      </c>
      <c r="BA465" s="82">
        <v>20686763</v>
      </c>
      <c r="BB465" s="82">
        <v>21821054</v>
      </c>
      <c r="BC465" s="82">
        <v>22893317</v>
      </c>
      <c r="BD465" s="82">
        <v>24138600</v>
      </c>
      <c r="BE465" s="82">
        <v>25580617</v>
      </c>
      <c r="BF465" s="82">
        <v>29464296</v>
      </c>
      <c r="BG465" s="82">
        <v>31338874</v>
      </c>
      <c r="BH465" s="82"/>
      <c r="BI465" s="82"/>
      <c r="BJ465" s="82"/>
      <c r="BK465" s="82"/>
      <c r="BL465" s="103"/>
      <c r="BM465" s="103"/>
      <c r="BN465" s="103"/>
      <c r="BO465" s="103"/>
      <c r="BP465" s="103"/>
      <c r="BQ465" s="103"/>
      <c r="BR465" s="103"/>
      <c r="BS465" s="103"/>
      <c r="BT465" s="103"/>
      <c r="BU465" s="103"/>
      <c r="BV465" s="103"/>
      <c r="BW465" s="103"/>
      <c r="BX465" s="103"/>
      <c r="BY465" s="103"/>
      <c r="BZ465" s="103"/>
      <c r="CA465" s="103"/>
      <c r="CB465" s="103"/>
      <c r="CC465" s="103"/>
      <c r="CD465" s="103"/>
      <c r="CE465" s="103"/>
      <c r="CF465" s="103"/>
      <c r="CG465" s="103"/>
      <c r="CH465" s="103"/>
      <c r="CI465" s="103"/>
      <c r="CJ465" s="103"/>
      <c r="CK465" s="103"/>
      <c r="CL465" s="103"/>
      <c r="CM465" s="103"/>
      <c r="CN465" s="103"/>
      <c r="CO465" s="103"/>
      <c r="CP465" s="103"/>
      <c r="CQ465" s="103"/>
      <c r="CR465" s="103"/>
      <c r="CS465" s="103"/>
      <c r="CT465" s="103"/>
      <c r="CU465" s="103"/>
      <c r="CV465" s="103"/>
      <c r="CW465" s="103"/>
      <c r="CX465" s="103"/>
      <c r="CY465" s="103"/>
      <c r="CZ465" s="103"/>
      <c r="DA465" s="103"/>
      <c r="DB465" s="103"/>
      <c r="DC465" s="103"/>
      <c r="DD465" s="103"/>
      <c r="DE465" s="103"/>
      <c r="DF465" s="103"/>
      <c r="DG465" s="103"/>
      <c r="DH465" s="103"/>
      <c r="DI465" s="103"/>
      <c r="DJ465" s="103"/>
      <c r="DK465" s="103"/>
      <c r="DL465" s="103"/>
      <c r="DM465" s="103"/>
      <c r="DN465" s="103"/>
      <c r="DO465" s="103"/>
      <c r="DP465" s="103"/>
      <c r="DQ465" s="103"/>
    </row>
    <row r="466" spans="1:121" s="25" customFormat="1" ht="12.75" customHeight="1" outlineLevel="1" x14ac:dyDescent="0.2">
      <c r="A466" s="35" t="s">
        <v>186</v>
      </c>
      <c r="B466" s="36">
        <f t="shared" si="75"/>
        <v>7</v>
      </c>
      <c r="C466" s="81"/>
      <c r="D466" s="82"/>
      <c r="E466" s="82"/>
      <c r="F466" s="82"/>
      <c r="G466" s="82"/>
      <c r="H466" s="82"/>
      <c r="I466" s="82"/>
      <c r="J466" s="82"/>
      <c r="K466" s="82"/>
      <c r="L466" s="82"/>
      <c r="M466" s="82"/>
      <c r="N466" s="82"/>
      <c r="O466" s="82"/>
      <c r="P466" s="82"/>
      <c r="Q466" s="82"/>
      <c r="R466" s="82"/>
      <c r="S466" s="82"/>
      <c r="T466" s="82"/>
      <c r="U466" s="82"/>
      <c r="V466" s="82"/>
      <c r="W466" s="82"/>
      <c r="X466" s="82"/>
      <c r="Y466" s="82"/>
      <c r="Z466" s="82"/>
      <c r="AA466" s="82"/>
      <c r="AB466" s="82"/>
      <c r="AC466" s="82"/>
      <c r="AD466" s="82"/>
      <c r="AE466" s="82"/>
      <c r="AF466" s="82"/>
      <c r="AG466" s="82"/>
      <c r="AH466" s="82"/>
      <c r="AI466" s="82"/>
      <c r="AJ466" s="82"/>
      <c r="AK466" s="82"/>
      <c r="AL466" s="82"/>
      <c r="AM466" s="82"/>
      <c r="AN466" s="82"/>
      <c r="AO466" s="82"/>
      <c r="AP466" s="82"/>
      <c r="AQ466" s="82"/>
      <c r="AR466" s="82"/>
      <c r="AS466" s="82"/>
      <c r="AT466" s="82"/>
      <c r="AU466" s="82"/>
      <c r="AV466" s="82"/>
      <c r="AW466" s="82"/>
      <c r="AX466" s="82"/>
      <c r="AY466" s="82"/>
      <c r="AZ466" s="82"/>
      <c r="BA466" s="82"/>
      <c r="BB466" s="82"/>
      <c r="BC466" s="82"/>
      <c r="BD466" s="82"/>
      <c r="BE466" s="82"/>
      <c r="BF466" s="82"/>
      <c r="BG466" s="82"/>
      <c r="BH466" s="82">
        <v>34379818</v>
      </c>
      <c r="BI466" s="82">
        <v>40531</v>
      </c>
      <c r="BJ466" s="82">
        <v>44211</v>
      </c>
      <c r="BK466" s="82">
        <v>94209</v>
      </c>
      <c r="BL466" s="103">
        <v>98854</v>
      </c>
      <c r="BM466" s="103">
        <v>105954</v>
      </c>
      <c r="BN466" s="82">
        <v>112182</v>
      </c>
      <c r="BO466" s="103"/>
      <c r="BP466" s="103"/>
      <c r="BQ466" s="103"/>
      <c r="BR466" s="103"/>
      <c r="BS466" s="103"/>
      <c r="BT466" s="103"/>
      <c r="BU466" s="103"/>
      <c r="BV466" s="103"/>
      <c r="BW466" s="103"/>
      <c r="BX466" s="103"/>
      <c r="BY466" s="103"/>
      <c r="BZ466" s="103"/>
      <c r="CA466" s="103"/>
      <c r="CB466" s="103"/>
      <c r="CC466" s="103"/>
      <c r="CD466" s="103"/>
      <c r="CE466" s="103"/>
      <c r="CF466" s="103"/>
      <c r="CG466" s="103"/>
      <c r="CH466" s="103"/>
      <c r="CI466" s="103"/>
      <c r="CJ466" s="103"/>
      <c r="CK466" s="103"/>
      <c r="CL466" s="103"/>
      <c r="CM466" s="103"/>
      <c r="CN466" s="103"/>
      <c r="CO466" s="103"/>
      <c r="CP466" s="103"/>
      <c r="CQ466" s="103"/>
      <c r="CR466" s="103"/>
      <c r="CS466" s="103"/>
      <c r="CT466" s="103"/>
      <c r="CU466" s="103"/>
      <c r="CV466" s="103"/>
      <c r="CW466" s="103"/>
      <c r="CX466" s="103"/>
      <c r="CY466" s="103"/>
      <c r="CZ466" s="103"/>
      <c r="DA466" s="103"/>
      <c r="DB466" s="103"/>
      <c r="DC466" s="103"/>
      <c r="DD466" s="103"/>
      <c r="DE466" s="103"/>
      <c r="DF466" s="103"/>
      <c r="DG466" s="103"/>
      <c r="DH466" s="103"/>
      <c r="DI466" s="103"/>
      <c r="DJ466" s="103"/>
      <c r="DK466" s="103"/>
      <c r="DL466" s="103"/>
      <c r="DM466" s="103"/>
      <c r="DN466" s="103"/>
      <c r="DO466" s="103"/>
      <c r="DP466" s="103"/>
      <c r="DQ466" s="103"/>
    </row>
    <row r="467" spans="1:121" s="25" customFormat="1" ht="12.75" customHeight="1" outlineLevel="1" x14ac:dyDescent="0.2">
      <c r="A467" s="35" t="s">
        <v>283</v>
      </c>
      <c r="B467" s="36">
        <f t="shared" si="75"/>
        <v>1</v>
      </c>
      <c r="C467" s="81"/>
      <c r="D467" s="82"/>
      <c r="E467" s="82"/>
      <c r="F467" s="82"/>
      <c r="G467" s="82"/>
      <c r="H467" s="82"/>
      <c r="I467" s="82"/>
      <c r="J467" s="82"/>
      <c r="K467" s="82"/>
      <c r="L467" s="82"/>
      <c r="M467" s="82"/>
      <c r="N467" s="82"/>
      <c r="O467" s="82"/>
      <c r="P467" s="82"/>
      <c r="Q467" s="82"/>
      <c r="R467" s="82"/>
      <c r="S467" s="82"/>
      <c r="T467" s="82"/>
      <c r="U467" s="82"/>
      <c r="V467" s="82"/>
      <c r="W467" s="82"/>
      <c r="X467" s="82"/>
      <c r="Y467" s="82"/>
      <c r="Z467" s="82"/>
      <c r="AA467" s="82"/>
      <c r="AB467" s="82"/>
      <c r="AC467" s="82"/>
      <c r="AD467" s="82"/>
      <c r="AE467" s="82"/>
      <c r="AF467" s="82"/>
      <c r="AG467" s="82"/>
      <c r="AH467" s="82"/>
      <c r="AI467" s="82"/>
      <c r="AJ467" s="82"/>
      <c r="AK467" s="82"/>
      <c r="AL467" s="82"/>
      <c r="AM467" s="82"/>
      <c r="AN467" s="82"/>
      <c r="AO467" s="82"/>
      <c r="AP467" s="82"/>
      <c r="AQ467" s="82"/>
      <c r="AR467" s="82"/>
      <c r="AS467" s="82"/>
      <c r="AT467" s="82"/>
      <c r="AU467" s="82"/>
      <c r="AV467" s="82"/>
      <c r="AW467" s="82"/>
      <c r="AX467" s="82"/>
      <c r="AY467" s="82"/>
      <c r="AZ467" s="82"/>
      <c r="BA467" s="82"/>
      <c r="BB467" s="82"/>
      <c r="BC467" s="82"/>
      <c r="BD467" s="82"/>
      <c r="BE467" s="82"/>
      <c r="BF467" s="82"/>
      <c r="BG467" s="82"/>
      <c r="BH467" s="82"/>
      <c r="BI467" s="82"/>
      <c r="BJ467" s="82"/>
      <c r="BK467" s="82"/>
      <c r="BL467" s="103"/>
      <c r="BM467" s="103"/>
      <c r="BN467" s="103"/>
      <c r="BO467" s="82">
        <v>401510</v>
      </c>
      <c r="BP467" s="103"/>
      <c r="BQ467" s="103"/>
      <c r="BR467" s="103"/>
      <c r="BS467" s="103"/>
      <c r="BT467" s="103"/>
      <c r="BU467" s="103"/>
      <c r="BV467" s="103"/>
      <c r="BW467" s="103"/>
      <c r="BX467" s="103"/>
      <c r="BY467" s="103"/>
      <c r="BZ467" s="103"/>
      <c r="CA467" s="103"/>
      <c r="CB467" s="103"/>
      <c r="CC467" s="103"/>
      <c r="CD467" s="103"/>
      <c r="CE467" s="103"/>
      <c r="CF467" s="103"/>
      <c r="CG467" s="103"/>
      <c r="CH467" s="103"/>
      <c r="CI467" s="103"/>
      <c r="CJ467" s="103"/>
      <c r="CK467" s="103"/>
      <c r="CL467" s="103"/>
      <c r="CM467" s="103"/>
      <c r="CN467" s="103"/>
      <c r="CO467" s="103"/>
      <c r="CP467" s="103"/>
      <c r="CQ467" s="103"/>
      <c r="CR467" s="103"/>
      <c r="CS467" s="103"/>
      <c r="CT467" s="103"/>
      <c r="CU467" s="103"/>
      <c r="CV467" s="103"/>
      <c r="CW467" s="103"/>
      <c r="CX467" s="103"/>
      <c r="CY467" s="103"/>
      <c r="CZ467" s="103"/>
      <c r="DA467" s="103"/>
      <c r="DB467" s="103"/>
      <c r="DC467" s="103"/>
      <c r="DD467" s="103"/>
      <c r="DE467" s="103"/>
      <c r="DF467" s="103"/>
      <c r="DG467" s="103"/>
      <c r="DH467" s="103"/>
      <c r="DI467" s="103"/>
      <c r="DJ467" s="103"/>
      <c r="DK467" s="103"/>
      <c r="DL467" s="103"/>
      <c r="DM467" s="103"/>
      <c r="DN467" s="103"/>
      <c r="DO467" s="103"/>
      <c r="DP467" s="103"/>
      <c r="DQ467" s="103"/>
    </row>
    <row r="468" spans="1:121" s="25" customFormat="1" ht="12.75" customHeight="1" outlineLevel="1" x14ac:dyDescent="0.2">
      <c r="A468" s="35" t="s">
        <v>127</v>
      </c>
      <c r="B468" s="36">
        <f t="shared" si="75"/>
        <v>56</v>
      </c>
      <c r="C468" s="81">
        <f>6898+4941+3707+648+1355+356</f>
        <v>17905</v>
      </c>
      <c r="D468" s="82">
        <f>6681+2333+3707+1235+2384+952</f>
        <v>17292</v>
      </c>
      <c r="E468" s="82">
        <f>6656+2399+2939+1131+1641+724</f>
        <v>15490</v>
      </c>
      <c r="F468" s="82">
        <f>6687+2510+2916+1247+1724+707</f>
        <v>15791</v>
      </c>
      <c r="G468" s="82">
        <v>14975</v>
      </c>
      <c r="H468" s="82">
        <v>15933</v>
      </c>
      <c r="I468" s="82">
        <v>15868</v>
      </c>
      <c r="J468" s="82">
        <v>17548</v>
      </c>
      <c r="K468" s="82">
        <v>19077</v>
      </c>
      <c r="L468" s="82">
        <v>20993</v>
      </c>
      <c r="M468" s="82">
        <v>23383</v>
      </c>
      <c r="N468" s="82">
        <v>25618</v>
      </c>
      <c r="O468" s="82">
        <v>27744</v>
      </c>
      <c r="P468" s="82">
        <v>29995</v>
      </c>
      <c r="Q468" s="82">
        <v>30743</v>
      </c>
      <c r="R468" s="82">
        <v>33239</v>
      </c>
      <c r="S468" s="82">
        <v>34926</v>
      </c>
      <c r="T468" s="82">
        <v>35672</v>
      </c>
      <c r="U468" s="82">
        <v>37188</v>
      </c>
      <c r="V468" s="82">
        <v>40044</v>
      </c>
      <c r="W468" s="82">
        <v>42606</v>
      </c>
      <c r="X468" s="82">
        <v>44542</v>
      </c>
      <c r="Y468" s="82">
        <v>48132</v>
      </c>
      <c r="Z468" s="82">
        <v>52301</v>
      </c>
      <c r="AA468" s="82">
        <v>55813</v>
      </c>
      <c r="AB468" s="82">
        <v>59184</v>
      </c>
      <c r="AC468" s="82">
        <v>61346</v>
      </c>
      <c r="AD468" s="82">
        <v>79101</v>
      </c>
      <c r="AE468" s="82">
        <v>69185</v>
      </c>
      <c r="AF468" s="82">
        <v>64959</v>
      </c>
      <c r="AG468" s="82">
        <v>63089</v>
      </c>
      <c r="AH468" s="82">
        <v>63307</v>
      </c>
      <c r="AI468" s="82">
        <v>64850</v>
      </c>
      <c r="AJ468" s="82">
        <v>66298</v>
      </c>
      <c r="AK468" s="82">
        <v>68488</v>
      </c>
      <c r="AL468" s="82">
        <v>70589</v>
      </c>
      <c r="AM468" s="82">
        <v>73039</v>
      </c>
      <c r="AN468" s="82">
        <v>74235</v>
      </c>
      <c r="AO468" s="82">
        <v>74799</v>
      </c>
      <c r="AP468" s="82">
        <v>74371</v>
      </c>
      <c r="AQ468" s="82">
        <v>74831</v>
      </c>
      <c r="AR468" s="82">
        <v>76783</v>
      </c>
      <c r="AS468" s="82">
        <v>81646</v>
      </c>
      <c r="AT468" s="82">
        <v>86670</v>
      </c>
      <c r="AU468" s="82">
        <v>91809</v>
      </c>
      <c r="AV468" s="82">
        <v>96484</v>
      </c>
      <c r="AW468" s="82">
        <v>85689</v>
      </c>
      <c r="AX468" s="82">
        <v>93514</v>
      </c>
      <c r="AY468" s="82">
        <v>96219</v>
      </c>
      <c r="AZ468" s="82">
        <v>143907</v>
      </c>
      <c r="BA468" s="82">
        <v>163853</v>
      </c>
      <c r="BB468" s="82">
        <v>168637</v>
      </c>
      <c r="BC468" s="82">
        <v>175035</v>
      </c>
      <c r="BD468" s="82">
        <v>180092</v>
      </c>
      <c r="BE468" s="82">
        <v>184630</v>
      </c>
      <c r="BF468" s="82">
        <v>240135</v>
      </c>
      <c r="BG468" s="82">
        <v>247454</v>
      </c>
      <c r="BH468" s="82"/>
      <c r="BI468" s="82"/>
      <c r="BJ468" s="82"/>
      <c r="BK468" s="82"/>
      <c r="BL468" s="103"/>
      <c r="BM468" s="103"/>
      <c r="BN468" s="103"/>
      <c r="BO468" s="103"/>
      <c r="BP468" s="103"/>
      <c r="BQ468" s="103"/>
      <c r="BR468" s="103"/>
      <c r="BS468" s="103"/>
      <c r="BT468" s="103"/>
      <c r="BU468" s="103"/>
      <c r="BV468" s="103"/>
      <c r="BW468" s="103"/>
      <c r="BX468" s="103"/>
      <c r="BY468" s="103"/>
      <c r="BZ468" s="103"/>
      <c r="CA468" s="103"/>
      <c r="CB468" s="103"/>
      <c r="CC468" s="103"/>
      <c r="CD468" s="103"/>
      <c r="CE468" s="103"/>
      <c r="CF468" s="103"/>
      <c r="CG468" s="103"/>
      <c r="CH468" s="103"/>
      <c r="CI468" s="103"/>
      <c r="CJ468" s="103"/>
      <c r="CK468" s="103"/>
      <c r="CL468" s="103"/>
      <c r="CM468" s="103"/>
      <c r="CN468" s="103"/>
      <c r="CO468" s="103"/>
      <c r="CP468" s="103"/>
      <c r="CQ468" s="103"/>
      <c r="CR468" s="103"/>
      <c r="CS468" s="103"/>
      <c r="CT468" s="103"/>
      <c r="CU468" s="103"/>
      <c r="CV468" s="103"/>
      <c r="CW468" s="103"/>
      <c r="CX468" s="103"/>
      <c r="CY468" s="103"/>
      <c r="CZ468" s="103"/>
      <c r="DA468" s="103"/>
      <c r="DB468" s="103"/>
      <c r="DC468" s="103"/>
      <c r="DD468" s="103"/>
      <c r="DE468" s="103"/>
      <c r="DF468" s="103"/>
      <c r="DG468" s="103"/>
      <c r="DH468" s="103"/>
      <c r="DI468" s="103"/>
      <c r="DJ468" s="103"/>
      <c r="DK468" s="103"/>
      <c r="DL468" s="103"/>
      <c r="DM468" s="103"/>
      <c r="DN468" s="103"/>
      <c r="DO468" s="103"/>
      <c r="DP468" s="103"/>
      <c r="DQ468" s="103"/>
    </row>
    <row r="469" spans="1:121" s="25" customFormat="1" ht="12.75" customHeight="1" outlineLevel="1" x14ac:dyDescent="0.2">
      <c r="A469" s="35" t="s">
        <v>132</v>
      </c>
      <c r="B469" s="36">
        <f t="shared" si="75"/>
        <v>29</v>
      </c>
      <c r="C469" s="81"/>
      <c r="D469" s="82"/>
      <c r="E469" s="82"/>
      <c r="F469" s="82"/>
      <c r="G469" s="82"/>
      <c r="H469" s="82"/>
      <c r="I469" s="82"/>
      <c r="J469" s="82"/>
      <c r="K469" s="82"/>
      <c r="L469" s="82"/>
      <c r="M469" s="82"/>
      <c r="N469" s="82"/>
      <c r="O469" s="82"/>
      <c r="P469" s="82"/>
      <c r="Q469" s="82"/>
      <c r="R469" s="82"/>
      <c r="S469" s="82"/>
      <c r="T469" s="82"/>
      <c r="U469" s="82"/>
      <c r="V469" s="82">
        <v>12052</v>
      </c>
      <c r="W469" s="82">
        <v>25995</v>
      </c>
      <c r="X469" s="82">
        <v>7711</v>
      </c>
      <c r="Y469" s="82">
        <v>4012</v>
      </c>
      <c r="Z469" s="82">
        <v>18292</v>
      </c>
      <c r="AA469" s="82">
        <v>21178</v>
      </c>
      <c r="AB469" s="82">
        <v>35815</v>
      </c>
      <c r="AC469" s="82">
        <v>45030</v>
      </c>
      <c r="AD469" s="82">
        <v>22177</v>
      </c>
      <c r="AE469" s="82">
        <v>166847</v>
      </c>
      <c r="AF469" s="82">
        <v>155672</v>
      </c>
      <c r="AG469" s="82">
        <v>168197</v>
      </c>
      <c r="AH469" s="82">
        <v>210134</v>
      </c>
      <c r="AI469" s="82">
        <v>336857</v>
      </c>
      <c r="AJ469" s="82">
        <v>338593</v>
      </c>
      <c r="AK469" s="82">
        <v>365877</v>
      </c>
      <c r="AL469" s="82">
        <v>429047</v>
      </c>
      <c r="AM469" s="82">
        <v>492995</v>
      </c>
      <c r="AN469" s="82">
        <v>516178</v>
      </c>
      <c r="AO469" s="82">
        <v>549439</v>
      </c>
      <c r="AP469" s="82">
        <v>697874</v>
      </c>
      <c r="AQ469" s="82">
        <v>634777</v>
      </c>
      <c r="AR469" s="82">
        <v>637946</v>
      </c>
      <c r="AS469" s="82">
        <v>649095</v>
      </c>
      <c r="AT469" s="82">
        <v>660986</v>
      </c>
      <c r="AU469" s="82">
        <v>671571</v>
      </c>
      <c r="AV469" s="82">
        <v>782023</v>
      </c>
      <c r="AW469" s="82">
        <v>797956</v>
      </c>
      <c r="AX469" s="82">
        <v>1191521</v>
      </c>
      <c r="AY469" s="82"/>
      <c r="AZ469" s="82"/>
      <c r="BA469" s="82"/>
      <c r="BB469" s="82"/>
      <c r="BC469" s="82"/>
      <c r="BD469" s="82"/>
      <c r="BE469" s="82"/>
      <c r="BF469" s="82"/>
      <c r="BG469" s="82"/>
      <c r="BH469" s="82"/>
      <c r="BI469" s="82"/>
      <c r="BJ469" s="82"/>
      <c r="BK469" s="82"/>
      <c r="BL469" s="103"/>
      <c r="BM469" s="103"/>
      <c r="BN469" s="103"/>
      <c r="BO469" s="103"/>
      <c r="BP469" s="103"/>
      <c r="BQ469" s="103"/>
      <c r="BR469" s="103"/>
      <c r="BS469" s="103"/>
      <c r="BT469" s="103"/>
      <c r="BU469" s="103"/>
      <c r="BV469" s="103"/>
      <c r="BW469" s="103"/>
      <c r="BX469" s="103"/>
      <c r="BY469" s="103"/>
      <c r="BZ469" s="103"/>
      <c r="CA469" s="103"/>
      <c r="CB469" s="103"/>
      <c r="CC469" s="103"/>
      <c r="CD469" s="103"/>
      <c r="CE469" s="103"/>
      <c r="CF469" s="103"/>
      <c r="CG469" s="103"/>
      <c r="CH469" s="103"/>
      <c r="CI469" s="103"/>
      <c r="CJ469" s="103"/>
      <c r="CK469" s="103"/>
      <c r="CL469" s="103"/>
      <c r="CM469" s="103"/>
      <c r="CN469" s="103"/>
      <c r="CO469" s="103"/>
      <c r="CP469" s="103"/>
      <c r="CQ469" s="103"/>
      <c r="CR469" s="103"/>
      <c r="CS469" s="103"/>
      <c r="CT469" s="103"/>
      <c r="CU469" s="103"/>
      <c r="CV469" s="103"/>
      <c r="CW469" s="103"/>
      <c r="CX469" s="103"/>
      <c r="CY469" s="103"/>
      <c r="CZ469" s="103"/>
      <c r="DA469" s="103"/>
      <c r="DB469" s="103"/>
      <c r="DC469" s="103"/>
      <c r="DD469" s="103"/>
      <c r="DE469" s="103"/>
      <c r="DF469" s="103"/>
      <c r="DG469" s="103"/>
      <c r="DH469" s="103"/>
      <c r="DI469" s="103"/>
      <c r="DJ469" s="103"/>
      <c r="DK469" s="103"/>
      <c r="DL469" s="103"/>
      <c r="DM469" s="103"/>
      <c r="DN469" s="103"/>
      <c r="DO469" s="103"/>
      <c r="DP469" s="103"/>
      <c r="DQ469" s="103"/>
    </row>
    <row r="470" spans="1:121" s="25" customFormat="1" ht="12.75" customHeight="1" outlineLevel="1" x14ac:dyDescent="0.2">
      <c r="A470" s="35" t="s">
        <v>139</v>
      </c>
      <c r="B470" s="36">
        <f t="shared" si="75"/>
        <v>18</v>
      </c>
      <c r="C470" s="81"/>
      <c r="D470" s="82"/>
      <c r="E470" s="82"/>
      <c r="F470" s="82"/>
      <c r="G470" s="82"/>
      <c r="H470" s="82"/>
      <c r="I470" s="82"/>
      <c r="J470" s="82"/>
      <c r="K470" s="82"/>
      <c r="L470" s="82"/>
      <c r="M470" s="82"/>
      <c r="N470" s="82"/>
      <c r="O470" s="82"/>
      <c r="P470" s="82"/>
      <c r="Q470" s="82"/>
      <c r="R470" s="82"/>
      <c r="S470" s="82"/>
      <c r="T470" s="82"/>
      <c r="U470" s="82"/>
      <c r="V470" s="82"/>
      <c r="W470" s="82">
        <v>41140</v>
      </c>
      <c r="X470" s="82">
        <v>45104</v>
      </c>
      <c r="Y470" s="82">
        <v>42480</v>
      </c>
      <c r="Z470" s="82">
        <v>39772</v>
      </c>
      <c r="AA470" s="82">
        <v>42790</v>
      </c>
      <c r="AB470" s="82">
        <v>41277</v>
      </c>
      <c r="AC470" s="82">
        <v>44756</v>
      </c>
      <c r="AD470" s="82">
        <v>34593</v>
      </c>
      <c r="AE470" s="82">
        <v>39126</v>
      </c>
      <c r="AF470" s="82">
        <v>36375</v>
      </c>
      <c r="AG470" s="82">
        <v>27466</v>
      </c>
      <c r="AH470" s="82">
        <v>41257</v>
      </c>
      <c r="AI470" s="82">
        <v>26999</v>
      </c>
      <c r="AJ470" s="82">
        <v>20220</v>
      </c>
      <c r="AK470" s="82">
        <v>25868</v>
      </c>
      <c r="AL470" s="82">
        <v>24826</v>
      </c>
      <c r="AM470" s="82">
        <v>20883</v>
      </c>
      <c r="AN470" s="82">
        <v>15798</v>
      </c>
      <c r="AO470" s="82"/>
      <c r="AP470" s="82"/>
      <c r="AQ470" s="82"/>
      <c r="AR470" s="82"/>
      <c r="AS470" s="82"/>
      <c r="AT470" s="82"/>
      <c r="AU470" s="82"/>
      <c r="AV470" s="82"/>
      <c r="AW470" s="82"/>
      <c r="AX470" s="82"/>
      <c r="AY470" s="82"/>
      <c r="AZ470" s="82"/>
      <c r="BA470" s="82"/>
      <c r="BB470" s="82"/>
      <c r="BC470" s="82"/>
      <c r="BD470" s="82"/>
      <c r="BE470" s="82"/>
      <c r="BF470" s="82"/>
      <c r="BG470" s="82"/>
      <c r="BH470" s="82"/>
      <c r="BI470" s="82"/>
      <c r="BJ470" s="82"/>
      <c r="BK470" s="82"/>
      <c r="BL470" s="103"/>
      <c r="BM470" s="103"/>
      <c r="BN470" s="103"/>
      <c r="BO470" s="103"/>
      <c r="BP470" s="103"/>
      <c r="BQ470" s="103"/>
      <c r="BR470" s="103"/>
      <c r="BS470" s="103"/>
      <c r="BT470" s="103"/>
      <c r="BU470" s="103"/>
      <c r="BV470" s="103"/>
      <c r="BW470" s="103"/>
      <c r="BX470" s="103"/>
      <c r="BY470" s="103"/>
      <c r="BZ470" s="103"/>
      <c r="CA470" s="103"/>
      <c r="CB470" s="103"/>
      <c r="CC470" s="103"/>
      <c r="CD470" s="103"/>
      <c r="CE470" s="103"/>
      <c r="CF470" s="103"/>
      <c r="CG470" s="103"/>
      <c r="CH470" s="103"/>
      <c r="CI470" s="103"/>
      <c r="CJ470" s="103"/>
      <c r="CK470" s="103"/>
      <c r="CL470" s="103"/>
      <c r="CM470" s="103"/>
      <c r="CN470" s="103"/>
      <c r="CO470" s="103"/>
      <c r="CP470" s="103"/>
      <c r="CQ470" s="103"/>
      <c r="CR470" s="103"/>
      <c r="CS470" s="103"/>
      <c r="CT470" s="103"/>
      <c r="CU470" s="103"/>
      <c r="CV470" s="103"/>
      <c r="CW470" s="103"/>
      <c r="CX470" s="103"/>
      <c r="CY470" s="103"/>
      <c r="CZ470" s="103"/>
      <c r="DA470" s="103"/>
      <c r="DB470" s="103"/>
      <c r="DC470" s="103"/>
      <c r="DD470" s="103"/>
      <c r="DE470" s="103"/>
      <c r="DF470" s="103"/>
      <c r="DG470" s="103"/>
      <c r="DH470" s="103"/>
      <c r="DI470" s="103"/>
      <c r="DJ470" s="103"/>
      <c r="DK470" s="103"/>
      <c r="DL470" s="103"/>
      <c r="DM470" s="103"/>
      <c r="DN470" s="103"/>
      <c r="DO470" s="103"/>
      <c r="DP470" s="103"/>
      <c r="DQ470" s="103"/>
    </row>
    <row r="471" spans="1:121" s="25" customFormat="1" ht="12.75" customHeight="1" outlineLevel="1" x14ac:dyDescent="0.2">
      <c r="A471" s="35" t="s">
        <v>265</v>
      </c>
      <c r="B471" s="36">
        <f t="shared" si="75"/>
        <v>1</v>
      </c>
      <c r="C471" s="81">
        <f>602623+481924+189597+131765+95208+77835</f>
        <v>1578952</v>
      </c>
      <c r="D471" s="82">
        <f>715868+500577+255062+172411+172800+80663</f>
        <v>1897381</v>
      </c>
      <c r="E471" s="82"/>
      <c r="F471" s="82"/>
      <c r="G471" s="82"/>
      <c r="H471" s="82"/>
      <c r="I471" s="82"/>
      <c r="J471" s="82"/>
      <c r="K471" s="82"/>
      <c r="L471" s="82"/>
      <c r="M471" s="82"/>
      <c r="N471" s="82"/>
      <c r="O471" s="82"/>
      <c r="P471" s="82"/>
      <c r="Q471" s="82"/>
      <c r="R471" s="82"/>
      <c r="S471" s="82"/>
      <c r="T471" s="82"/>
      <c r="U471" s="82"/>
      <c r="V471" s="82"/>
      <c r="W471" s="82"/>
      <c r="X471" s="82"/>
      <c r="Y471" s="82"/>
      <c r="Z471" s="82"/>
      <c r="AA471" s="82"/>
      <c r="AB471" s="82"/>
      <c r="AC471" s="82"/>
      <c r="AD471" s="82"/>
      <c r="AE471" s="82"/>
      <c r="AF471" s="82"/>
      <c r="AG471" s="82"/>
      <c r="AH471" s="82"/>
      <c r="AI471" s="82"/>
      <c r="AJ471" s="82"/>
      <c r="AK471" s="82"/>
      <c r="AL471" s="82"/>
      <c r="AM471" s="82"/>
      <c r="AN471" s="82"/>
      <c r="AO471" s="82"/>
      <c r="AP471" s="82"/>
      <c r="AQ471" s="82"/>
      <c r="AR471" s="82"/>
      <c r="AS471" s="82"/>
      <c r="AT471" s="82"/>
      <c r="AU471" s="82"/>
      <c r="AV471" s="82"/>
      <c r="AW471" s="82"/>
      <c r="AX471" s="82"/>
      <c r="AY471" s="82"/>
      <c r="AZ471" s="82"/>
      <c r="BA471" s="82"/>
      <c r="BB471" s="82"/>
      <c r="BC471" s="82"/>
      <c r="BD471" s="82"/>
      <c r="BE471" s="82"/>
      <c r="BF471" s="82"/>
      <c r="BG471" s="82"/>
      <c r="BH471" s="82"/>
      <c r="BI471" s="82"/>
      <c r="BJ471" s="82"/>
      <c r="BK471" s="82"/>
      <c r="BL471" s="103"/>
      <c r="BM471" s="103"/>
      <c r="BN471" s="103"/>
      <c r="BO471" s="103"/>
      <c r="BP471" s="103"/>
      <c r="BQ471" s="103"/>
      <c r="BR471" s="103"/>
      <c r="BS471" s="103"/>
      <c r="BT471" s="103"/>
      <c r="BU471" s="103"/>
      <c r="BV471" s="103"/>
      <c r="BW471" s="103"/>
      <c r="BX471" s="103"/>
      <c r="BY471" s="103"/>
      <c r="BZ471" s="103"/>
      <c r="CA471" s="103"/>
      <c r="CB471" s="103"/>
      <c r="CC471" s="103"/>
      <c r="CD471" s="103"/>
      <c r="CE471" s="103"/>
      <c r="CF471" s="103"/>
      <c r="CG471" s="103"/>
      <c r="CH471" s="103"/>
      <c r="CI471" s="103"/>
      <c r="CJ471" s="103"/>
      <c r="CK471" s="103"/>
      <c r="CL471" s="103"/>
      <c r="CM471" s="103"/>
      <c r="CN471" s="103"/>
      <c r="CO471" s="103"/>
      <c r="CP471" s="103"/>
      <c r="CQ471" s="103"/>
      <c r="CR471" s="103"/>
      <c r="CS471" s="103"/>
      <c r="CT471" s="103"/>
      <c r="CU471" s="103"/>
      <c r="CV471" s="103"/>
      <c r="CW471" s="103"/>
      <c r="CX471" s="103"/>
      <c r="CY471" s="103"/>
      <c r="CZ471" s="103"/>
      <c r="DA471" s="103"/>
      <c r="DB471" s="103"/>
      <c r="DC471" s="103"/>
      <c r="DD471" s="103"/>
      <c r="DE471" s="103"/>
      <c r="DF471" s="103"/>
      <c r="DG471" s="103"/>
      <c r="DH471" s="103"/>
      <c r="DI471" s="103"/>
      <c r="DJ471" s="103"/>
      <c r="DK471" s="103"/>
      <c r="DL471" s="103"/>
      <c r="DM471" s="103"/>
      <c r="DN471" s="103"/>
      <c r="DO471" s="103"/>
      <c r="DP471" s="103"/>
      <c r="DQ471" s="103"/>
    </row>
    <row r="472" spans="1:121" s="25" customFormat="1" ht="12.75" customHeight="1" outlineLevel="1" x14ac:dyDescent="0.2">
      <c r="A472" s="35" t="s">
        <v>129</v>
      </c>
      <c r="B472" s="36">
        <f t="shared" si="75"/>
        <v>62</v>
      </c>
      <c r="C472" s="81"/>
      <c r="D472" s="82"/>
      <c r="E472" s="82">
        <f>149164+112435+77221+72110+69555+16688</f>
        <v>497173</v>
      </c>
      <c r="F472" s="82">
        <v>525354</v>
      </c>
      <c r="G472" s="82">
        <v>565422</v>
      </c>
      <c r="H472" s="82">
        <v>608245</v>
      </c>
      <c r="I472" s="82">
        <v>649481</v>
      </c>
      <c r="J472" s="82">
        <v>642548</v>
      </c>
      <c r="K472" s="82">
        <v>681038</v>
      </c>
      <c r="L472" s="82">
        <v>740428</v>
      </c>
      <c r="M472" s="82">
        <v>788441</v>
      </c>
      <c r="N472" s="82">
        <v>811592</v>
      </c>
      <c r="O472" s="82">
        <v>834316</v>
      </c>
      <c r="P472" s="82">
        <v>878238</v>
      </c>
      <c r="Q472" s="82">
        <v>893905</v>
      </c>
      <c r="R472" s="82">
        <v>950842</v>
      </c>
      <c r="S472" s="82">
        <v>1032318</v>
      </c>
      <c r="T472" s="82">
        <v>1103664</v>
      </c>
      <c r="U472" s="82">
        <v>1274527</v>
      </c>
      <c r="V472" s="82">
        <v>1369922</v>
      </c>
      <c r="W472" s="82">
        <v>1375584</v>
      </c>
      <c r="X472" s="82">
        <v>1405664</v>
      </c>
      <c r="Y472" s="82">
        <v>1426542</v>
      </c>
      <c r="Z472" s="82">
        <v>1481784</v>
      </c>
      <c r="AA472" s="82">
        <v>1490480</v>
      </c>
      <c r="AB472" s="82">
        <v>1488156</v>
      </c>
      <c r="AC472" s="82">
        <v>1422179</v>
      </c>
      <c r="AD472" s="82">
        <v>1447256</v>
      </c>
      <c r="AE472" s="82">
        <v>1390012</v>
      </c>
      <c r="AF472" s="82">
        <v>1152918</v>
      </c>
      <c r="AG472" s="82">
        <v>1085960</v>
      </c>
      <c r="AH472" s="82">
        <v>1091823</v>
      </c>
      <c r="AI472" s="82">
        <v>1136928</v>
      </c>
      <c r="AJ472" s="82">
        <v>1260388</v>
      </c>
      <c r="AK472" s="82">
        <v>1289772</v>
      </c>
      <c r="AL472" s="82">
        <v>1370518</v>
      </c>
      <c r="AM472" s="82">
        <v>1377623</v>
      </c>
      <c r="AN472" s="82">
        <v>1372300</v>
      </c>
      <c r="AO472" s="82">
        <v>1401204</v>
      </c>
      <c r="AP472" s="82">
        <v>1481660</v>
      </c>
      <c r="AQ472" s="82">
        <v>1828815</v>
      </c>
      <c r="AR472" s="82">
        <v>2859564</v>
      </c>
      <c r="AS472" s="82">
        <v>3147752</v>
      </c>
      <c r="AT472" s="82">
        <v>3186495</v>
      </c>
      <c r="AU472" s="82">
        <v>3321343</v>
      </c>
      <c r="AV472" s="82">
        <v>2904538</v>
      </c>
      <c r="AW472" s="82">
        <v>2833959</v>
      </c>
      <c r="AX472" s="82">
        <v>2991326</v>
      </c>
      <c r="AY472" s="82">
        <v>3756382</v>
      </c>
      <c r="AZ472" s="82">
        <v>4442268</v>
      </c>
      <c r="BA472" s="82">
        <v>5065743</v>
      </c>
      <c r="BB472" s="82">
        <v>4547332</v>
      </c>
      <c r="BC472" s="82">
        <v>4709953</v>
      </c>
      <c r="BD472" s="82">
        <v>4933850</v>
      </c>
      <c r="BE472" s="82">
        <v>4960558</v>
      </c>
      <c r="BF472" s="82">
        <v>5904330</v>
      </c>
      <c r="BG472" s="82">
        <v>6168573</v>
      </c>
      <c r="BH472" s="82">
        <v>6320519</v>
      </c>
      <c r="BI472" s="82">
        <v>6804</v>
      </c>
      <c r="BJ472" s="82">
        <v>7275</v>
      </c>
      <c r="BK472" s="82">
        <v>14895</v>
      </c>
      <c r="BL472" s="103">
        <v>15838</v>
      </c>
      <c r="BM472" s="103">
        <v>17255</v>
      </c>
      <c r="BN472" s="82">
        <v>19352</v>
      </c>
      <c r="BO472" s="103"/>
      <c r="BP472" s="103"/>
      <c r="BQ472" s="103"/>
      <c r="BR472" s="103"/>
      <c r="BS472" s="103"/>
      <c r="BT472" s="103"/>
      <c r="BU472" s="103"/>
      <c r="BV472" s="103"/>
      <c r="BW472" s="103"/>
      <c r="BX472" s="103"/>
      <c r="BY472" s="103"/>
      <c r="BZ472" s="103"/>
      <c r="CA472" s="103"/>
      <c r="CB472" s="103"/>
      <c r="CC472" s="103"/>
      <c r="CD472" s="103"/>
      <c r="CE472" s="103"/>
      <c r="CF472" s="103"/>
      <c r="CG472" s="103"/>
      <c r="CH472" s="103"/>
      <c r="CI472" s="103"/>
      <c r="CJ472" s="103"/>
      <c r="CK472" s="103"/>
      <c r="CL472" s="103"/>
      <c r="CM472" s="103"/>
      <c r="CN472" s="103"/>
      <c r="CO472" s="103"/>
      <c r="CP472" s="103"/>
      <c r="CQ472" s="103"/>
      <c r="CR472" s="103"/>
      <c r="CS472" s="103"/>
      <c r="CT472" s="103"/>
      <c r="CU472" s="103"/>
      <c r="CV472" s="103"/>
      <c r="CW472" s="103"/>
      <c r="CX472" s="103"/>
      <c r="CY472" s="103"/>
      <c r="CZ472" s="103"/>
      <c r="DA472" s="103"/>
      <c r="DB472" s="103"/>
      <c r="DC472" s="103"/>
      <c r="DD472" s="103"/>
      <c r="DE472" s="103"/>
      <c r="DF472" s="103"/>
      <c r="DG472" s="103"/>
      <c r="DH472" s="103"/>
      <c r="DI472" s="103"/>
      <c r="DJ472" s="103"/>
      <c r="DK472" s="103"/>
      <c r="DL472" s="103"/>
      <c r="DM472" s="103"/>
      <c r="DN472" s="103"/>
      <c r="DO472" s="103"/>
      <c r="DP472" s="103"/>
      <c r="DQ472" s="103"/>
    </row>
    <row r="473" spans="1:121" s="25" customFormat="1" ht="12.75" customHeight="1" outlineLevel="1" x14ac:dyDescent="0.2">
      <c r="A473" s="35" t="s">
        <v>130</v>
      </c>
      <c r="B473" s="36">
        <f t="shared" si="75"/>
        <v>62</v>
      </c>
      <c r="C473" s="81"/>
      <c r="D473" s="82"/>
      <c r="E473" s="82">
        <f>109797+86030+26406+23847+30327+9884</f>
        <v>286291</v>
      </c>
      <c r="F473" s="82">
        <v>311720</v>
      </c>
      <c r="G473" s="82">
        <v>352214</v>
      </c>
      <c r="H473" s="82">
        <v>388172</v>
      </c>
      <c r="I473" s="82">
        <v>410741</v>
      </c>
      <c r="J473" s="82">
        <v>441551</v>
      </c>
      <c r="K473" s="82">
        <v>509624</v>
      </c>
      <c r="L473" s="82">
        <v>518857</v>
      </c>
      <c r="M473" s="82">
        <v>752423</v>
      </c>
      <c r="N473" s="82">
        <v>860726</v>
      </c>
      <c r="O473" s="82">
        <v>996047</v>
      </c>
      <c r="P473" s="82">
        <v>1099417</v>
      </c>
      <c r="Q473" s="82">
        <v>1220855</v>
      </c>
      <c r="R473" s="82">
        <v>1549961</v>
      </c>
      <c r="S473" s="82">
        <v>1731149</v>
      </c>
      <c r="T473" s="82">
        <v>1876928</v>
      </c>
      <c r="U473" s="82">
        <v>2159449</v>
      </c>
      <c r="V473" s="82">
        <v>2431980</v>
      </c>
      <c r="W473" s="82">
        <v>2724552</v>
      </c>
      <c r="X473" s="82">
        <v>2983069</v>
      </c>
      <c r="Y473" s="82">
        <v>3301651</v>
      </c>
      <c r="Z473" s="82">
        <v>3599864</v>
      </c>
      <c r="AA473" s="82">
        <v>4044414</v>
      </c>
      <c r="AB473" s="82">
        <v>4576863</v>
      </c>
      <c r="AC473" s="82">
        <v>5034051</v>
      </c>
      <c r="AD473" s="82">
        <v>5459559</v>
      </c>
      <c r="AE473" s="82">
        <v>5862686</v>
      </c>
      <c r="AF473" s="82">
        <v>5644356</v>
      </c>
      <c r="AG473" s="82">
        <v>5399365</v>
      </c>
      <c r="AH473" s="82">
        <v>5445838</v>
      </c>
      <c r="AI473" s="82">
        <v>5647972</v>
      </c>
      <c r="AJ473" s="82">
        <v>6027517</v>
      </c>
      <c r="AK473" s="82">
        <v>6521747</v>
      </c>
      <c r="AL473" s="82">
        <v>7061245</v>
      </c>
      <c r="AM473" s="82">
        <v>7571635</v>
      </c>
      <c r="AN473" s="82">
        <v>8039580</v>
      </c>
      <c r="AO473" s="82">
        <v>8482940</v>
      </c>
      <c r="AP473" s="82">
        <v>8868183</v>
      </c>
      <c r="AQ473" s="82">
        <v>9687262</v>
      </c>
      <c r="AR473" s="82">
        <v>10691417</v>
      </c>
      <c r="AS473" s="82">
        <v>11719922</v>
      </c>
      <c r="AT473" s="82">
        <v>12270788</v>
      </c>
      <c r="AU473" s="82">
        <v>12583701</v>
      </c>
      <c r="AV473" s="82">
        <v>13317289</v>
      </c>
      <c r="AW473" s="82">
        <v>14183604</v>
      </c>
      <c r="AX473" s="82">
        <v>15055458</v>
      </c>
      <c r="AY473" s="82">
        <v>19167956</v>
      </c>
      <c r="AZ473" s="82">
        <v>22667318</v>
      </c>
      <c r="BA473" s="82">
        <v>31059179</v>
      </c>
      <c r="BB473" s="82">
        <v>35177574</v>
      </c>
      <c r="BC473" s="82">
        <v>37112742</v>
      </c>
      <c r="BD473" s="82">
        <v>40402364</v>
      </c>
      <c r="BE473" s="82">
        <v>44350852</v>
      </c>
      <c r="BF473" s="82">
        <v>51002059</v>
      </c>
      <c r="BG473" s="82">
        <v>55344020</v>
      </c>
      <c r="BH473" s="82">
        <v>59716944</v>
      </c>
      <c r="BI473" s="82">
        <v>71209</v>
      </c>
      <c r="BJ473" s="82">
        <v>81114</v>
      </c>
      <c r="BK473" s="82">
        <v>170332</v>
      </c>
      <c r="BL473" s="103">
        <v>184629</v>
      </c>
      <c r="BM473" s="103">
        <v>205563</v>
      </c>
      <c r="BN473" s="82">
        <v>240641</v>
      </c>
      <c r="BO473" s="103"/>
      <c r="BP473" s="103"/>
      <c r="BQ473" s="103"/>
      <c r="BR473" s="103"/>
      <c r="BS473" s="103"/>
      <c r="BT473" s="103"/>
      <c r="BU473" s="103"/>
      <c r="BV473" s="103"/>
      <c r="BW473" s="103"/>
      <c r="BX473" s="103"/>
      <c r="BY473" s="103"/>
      <c r="BZ473" s="103"/>
      <c r="CA473" s="103"/>
      <c r="CB473" s="103"/>
      <c r="CC473" s="103"/>
      <c r="CD473" s="103"/>
      <c r="CE473" s="103"/>
      <c r="CF473" s="103"/>
      <c r="CG473" s="103"/>
      <c r="CH473" s="103"/>
      <c r="CI473" s="103"/>
      <c r="CJ473" s="103"/>
      <c r="CK473" s="103"/>
      <c r="CL473" s="103"/>
      <c r="CM473" s="103"/>
      <c r="CN473" s="103"/>
      <c r="CO473" s="103"/>
      <c r="CP473" s="103"/>
      <c r="CQ473" s="103"/>
      <c r="CR473" s="103"/>
      <c r="CS473" s="103"/>
      <c r="CT473" s="103"/>
      <c r="CU473" s="103"/>
      <c r="CV473" s="103"/>
      <c r="CW473" s="103"/>
      <c r="CX473" s="103"/>
      <c r="CY473" s="103"/>
      <c r="CZ473" s="103"/>
      <c r="DA473" s="103"/>
      <c r="DB473" s="103"/>
      <c r="DC473" s="103"/>
      <c r="DD473" s="103"/>
      <c r="DE473" s="103"/>
      <c r="DF473" s="103"/>
      <c r="DG473" s="103"/>
      <c r="DH473" s="103"/>
      <c r="DI473" s="103"/>
      <c r="DJ473" s="103"/>
      <c r="DK473" s="103"/>
      <c r="DL473" s="103"/>
      <c r="DM473" s="103"/>
      <c r="DN473" s="103"/>
      <c r="DO473" s="103"/>
      <c r="DP473" s="103"/>
      <c r="DQ473" s="103"/>
    </row>
    <row r="474" spans="1:121" s="25" customFormat="1" ht="12.75" customHeight="1" outlineLevel="1" x14ac:dyDescent="0.2">
      <c r="A474" s="35" t="s">
        <v>483</v>
      </c>
      <c r="B474" s="36">
        <f t="shared" si="75"/>
        <v>1</v>
      </c>
      <c r="C474" s="81">
        <f>207963+69350+107390+127232+109768+7496</f>
        <v>629199</v>
      </c>
      <c r="D474" s="82">
        <f>139729+81222+31172+67030+39543+8238</f>
        <v>366934</v>
      </c>
      <c r="E474" s="82"/>
      <c r="F474" s="82"/>
      <c r="G474" s="82"/>
      <c r="H474" s="82"/>
      <c r="I474" s="82"/>
      <c r="J474" s="82"/>
      <c r="K474" s="82"/>
      <c r="L474" s="82"/>
      <c r="M474" s="82"/>
      <c r="N474" s="82"/>
      <c r="O474" s="82"/>
      <c r="P474" s="82"/>
      <c r="Q474" s="82"/>
      <c r="R474" s="82"/>
      <c r="S474" s="82"/>
      <c r="T474" s="82"/>
      <c r="U474" s="82"/>
      <c r="V474" s="82"/>
      <c r="W474" s="82"/>
      <c r="X474" s="82"/>
      <c r="Y474" s="82"/>
      <c r="Z474" s="82"/>
      <c r="AA474" s="82"/>
      <c r="AB474" s="82"/>
      <c r="AC474" s="82"/>
      <c r="AD474" s="82"/>
      <c r="AE474" s="82"/>
      <c r="AF474" s="82"/>
      <c r="AG474" s="82"/>
      <c r="AH474" s="82"/>
      <c r="AI474" s="82"/>
      <c r="AJ474" s="82"/>
      <c r="AK474" s="82"/>
      <c r="AL474" s="82"/>
      <c r="AM474" s="82"/>
      <c r="AN474" s="82"/>
      <c r="AO474" s="82"/>
      <c r="AP474" s="82"/>
      <c r="AQ474" s="82"/>
      <c r="AR474" s="82"/>
      <c r="AS474" s="82"/>
      <c r="AT474" s="82"/>
      <c r="AU474" s="82"/>
      <c r="AV474" s="82"/>
      <c r="AW474" s="82"/>
      <c r="AX474" s="82"/>
      <c r="AY474" s="82"/>
      <c r="AZ474" s="82"/>
      <c r="BA474" s="82"/>
      <c r="BB474" s="82"/>
      <c r="BC474" s="82"/>
      <c r="BD474" s="82"/>
      <c r="BE474" s="82"/>
      <c r="BF474" s="82"/>
      <c r="BG474" s="82"/>
      <c r="BH474" s="82"/>
      <c r="BI474" s="82"/>
      <c r="BJ474" s="82"/>
      <c r="BK474" s="82"/>
      <c r="BL474" s="103"/>
      <c r="BM474" s="103"/>
      <c r="BN474" s="103"/>
      <c r="BO474" s="103"/>
      <c r="BP474" s="103"/>
      <c r="BQ474" s="103"/>
      <c r="BR474" s="103"/>
      <c r="BS474" s="103"/>
      <c r="BT474" s="103"/>
      <c r="BU474" s="103"/>
      <c r="BV474" s="103"/>
      <c r="BW474" s="103"/>
      <c r="BX474" s="103"/>
      <c r="BY474" s="103"/>
      <c r="BZ474" s="103"/>
      <c r="CA474" s="103"/>
      <c r="CB474" s="103"/>
      <c r="CC474" s="103"/>
      <c r="CD474" s="103"/>
      <c r="CE474" s="103"/>
      <c r="CF474" s="103"/>
      <c r="CG474" s="103"/>
      <c r="CH474" s="103"/>
      <c r="CI474" s="103"/>
      <c r="CJ474" s="103"/>
      <c r="CK474" s="103"/>
      <c r="CL474" s="103"/>
      <c r="CM474" s="103"/>
      <c r="CN474" s="103"/>
      <c r="CO474" s="103"/>
      <c r="CP474" s="103"/>
      <c r="CQ474" s="103"/>
      <c r="CR474" s="103"/>
      <c r="CS474" s="103"/>
      <c r="CT474" s="103"/>
      <c r="CU474" s="103"/>
      <c r="CV474" s="103"/>
      <c r="CW474" s="103"/>
      <c r="CX474" s="103"/>
      <c r="CY474" s="103"/>
      <c r="CZ474" s="103"/>
      <c r="DA474" s="103"/>
      <c r="DB474" s="103"/>
      <c r="DC474" s="103"/>
      <c r="DD474" s="103"/>
      <c r="DE474" s="103"/>
      <c r="DF474" s="103"/>
      <c r="DG474" s="103"/>
      <c r="DH474" s="103"/>
      <c r="DI474" s="103"/>
      <c r="DJ474" s="103"/>
      <c r="DK474" s="103"/>
      <c r="DL474" s="103"/>
      <c r="DM474" s="103"/>
      <c r="DN474" s="103"/>
      <c r="DO474" s="103"/>
      <c r="DP474" s="103"/>
      <c r="DQ474" s="103"/>
    </row>
    <row r="475" spans="1:121" s="25" customFormat="1" ht="12.75" customHeight="1" outlineLevel="1" x14ac:dyDescent="0.2">
      <c r="A475" s="35" t="s">
        <v>89</v>
      </c>
      <c r="B475" s="36">
        <f t="shared" si="75"/>
        <v>3</v>
      </c>
      <c r="C475" s="81"/>
      <c r="D475" s="82"/>
      <c r="E475" s="82"/>
      <c r="F475" s="82"/>
      <c r="G475" s="82"/>
      <c r="H475" s="82"/>
      <c r="I475" s="82"/>
      <c r="J475" s="82"/>
      <c r="K475" s="82"/>
      <c r="L475" s="82"/>
      <c r="M475" s="82"/>
      <c r="N475" s="82"/>
      <c r="O475" s="82"/>
      <c r="P475" s="82"/>
      <c r="Q475" s="82"/>
      <c r="R475" s="82"/>
      <c r="S475" s="82"/>
      <c r="T475" s="82">
        <v>463317</v>
      </c>
      <c r="U475" s="82">
        <v>745962</v>
      </c>
      <c r="V475" s="82">
        <v>197928</v>
      </c>
      <c r="W475" s="82"/>
      <c r="X475" s="82"/>
      <c r="Y475" s="82"/>
      <c r="Z475" s="82"/>
      <c r="AA475" s="82"/>
      <c r="AB475" s="82"/>
      <c r="AC475" s="82"/>
      <c r="AD475" s="82"/>
      <c r="AE475" s="82"/>
      <c r="AF475" s="82"/>
      <c r="AG475" s="82"/>
      <c r="AH475" s="82"/>
      <c r="AI475" s="82"/>
      <c r="AJ475" s="82"/>
      <c r="AK475" s="82"/>
      <c r="AL475" s="82"/>
      <c r="AM475" s="82"/>
      <c r="AN475" s="82"/>
      <c r="AO475" s="82"/>
      <c r="AP475" s="82"/>
      <c r="AQ475" s="82"/>
      <c r="AR475" s="82"/>
      <c r="AS475" s="82"/>
      <c r="AT475" s="82"/>
      <c r="AU475" s="82"/>
      <c r="AV475" s="82"/>
      <c r="AW475" s="82"/>
      <c r="AX475" s="82"/>
      <c r="AY475" s="82"/>
      <c r="AZ475" s="82"/>
      <c r="BA475" s="82"/>
      <c r="BB475" s="82"/>
      <c r="BC475" s="82"/>
      <c r="BD475" s="82"/>
      <c r="BE475" s="82"/>
      <c r="BF475" s="82"/>
      <c r="BG475" s="82"/>
      <c r="BH475" s="82"/>
      <c r="BI475" s="82"/>
      <c r="BJ475" s="82"/>
      <c r="BK475" s="82"/>
      <c r="BL475" s="103"/>
      <c r="BM475" s="103"/>
      <c r="BN475" s="103"/>
      <c r="BO475" s="103"/>
      <c r="BP475" s="103"/>
      <c r="BQ475" s="103"/>
      <c r="BR475" s="103"/>
      <c r="BS475" s="103"/>
      <c r="BT475" s="103"/>
      <c r="BU475" s="103"/>
      <c r="BV475" s="103"/>
      <c r="BW475" s="103"/>
      <c r="BX475" s="103"/>
      <c r="BY475" s="103"/>
      <c r="BZ475" s="103"/>
      <c r="CA475" s="103"/>
      <c r="CB475" s="103"/>
      <c r="CC475" s="103"/>
      <c r="CD475" s="103"/>
      <c r="CE475" s="103"/>
      <c r="CF475" s="103"/>
      <c r="CG475" s="103"/>
      <c r="CH475" s="103"/>
      <c r="CI475" s="103"/>
      <c r="CJ475" s="103"/>
      <c r="CK475" s="103"/>
      <c r="CL475" s="103"/>
      <c r="CM475" s="103"/>
      <c r="CN475" s="103"/>
      <c r="CO475" s="103"/>
      <c r="CP475" s="103"/>
      <c r="CQ475" s="103"/>
      <c r="CR475" s="103"/>
      <c r="CS475" s="103"/>
      <c r="CT475" s="103"/>
      <c r="CU475" s="103"/>
      <c r="CV475" s="103"/>
      <c r="CW475" s="103"/>
      <c r="CX475" s="103"/>
      <c r="CY475" s="103"/>
      <c r="CZ475" s="103"/>
      <c r="DA475" s="103"/>
      <c r="DB475" s="103"/>
      <c r="DC475" s="103"/>
      <c r="DD475" s="103"/>
      <c r="DE475" s="103"/>
      <c r="DF475" s="103"/>
      <c r="DG475" s="103"/>
      <c r="DH475" s="103"/>
      <c r="DI475" s="103"/>
      <c r="DJ475" s="103"/>
      <c r="DK475" s="103"/>
      <c r="DL475" s="103"/>
      <c r="DM475" s="103"/>
      <c r="DN475" s="103"/>
      <c r="DO475" s="103"/>
      <c r="DP475" s="103"/>
      <c r="DQ475" s="103"/>
    </row>
    <row r="476" spans="1:121" s="25" customFormat="1" ht="12.75" customHeight="1" outlineLevel="1" x14ac:dyDescent="0.2">
      <c r="A476" s="35"/>
      <c r="B476" s="36" t="str">
        <f t="shared" si="75"/>
        <v/>
      </c>
      <c r="C476" s="81"/>
      <c r="D476" s="82"/>
      <c r="E476" s="82"/>
      <c r="F476" s="82"/>
      <c r="G476" s="82"/>
      <c r="H476" s="82"/>
      <c r="I476" s="82"/>
      <c r="J476" s="82"/>
      <c r="K476" s="82"/>
      <c r="L476" s="82"/>
      <c r="M476" s="82"/>
      <c r="N476" s="82"/>
      <c r="O476" s="82"/>
      <c r="P476" s="82"/>
      <c r="Q476" s="82"/>
      <c r="R476" s="82"/>
      <c r="S476" s="82"/>
      <c r="T476" s="82"/>
      <c r="U476" s="82"/>
      <c r="V476" s="82"/>
      <c r="W476" s="82"/>
      <c r="X476" s="82"/>
      <c r="Y476" s="82"/>
      <c r="Z476" s="82"/>
      <c r="AA476" s="82"/>
      <c r="AB476" s="82"/>
      <c r="AC476" s="82"/>
      <c r="AD476" s="82"/>
      <c r="AE476" s="82"/>
      <c r="AF476" s="82"/>
      <c r="AG476" s="82"/>
      <c r="AH476" s="82"/>
      <c r="AI476" s="82"/>
      <c r="AJ476" s="82"/>
      <c r="AK476" s="82"/>
      <c r="AL476" s="82"/>
      <c r="AM476" s="82"/>
      <c r="AN476" s="82"/>
      <c r="AO476" s="82"/>
      <c r="AP476" s="82"/>
      <c r="AQ476" s="82"/>
      <c r="AR476" s="82"/>
      <c r="AS476" s="82"/>
      <c r="AT476" s="82"/>
      <c r="AU476" s="82"/>
      <c r="AV476" s="82"/>
      <c r="AW476" s="82"/>
      <c r="AX476" s="82"/>
      <c r="AY476" s="82"/>
      <c r="AZ476" s="82"/>
      <c r="BA476" s="82"/>
      <c r="BB476" s="82"/>
      <c r="BC476" s="82"/>
      <c r="BD476" s="82"/>
      <c r="BE476" s="82"/>
      <c r="BF476" s="82"/>
      <c r="BG476" s="82"/>
      <c r="BH476" s="82"/>
      <c r="BI476" s="82"/>
      <c r="BJ476" s="82"/>
      <c r="BK476" s="82"/>
      <c r="BL476" s="82"/>
      <c r="BM476" s="82"/>
      <c r="BN476" s="82"/>
      <c r="BO476" s="82"/>
      <c r="BP476" s="82"/>
      <c r="BQ476" s="82"/>
      <c r="BR476" s="82"/>
      <c r="BS476" s="82"/>
      <c r="BT476" s="82"/>
      <c r="BU476" s="82"/>
      <c r="BV476" s="82"/>
      <c r="BW476" s="82"/>
      <c r="BX476" s="82"/>
      <c r="BY476" s="82"/>
      <c r="BZ476" s="82"/>
      <c r="CA476" s="82"/>
      <c r="CB476" s="82"/>
      <c r="CC476" s="82"/>
      <c r="CD476" s="82"/>
      <c r="CE476" s="82"/>
      <c r="CF476" s="82"/>
      <c r="CG476" s="82"/>
      <c r="CH476" s="82"/>
      <c r="CI476" s="82"/>
      <c r="CJ476" s="82"/>
      <c r="CK476" s="82"/>
      <c r="CL476" s="82"/>
      <c r="CM476" s="82"/>
      <c r="CN476" s="82"/>
      <c r="CO476" s="82"/>
      <c r="CP476" s="82"/>
      <c r="CQ476" s="82"/>
      <c r="CR476" s="82"/>
      <c r="CS476" s="82"/>
      <c r="CT476" s="82"/>
      <c r="CU476" s="82"/>
      <c r="CV476" s="82"/>
      <c r="CW476" s="82"/>
      <c r="CX476" s="82"/>
      <c r="CY476" s="82"/>
      <c r="CZ476" s="82"/>
      <c r="DA476" s="82"/>
      <c r="DB476" s="82"/>
      <c r="DC476" s="82"/>
      <c r="DD476" s="82"/>
      <c r="DE476" s="82"/>
      <c r="DF476" s="82"/>
      <c r="DG476" s="82"/>
      <c r="DH476" s="82"/>
      <c r="DI476" s="82"/>
      <c r="DJ476" s="82"/>
      <c r="DK476" s="82"/>
      <c r="DL476" s="82"/>
      <c r="DM476" s="82"/>
      <c r="DN476" s="82"/>
      <c r="DO476" s="82"/>
      <c r="DP476" s="82"/>
      <c r="DQ476" s="82"/>
    </row>
    <row r="477" spans="1:121" s="25" customFormat="1" ht="12.75" customHeight="1" outlineLevel="1" x14ac:dyDescent="0.2">
      <c r="A477" s="53" t="s">
        <v>284</v>
      </c>
      <c r="B477" s="36" t="str">
        <f t="shared" si="75"/>
        <v/>
      </c>
      <c r="C477" s="81"/>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c r="AG477" s="82"/>
      <c r="AH477" s="82"/>
      <c r="AI477" s="82"/>
      <c r="AJ477" s="82"/>
      <c r="AK477" s="82"/>
      <c r="AL477" s="82"/>
      <c r="AM477" s="82"/>
      <c r="AN477" s="82"/>
      <c r="AO477" s="82"/>
      <c r="AP477" s="82"/>
      <c r="AQ477" s="82"/>
      <c r="AR477" s="82"/>
      <c r="AS477" s="82"/>
      <c r="AT477" s="82"/>
      <c r="AU477" s="82"/>
      <c r="AV477" s="82"/>
      <c r="AW477" s="82"/>
      <c r="AX477" s="82"/>
      <c r="AY477" s="82"/>
      <c r="AZ477" s="82"/>
      <c r="BA477" s="82"/>
      <c r="BB477" s="82"/>
      <c r="BC477" s="82"/>
      <c r="BD477" s="82"/>
      <c r="BE477" s="82"/>
      <c r="BF477" s="82"/>
      <c r="BG477" s="82"/>
      <c r="BH477" s="82"/>
      <c r="BI477" s="82"/>
      <c r="BJ477" s="82"/>
      <c r="BK477" s="82"/>
      <c r="BL477" s="103"/>
      <c r="BM477" s="103"/>
      <c r="BN477" s="103"/>
      <c r="BO477" s="103"/>
      <c r="BP477" s="103"/>
      <c r="BQ477" s="103"/>
      <c r="BR477" s="103"/>
      <c r="BS477" s="103"/>
      <c r="BT477" s="103"/>
      <c r="BU477" s="103"/>
      <c r="BV477" s="103"/>
      <c r="BW477" s="103"/>
      <c r="BX477" s="103"/>
      <c r="BY477" s="103"/>
      <c r="BZ477" s="103"/>
      <c r="CA477" s="103"/>
      <c r="CB477" s="103"/>
      <c r="CC477" s="103"/>
      <c r="CD477" s="103"/>
      <c r="CE477" s="103"/>
      <c r="CF477" s="103"/>
      <c r="CG477" s="103"/>
      <c r="CH477" s="103"/>
      <c r="CI477" s="103"/>
      <c r="CJ477" s="103"/>
      <c r="CK477" s="103"/>
      <c r="CL477" s="103"/>
      <c r="CM477" s="103"/>
      <c r="CN477" s="103"/>
      <c r="CO477" s="103"/>
      <c r="CP477" s="103"/>
      <c r="CQ477" s="103"/>
      <c r="CR477" s="103"/>
      <c r="CS477" s="103"/>
      <c r="CT477" s="103"/>
      <c r="CU477" s="103"/>
      <c r="CV477" s="103"/>
      <c r="CW477" s="103"/>
      <c r="CX477" s="103"/>
      <c r="CY477" s="103"/>
      <c r="CZ477" s="103"/>
      <c r="DA477" s="103"/>
      <c r="DB477" s="103"/>
      <c r="DC477" s="103"/>
      <c r="DD477" s="103"/>
      <c r="DE477" s="103"/>
      <c r="DF477" s="103"/>
      <c r="DG477" s="103"/>
      <c r="DH477" s="103"/>
      <c r="DI477" s="103"/>
      <c r="DJ477" s="103"/>
      <c r="DK477" s="103"/>
      <c r="DL477" s="103"/>
      <c r="DM477" s="103"/>
      <c r="DN477" s="103"/>
      <c r="DO477" s="103"/>
      <c r="DP477" s="103"/>
      <c r="DQ477" s="103"/>
    </row>
    <row r="478" spans="1:121" s="25" customFormat="1" ht="12.75" customHeight="1" outlineLevel="1" x14ac:dyDescent="0.2">
      <c r="A478" s="35" t="s">
        <v>332</v>
      </c>
      <c r="B478" s="36">
        <f t="shared" si="75"/>
        <v>23</v>
      </c>
      <c r="C478" s="81"/>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c r="AG478" s="82"/>
      <c r="AH478" s="82"/>
      <c r="AI478" s="82"/>
      <c r="AJ478" s="82"/>
      <c r="AK478" s="82">
        <v>5379</v>
      </c>
      <c r="AL478" s="82">
        <v>6994</v>
      </c>
      <c r="AM478" s="82">
        <v>5803</v>
      </c>
      <c r="AN478" s="82">
        <v>7275</v>
      </c>
      <c r="AO478" s="82">
        <v>11736</v>
      </c>
      <c r="AP478" s="82">
        <v>8040</v>
      </c>
      <c r="AQ478" s="82">
        <v>5277</v>
      </c>
      <c r="AR478" s="82">
        <v>15036</v>
      </c>
      <c r="AS478" s="82">
        <v>14922</v>
      </c>
      <c r="AT478" s="82">
        <v>11334</v>
      </c>
      <c r="AU478" s="82">
        <v>10496</v>
      </c>
      <c r="AV478" s="82">
        <v>9260</v>
      </c>
      <c r="AW478" s="82">
        <v>14621</v>
      </c>
      <c r="AX478" s="82">
        <v>9084</v>
      </c>
      <c r="AY478" s="82">
        <v>12595</v>
      </c>
      <c r="AZ478" s="82">
        <v>14995</v>
      </c>
      <c r="BA478" s="82">
        <v>10246</v>
      </c>
      <c r="BB478" s="82">
        <v>24493</v>
      </c>
      <c r="BC478" s="82"/>
      <c r="BD478" s="82"/>
      <c r="BE478" s="82"/>
      <c r="BF478" s="82"/>
      <c r="BG478" s="82"/>
      <c r="BH478" s="82"/>
      <c r="BI478" s="82">
        <v>25</v>
      </c>
      <c r="BJ478" s="82">
        <v>42</v>
      </c>
      <c r="BK478" s="82">
        <v>118</v>
      </c>
      <c r="BL478" s="103">
        <v>90</v>
      </c>
      <c r="BM478" s="103">
        <v>117</v>
      </c>
      <c r="BN478" s="82"/>
      <c r="BO478" s="103"/>
      <c r="BP478" s="103"/>
      <c r="BQ478" s="103"/>
      <c r="BR478" s="103"/>
      <c r="BS478" s="103"/>
      <c r="BT478" s="103"/>
      <c r="BU478" s="103"/>
      <c r="BV478" s="103"/>
      <c r="BW478" s="103"/>
      <c r="BX478" s="103"/>
      <c r="BY478" s="103"/>
      <c r="BZ478" s="103"/>
      <c r="CA478" s="103"/>
      <c r="CB478" s="103"/>
      <c r="CC478" s="103"/>
      <c r="CD478" s="103"/>
      <c r="CE478" s="103"/>
      <c r="CF478" s="103"/>
      <c r="CG478" s="103"/>
      <c r="CH478" s="103"/>
      <c r="CI478" s="103"/>
      <c r="CJ478" s="103"/>
      <c r="CK478" s="103"/>
      <c r="CL478" s="103"/>
      <c r="CM478" s="103"/>
      <c r="CN478" s="103"/>
      <c r="CO478" s="103"/>
      <c r="CP478" s="103"/>
      <c r="CQ478" s="103"/>
      <c r="CR478" s="103"/>
      <c r="CS478" s="103"/>
      <c r="CT478" s="103"/>
      <c r="CU478" s="103"/>
      <c r="CV478" s="103"/>
      <c r="CW478" s="103"/>
      <c r="CX478" s="103"/>
      <c r="CY478" s="103"/>
      <c r="CZ478" s="103"/>
      <c r="DA478" s="103"/>
      <c r="DB478" s="103"/>
      <c r="DC478" s="103"/>
      <c r="DD478" s="103"/>
      <c r="DE478" s="103"/>
      <c r="DF478" s="103"/>
      <c r="DG478" s="103"/>
      <c r="DH478" s="103"/>
      <c r="DI478" s="103"/>
      <c r="DJ478" s="103"/>
      <c r="DK478" s="103"/>
      <c r="DL478" s="103"/>
      <c r="DM478" s="103"/>
      <c r="DN478" s="103"/>
      <c r="DO478" s="103"/>
      <c r="DP478" s="103"/>
      <c r="DQ478" s="103"/>
    </row>
    <row r="479" spans="1:121" s="25" customFormat="1" ht="12.75" customHeight="1" outlineLevel="1" x14ac:dyDescent="0.2">
      <c r="A479" s="35" t="s">
        <v>333</v>
      </c>
      <c r="B479" s="36">
        <f t="shared" si="75"/>
        <v>39</v>
      </c>
      <c r="C479" s="81"/>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v>27035</v>
      </c>
      <c r="AB479" s="82">
        <v>105988</v>
      </c>
      <c r="AC479" s="82">
        <v>191115</v>
      </c>
      <c r="AD479" s="82">
        <v>185811</v>
      </c>
      <c r="AE479" s="82">
        <v>104724</v>
      </c>
      <c r="AF479" s="82">
        <v>86360</v>
      </c>
      <c r="AG479" s="82">
        <v>85456</v>
      </c>
      <c r="AH479" s="82">
        <v>86938</v>
      </c>
      <c r="AI479" s="82">
        <v>94444</v>
      </c>
      <c r="AJ479" s="82">
        <v>80985</v>
      </c>
      <c r="AK479" s="82">
        <v>98634</v>
      </c>
      <c r="AL479" s="82">
        <v>122698</v>
      </c>
      <c r="AM479" s="82">
        <v>124417</v>
      </c>
      <c r="AN479" s="82">
        <v>137521</v>
      </c>
      <c r="AO479" s="82">
        <v>146921</v>
      </c>
      <c r="AP479" s="82">
        <v>243701</v>
      </c>
      <c r="AQ479" s="82">
        <v>742143</v>
      </c>
      <c r="AR479" s="82">
        <v>1584537</v>
      </c>
      <c r="AS479" s="82">
        <v>1736783</v>
      </c>
      <c r="AT479" s="82">
        <v>1045423</v>
      </c>
      <c r="AU479" s="82">
        <v>710648</v>
      </c>
      <c r="AV479" s="82">
        <v>395377</v>
      </c>
      <c r="AW479" s="82">
        <v>383630</v>
      </c>
      <c r="AX479" s="82">
        <v>679161</v>
      </c>
      <c r="AY479" s="82">
        <v>775845</v>
      </c>
      <c r="AZ479" s="82">
        <v>815739</v>
      </c>
      <c r="BA479" s="82">
        <v>1241050</v>
      </c>
      <c r="BB479" s="82">
        <v>1290297</v>
      </c>
      <c r="BC479" s="82">
        <v>1552690</v>
      </c>
      <c r="BD479" s="82">
        <v>1483308</v>
      </c>
      <c r="BE479" s="82">
        <v>1936911</v>
      </c>
      <c r="BF479" s="82">
        <v>1390122</v>
      </c>
      <c r="BG479" s="82">
        <v>1554233</v>
      </c>
      <c r="BH479" s="82">
        <v>1635208</v>
      </c>
      <c r="BI479" s="82">
        <v>1601</v>
      </c>
      <c r="BJ479" s="82">
        <v>1867</v>
      </c>
      <c r="BK479" s="82">
        <v>3641</v>
      </c>
      <c r="BL479" s="103">
        <v>4501</v>
      </c>
      <c r="BM479" s="103">
        <v>4738</v>
      </c>
      <c r="BN479" s="82"/>
      <c r="BO479" s="103"/>
      <c r="BP479" s="103"/>
      <c r="BQ479" s="103"/>
      <c r="BR479" s="103"/>
      <c r="BS479" s="103"/>
      <c r="BT479" s="103"/>
      <c r="BU479" s="103"/>
      <c r="BV479" s="103"/>
      <c r="BW479" s="103"/>
      <c r="BX479" s="103"/>
      <c r="BY479" s="103"/>
      <c r="BZ479" s="103"/>
      <c r="CA479" s="103"/>
      <c r="CB479" s="103"/>
      <c r="CC479" s="103"/>
      <c r="CD479" s="103"/>
      <c r="CE479" s="103"/>
      <c r="CF479" s="103"/>
      <c r="CG479" s="103"/>
      <c r="CH479" s="103"/>
      <c r="CI479" s="103"/>
      <c r="CJ479" s="103"/>
      <c r="CK479" s="103"/>
      <c r="CL479" s="103"/>
      <c r="CM479" s="103"/>
      <c r="CN479" s="103"/>
      <c r="CO479" s="103"/>
      <c r="CP479" s="103"/>
      <c r="CQ479" s="103"/>
      <c r="CR479" s="103"/>
      <c r="CS479" s="103"/>
      <c r="CT479" s="103"/>
      <c r="CU479" s="103"/>
      <c r="CV479" s="103"/>
      <c r="CW479" s="103"/>
      <c r="CX479" s="103"/>
      <c r="CY479" s="103"/>
      <c r="CZ479" s="103"/>
      <c r="DA479" s="103"/>
      <c r="DB479" s="103"/>
      <c r="DC479" s="103"/>
      <c r="DD479" s="103"/>
      <c r="DE479" s="103"/>
      <c r="DF479" s="103"/>
      <c r="DG479" s="103"/>
      <c r="DH479" s="103"/>
      <c r="DI479" s="103"/>
      <c r="DJ479" s="103"/>
      <c r="DK479" s="103"/>
      <c r="DL479" s="103"/>
      <c r="DM479" s="103"/>
      <c r="DN479" s="103"/>
      <c r="DO479" s="103"/>
      <c r="DP479" s="103"/>
      <c r="DQ479" s="103"/>
    </row>
    <row r="480" spans="1:121" s="25" customFormat="1" ht="12.75" customHeight="1" outlineLevel="1" x14ac:dyDescent="0.2">
      <c r="A480" s="35" t="s">
        <v>334</v>
      </c>
      <c r="B480" s="36">
        <f t="shared" si="75"/>
        <v>4</v>
      </c>
      <c r="C480" s="81"/>
      <c r="D480" s="82"/>
      <c r="E480" s="82"/>
      <c r="F480" s="82"/>
      <c r="G480" s="82"/>
      <c r="H480" s="82"/>
      <c r="I480" s="82"/>
      <c r="J480" s="82"/>
      <c r="K480" s="82"/>
      <c r="L480" s="82"/>
      <c r="M480" s="82"/>
      <c r="N480" s="82">
        <v>13748</v>
      </c>
      <c r="O480" s="82">
        <v>18034</v>
      </c>
      <c r="P480" s="82">
        <v>21082</v>
      </c>
      <c r="Q480" s="82">
        <v>29150</v>
      </c>
      <c r="R480" s="82"/>
      <c r="S480" s="82"/>
      <c r="T480" s="82"/>
      <c r="U480" s="82"/>
      <c r="V480" s="82"/>
      <c r="W480" s="82"/>
      <c r="X480" s="82"/>
      <c r="Y480" s="82"/>
      <c r="Z480" s="82"/>
      <c r="AA480" s="82"/>
      <c r="AB480" s="82"/>
      <c r="AC480" s="82"/>
      <c r="AD480" s="82"/>
      <c r="AE480" s="82"/>
      <c r="AF480" s="82"/>
      <c r="AG480" s="82"/>
      <c r="AH480" s="82"/>
      <c r="AI480" s="82"/>
      <c r="AJ480" s="82"/>
      <c r="AK480" s="82"/>
      <c r="AL480" s="82"/>
      <c r="AM480" s="82"/>
      <c r="AN480" s="82"/>
      <c r="AO480" s="82"/>
      <c r="AP480" s="82"/>
      <c r="AQ480" s="82"/>
      <c r="AR480" s="82"/>
      <c r="AS480" s="82"/>
      <c r="AT480" s="82"/>
      <c r="AU480" s="82"/>
      <c r="AV480" s="82"/>
      <c r="AW480" s="82"/>
      <c r="AX480" s="82"/>
      <c r="AY480" s="82"/>
      <c r="AZ480" s="82"/>
      <c r="BA480" s="82"/>
      <c r="BB480" s="82"/>
      <c r="BC480" s="82"/>
      <c r="BD480" s="82"/>
      <c r="BE480" s="82"/>
      <c r="BF480" s="82"/>
      <c r="BG480" s="82"/>
      <c r="BH480" s="82"/>
      <c r="BI480" s="82"/>
      <c r="BJ480" s="82"/>
      <c r="BK480" s="82"/>
      <c r="BL480" s="103"/>
      <c r="BM480" s="103"/>
      <c r="BN480" s="103"/>
      <c r="BO480" s="103"/>
      <c r="BP480" s="103"/>
      <c r="BQ480" s="103"/>
      <c r="BR480" s="103"/>
      <c r="BS480" s="103"/>
      <c r="BT480" s="103"/>
      <c r="BU480" s="103"/>
      <c r="BV480" s="103"/>
      <c r="BW480" s="103"/>
      <c r="BX480" s="103"/>
      <c r="BY480" s="103"/>
      <c r="BZ480" s="103"/>
      <c r="CA480" s="103"/>
      <c r="CB480" s="103"/>
      <c r="CC480" s="103"/>
      <c r="CD480" s="103"/>
      <c r="CE480" s="103"/>
      <c r="CF480" s="103"/>
      <c r="CG480" s="103"/>
      <c r="CH480" s="103"/>
      <c r="CI480" s="103"/>
      <c r="CJ480" s="103"/>
      <c r="CK480" s="103"/>
      <c r="CL480" s="103"/>
      <c r="CM480" s="103"/>
      <c r="CN480" s="103"/>
      <c r="CO480" s="103"/>
      <c r="CP480" s="103"/>
      <c r="CQ480" s="103"/>
      <c r="CR480" s="103"/>
      <c r="CS480" s="103"/>
      <c r="CT480" s="103"/>
      <c r="CU480" s="103"/>
      <c r="CV480" s="103"/>
      <c r="CW480" s="103"/>
      <c r="CX480" s="103"/>
      <c r="CY480" s="103"/>
      <c r="CZ480" s="103"/>
      <c r="DA480" s="103"/>
      <c r="DB480" s="103"/>
      <c r="DC480" s="103"/>
      <c r="DD480" s="103"/>
      <c r="DE480" s="103"/>
      <c r="DF480" s="103"/>
      <c r="DG480" s="103"/>
      <c r="DH480" s="103"/>
      <c r="DI480" s="103"/>
      <c r="DJ480" s="103"/>
      <c r="DK480" s="103"/>
      <c r="DL480" s="103"/>
      <c r="DM480" s="103"/>
      <c r="DN480" s="103"/>
      <c r="DO480" s="103"/>
      <c r="DP480" s="103"/>
      <c r="DQ480" s="103"/>
    </row>
    <row r="481" spans="1:121" s="25" customFormat="1" ht="12.75" customHeight="1" outlineLevel="1" x14ac:dyDescent="0.2">
      <c r="A481" s="35" t="s">
        <v>335</v>
      </c>
      <c r="B481" s="36">
        <f t="shared" si="75"/>
        <v>11</v>
      </c>
      <c r="C481" s="81"/>
      <c r="D481" s="82"/>
      <c r="E481" s="82"/>
      <c r="F481" s="82"/>
      <c r="G481" s="82"/>
      <c r="H481" s="82"/>
      <c r="I481" s="82"/>
      <c r="J481" s="82"/>
      <c r="K481" s="82"/>
      <c r="L481" s="82"/>
      <c r="M481" s="82"/>
      <c r="N481" s="82"/>
      <c r="O481" s="82"/>
      <c r="P481" s="82"/>
      <c r="Q481" s="82"/>
      <c r="R481" s="82"/>
      <c r="S481" s="82"/>
      <c r="T481" s="82"/>
      <c r="U481" s="82"/>
      <c r="V481" s="82"/>
      <c r="W481" s="82"/>
      <c r="X481" s="82"/>
      <c r="Y481" s="82"/>
      <c r="Z481" s="82">
        <v>3641</v>
      </c>
      <c r="AA481" s="82">
        <v>7576</v>
      </c>
      <c r="AB481" s="82">
        <v>10249</v>
      </c>
      <c r="AC481" s="82">
        <v>10203</v>
      </c>
      <c r="AD481" s="82">
        <v>9998</v>
      </c>
      <c r="AE481" s="82">
        <v>7206</v>
      </c>
      <c r="AF481" s="82">
        <v>3863</v>
      </c>
      <c r="AG481" s="82">
        <v>4295</v>
      </c>
      <c r="AH481" s="82">
        <v>4858</v>
      </c>
      <c r="AI481" s="82">
        <v>4530</v>
      </c>
      <c r="AJ481" s="82">
        <v>83</v>
      </c>
      <c r="AK481" s="82"/>
      <c r="AL481" s="82"/>
      <c r="AM481" s="82"/>
      <c r="AN481" s="82"/>
      <c r="AO481" s="82"/>
      <c r="AP481" s="82"/>
      <c r="AQ481" s="82"/>
      <c r="AR481" s="82"/>
      <c r="AS481" s="82"/>
      <c r="AT481" s="82"/>
      <c r="AU481" s="82"/>
      <c r="AV481" s="82"/>
      <c r="AW481" s="82"/>
      <c r="AX481" s="82"/>
      <c r="AY481" s="82"/>
      <c r="AZ481" s="82"/>
      <c r="BA481" s="82"/>
      <c r="BB481" s="82"/>
      <c r="BC481" s="82"/>
      <c r="BD481" s="82"/>
      <c r="BE481" s="82"/>
      <c r="BF481" s="82"/>
      <c r="BG481" s="82"/>
      <c r="BH481" s="82"/>
      <c r="BI481" s="82"/>
      <c r="BJ481" s="82"/>
      <c r="BK481" s="82"/>
      <c r="BL481" s="103"/>
      <c r="BM481" s="103"/>
      <c r="BN481" s="103"/>
      <c r="BO481" s="103"/>
      <c r="BP481" s="103"/>
      <c r="BQ481" s="103"/>
      <c r="BR481" s="103"/>
      <c r="BS481" s="103"/>
      <c r="BT481" s="103"/>
      <c r="BU481" s="103"/>
      <c r="BV481" s="103"/>
      <c r="BW481" s="103"/>
      <c r="BX481" s="103"/>
      <c r="BY481" s="103"/>
      <c r="BZ481" s="103"/>
      <c r="CA481" s="103"/>
      <c r="CB481" s="103"/>
      <c r="CC481" s="103"/>
      <c r="CD481" s="103"/>
      <c r="CE481" s="103"/>
      <c r="CF481" s="103"/>
      <c r="CG481" s="103"/>
      <c r="CH481" s="103"/>
      <c r="CI481" s="103"/>
      <c r="CJ481" s="103"/>
      <c r="CK481" s="103"/>
      <c r="CL481" s="103"/>
      <c r="CM481" s="103"/>
      <c r="CN481" s="103"/>
      <c r="CO481" s="103"/>
      <c r="CP481" s="103"/>
      <c r="CQ481" s="103"/>
      <c r="CR481" s="103"/>
      <c r="CS481" s="103"/>
      <c r="CT481" s="103"/>
      <c r="CU481" s="103"/>
      <c r="CV481" s="103"/>
      <c r="CW481" s="103"/>
      <c r="CX481" s="103"/>
      <c r="CY481" s="103"/>
      <c r="CZ481" s="103"/>
      <c r="DA481" s="103"/>
      <c r="DB481" s="103"/>
      <c r="DC481" s="103"/>
      <c r="DD481" s="103"/>
      <c r="DE481" s="103"/>
      <c r="DF481" s="103"/>
      <c r="DG481" s="103"/>
      <c r="DH481" s="103"/>
      <c r="DI481" s="103"/>
      <c r="DJ481" s="103"/>
      <c r="DK481" s="103"/>
      <c r="DL481" s="103"/>
      <c r="DM481" s="103"/>
      <c r="DN481" s="103"/>
      <c r="DO481" s="103"/>
      <c r="DP481" s="103"/>
      <c r="DQ481" s="103"/>
    </row>
    <row r="482" spans="1:121" s="25" customFormat="1" ht="12.75" customHeight="1" outlineLevel="1" x14ac:dyDescent="0.2">
      <c r="A482" s="35" t="s">
        <v>336</v>
      </c>
      <c r="B482" s="36">
        <f t="shared" si="75"/>
        <v>12</v>
      </c>
      <c r="C482" s="81"/>
      <c r="D482" s="82"/>
      <c r="E482" s="82"/>
      <c r="F482" s="82"/>
      <c r="G482" s="82"/>
      <c r="H482" s="82"/>
      <c r="I482" s="82"/>
      <c r="J482" s="82"/>
      <c r="K482" s="82"/>
      <c r="L482" s="82"/>
      <c r="M482" s="82">
        <v>186</v>
      </c>
      <c r="N482" s="82">
        <v>45792</v>
      </c>
      <c r="O482" s="82">
        <v>4647</v>
      </c>
      <c r="P482" s="82">
        <v>147889</v>
      </c>
      <c r="Q482" s="82">
        <v>271510</v>
      </c>
      <c r="R482" s="82">
        <v>271388</v>
      </c>
      <c r="S482" s="82">
        <v>164203</v>
      </c>
      <c r="T482" s="82">
        <v>150856</v>
      </c>
      <c r="U482" s="82">
        <v>233564</v>
      </c>
      <c r="V482" s="82">
        <v>221387</v>
      </c>
      <c r="W482" s="82">
        <v>201084</v>
      </c>
      <c r="X482" s="82">
        <v>215368</v>
      </c>
      <c r="Y482" s="82"/>
      <c r="Z482" s="82"/>
      <c r="AA482" s="82"/>
      <c r="AB482" s="82"/>
      <c r="AC482" s="82"/>
      <c r="AD482" s="82"/>
      <c r="AE482" s="82"/>
      <c r="AF482" s="82"/>
      <c r="AG482" s="82"/>
      <c r="AH482" s="82"/>
      <c r="AI482" s="82"/>
      <c r="AJ482" s="82"/>
      <c r="AK482" s="82"/>
      <c r="AL482" s="82"/>
      <c r="AM482" s="82"/>
      <c r="AN482" s="82"/>
      <c r="AO482" s="82"/>
      <c r="AP482" s="82"/>
      <c r="AQ482" s="82"/>
      <c r="AR482" s="82"/>
      <c r="AS482" s="82"/>
      <c r="AT482" s="82"/>
      <c r="AU482" s="82"/>
      <c r="AV482" s="82"/>
      <c r="AW482" s="82"/>
      <c r="AX482" s="82"/>
      <c r="AY482" s="82"/>
      <c r="AZ482" s="82"/>
      <c r="BA482" s="82"/>
      <c r="BB482" s="82"/>
      <c r="BC482" s="82"/>
      <c r="BD482" s="82"/>
      <c r="BE482" s="82"/>
      <c r="BF482" s="82"/>
      <c r="BG482" s="82"/>
      <c r="BH482" s="82"/>
      <c r="BI482" s="82"/>
      <c r="BJ482" s="82"/>
      <c r="BK482" s="82"/>
      <c r="BL482" s="103"/>
      <c r="BM482" s="103"/>
      <c r="BN482" s="103"/>
      <c r="BO482" s="103"/>
      <c r="BP482" s="103"/>
      <c r="BQ482" s="103"/>
      <c r="BR482" s="103"/>
      <c r="BS482" s="103"/>
      <c r="BT482" s="103"/>
      <c r="BU482" s="103"/>
      <c r="BV482" s="103"/>
      <c r="BW482" s="103"/>
      <c r="BX482" s="103"/>
      <c r="BY482" s="103"/>
      <c r="BZ482" s="103"/>
      <c r="CA482" s="103"/>
      <c r="CB482" s="103"/>
      <c r="CC482" s="103"/>
      <c r="CD482" s="103"/>
      <c r="CE482" s="103"/>
      <c r="CF482" s="103"/>
      <c r="CG482" s="103"/>
      <c r="CH482" s="103"/>
      <c r="CI482" s="103"/>
      <c r="CJ482" s="103"/>
      <c r="CK482" s="103"/>
      <c r="CL482" s="103"/>
      <c r="CM482" s="103"/>
      <c r="CN482" s="103"/>
      <c r="CO482" s="103"/>
      <c r="CP482" s="103"/>
      <c r="CQ482" s="103"/>
      <c r="CR482" s="103"/>
      <c r="CS482" s="103"/>
      <c r="CT482" s="103"/>
      <c r="CU482" s="103"/>
      <c r="CV482" s="103"/>
      <c r="CW482" s="103"/>
      <c r="CX482" s="103"/>
      <c r="CY482" s="103"/>
      <c r="CZ482" s="103"/>
      <c r="DA482" s="103"/>
      <c r="DB482" s="103"/>
      <c r="DC482" s="103"/>
      <c r="DD482" s="103"/>
      <c r="DE482" s="103"/>
      <c r="DF482" s="103"/>
      <c r="DG482" s="103"/>
      <c r="DH482" s="103"/>
      <c r="DI482" s="103"/>
      <c r="DJ482" s="103"/>
      <c r="DK482" s="103"/>
      <c r="DL482" s="103"/>
      <c r="DM482" s="103"/>
      <c r="DN482" s="103"/>
      <c r="DO482" s="103"/>
      <c r="DP482" s="103"/>
      <c r="DQ482" s="103"/>
    </row>
    <row r="483" spans="1:121" s="25" customFormat="1" ht="12.75" customHeight="1" outlineLevel="1" x14ac:dyDescent="0.2">
      <c r="A483" s="35" t="s">
        <v>337</v>
      </c>
      <c r="B483" s="36">
        <f t="shared" si="75"/>
        <v>41</v>
      </c>
      <c r="C483" s="81"/>
      <c r="D483" s="82"/>
      <c r="E483" s="82"/>
      <c r="F483" s="82"/>
      <c r="G483" s="82"/>
      <c r="H483" s="82"/>
      <c r="I483" s="82"/>
      <c r="J483" s="82"/>
      <c r="K483" s="82"/>
      <c r="L483" s="82"/>
      <c r="M483" s="82"/>
      <c r="N483" s="82"/>
      <c r="O483" s="82"/>
      <c r="P483" s="82"/>
      <c r="Q483" s="82"/>
      <c r="R483" s="82"/>
      <c r="S483" s="82"/>
      <c r="T483" s="82"/>
      <c r="U483" s="82"/>
      <c r="V483" s="82"/>
      <c r="W483" s="82"/>
      <c r="X483" s="82"/>
      <c r="Y483" s="82">
        <v>16461</v>
      </c>
      <c r="Z483" s="82">
        <v>29106</v>
      </c>
      <c r="AA483" s="82">
        <v>38879</v>
      </c>
      <c r="AB483" s="82">
        <v>62202</v>
      </c>
      <c r="AC483" s="82">
        <v>68844</v>
      </c>
      <c r="AD483" s="82">
        <v>50259</v>
      </c>
      <c r="AE483" s="82">
        <v>31291</v>
      </c>
      <c r="AF483" s="82">
        <v>28986</v>
      </c>
      <c r="AG483" s="82">
        <v>23548</v>
      </c>
      <c r="AH483" s="82">
        <v>22149</v>
      </c>
      <c r="AI483" s="82">
        <v>27714</v>
      </c>
      <c r="AJ483" s="82">
        <v>38352</v>
      </c>
      <c r="AK483" s="82">
        <v>30656</v>
      </c>
      <c r="AL483" s="82">
        <v>36440</v>
      </c>
      <c r="AM483" s="82">
        <v>37768</v>
      </c>
      <c r="AN483" s="82">
        <v>50471</v>
      </c>
      <c r="AO483" s="82">
        <v>60797</v>
      </c>
      <c r="AP483" s="82">
        <v>185808</v>
      </c>
      <c r="AQ483" s="82">
        <v>305448</v>
      </c>
      <c r="AR483" s="82">
        <v>791555</v>
      </c>
      <c r="AS483" s="82">
        <v>822582</v>
      </c>
      <c r="AT483" s="82">
        <v>819884</v>
      </c>
      <c r="AU483" s="82">
        <v>174371</v>
      </c>
      <c r="AV483" s="82">
        <v>58140</v>
      </c>
      <c r="AW483" s="82">
        <v>37549</v>
      </c>
      <c r="AX483" s="82">
        <v>28839</v>
      </c>
      <c r="AY483" s="82">
        <v>34880</v>
      </c>
      <c r="AZ483" s="82">
        <v>38227</v>
      </c>
      <c r="BA483" s="82">
        <v>48929</v>
      </c>
      <c r="BB483" s="82">
        <v>42160</v>
      </c>
      <c r="BC483" s="82">
        <v>68411</v>
      </c>
      <c r="BD483" s="82">
        <v>69494</v>
      </c>
      <c r="BE483" s="82">
        <v>85559</v>
      </c>
      <c r="BF483" s="82">
        <v>130083</v>
      </c>
      <c r="BG483" s="82">
        <v>182324</v>
      </c>
      <c r="BH483" s="82">
        <v>202573</v>
      </c>
      <c r="BI483" s="82">
        <v>272</v>
      </c>
      <c r="BJ483" s="82">
        <v>149</v>
      </c>
      <c r="BK483" s="82">
        <v>310</v>
      </c>
      <c r="BL483" s="103">
        <v>296</v>
      </c>
      <c r="BM483" s="103">
        <v>365</v>
      </c>
      <c r="BN483" s="82"/>
      <c r="BO483" s="103"/>
      <c r="BP483" s="103"/>
      <c r="BQ483" s="103"/>
      <c r="BR483" s="103"/>
      <c r="BS483" s="103"/>
      <c r="BT483" s="103"/>
      <c r="BU483" s="103"/>
      <c r="BV483" s="103"/>
      <c r="BW483" s="103"/>
      <c r="BX483" s="103"/>
      <c r="BY483" s="103"/>
      <c r="BZ483" s="103"/>
      <c r="CA483" s="103"/>
      <c r="CB483" s="103"/>
      <c r="CC483" s="103"/>
      <c r="CD483" s="103"/>
      <c r="CE483" s="103"/>
      <c r="CF483" s="103"/>
      <c r="CG483" s="103"/>
      <c r="CH483" s="103"/>
      <c r="CI483" s="103"/>
      <c r="CJ483" s="103"/>
      <c r="CK483" s="103"/>
      <c r="CL483" s="103"/>
      <c r="CM483" s="103"/>
      <c r="CN483" s="103"/>
      <c r="CO483" s="103"/>
      <c r="CP483" s="103"/>
      <c r="CQ483" s="103"/>
      <c r="CR483" s="103"/>
      <c r="CS483" s="103"/>
      <c r="CT483" s="103"/>
      <c r="CU483" s="103"/>
      <c r="CV483" s="103"/>
      <c r="CW483" s="103"/>
      <c r="CX483" s="103"/>
      <c r="CY483" s="103"/>
      <c r="CZ483" s="103"/>
      <c r="DA483" s="103"/>
      <c r="DB483" s="103"/>
      <c r="DC483" s="103"/>
      <c r="DD483" s="103"/>
      <c r="DE483" s="103"/>
      <c r="DF483" s="103"/>
      <c r="DG483" s="103"/>
      <c r="DH483" s="103"/>
      <c r="DI483" s="103"/>
      <c r="DJ483" s="103"/>
      <c r="DK483" s="103"/>
      <c r="DL483" s="103"/>
      <c r="DM483" s="103"/>
      <c r="DN483" s="103"/>
      <c r="DO483" s="103"/>
      <c r="DP483" s="103"/>
      <c r="DQ483" s="103"/>
    </row>
    <row r="484" spans="1:121" s="25" customFormat="1" ht="12.75" customHeight="1" outlineLevel="1" x14ac:dyDescent="0.2">
      <c r="A484" s="35" t="s">
        <v>338</v>
      </c>
      <c r="B484" s="36">
        <f t="shared" si="75"/>
        <v>7</v>
      </c>
      <c r="C484" s="81"/>
      <c r="D484" s="82"/>
      <c r="E484" s="82"/>
      <c r="F484" s="82"/>
      <c r="G484" s="82"/>
      <c r="H484" s="82"/>
      <c r="I484" s="82"/>
      <c r="J484" s="82"/>
      <c r="K484" s="82"/>
      <c r="L484" s="82"/>
      <c r="M484" s="82"/>
      <c r="N484" s="82"/>
      <c r="O484" s="82"/>
      <c r="P484" s="82"/>
      <c r="Q484" s="82"/>
      <c r="R484" s="82">
        <v>32605</v>
      </c>
      <c r="S484" s="82">
        <v>35173</v>
      </c>
      <c r="T484" s="82">
        <v>45725</v>
      </c>
      <c r="U484" s="82">
        <v>31783</v>
      </c>
      <c r="V484" s="82">
        <v>12761</v>
      </c>
      <c r="W484" s="82">
        <v>14370</v>
      </c>
      <c r="X484" s="82">
        <v>14768</v>
      </c>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c r="BB484" s="82"/>
      <c r="BC484" s="82"/>
      <c r="BD484" s="82"/>
      <c r="BE484" s="82"/>
      <c r="BF484" s="82"/>
      <c r="BG484" s="82"/>
      <c r="BH484" s="82"/>
      <c r="BI484" s="82"/>
      <c r="BJ484" s="82"/>
      <c r="BK484" s="82"/>
      <c r="BL484" s="103"/>
      <c r="BM484" s="103"/>
      <c r="BN484" s="103"/>
      <c r="BO484" s="103"/>
      <c r="BP484" s="103"/>
      <c r="BQ484" s="103"/>
      <c r="BR484" s="103"/>
      <c r="BS484" s="103"/>
      <c r="BT484" s="103"/>
      <c r="BU484" s="103"/>
      <c r="BV484" s="103"/>
      <c r="BW484" s="103"/>
      <c r="BX484" s="103"/>
      <c r="BY484" s="103"/>
      <c r="BZ484" s="103"/>
      <c r="CA484" s="103"/>
      <c r="CB484" s="103"/>
      <c r="CC484" s="103"/>
      <c r="CD484" s="103"/>
      <c r="CE484" s="103"/>
      <c r="CF484" s="103"/>
      <c r="CG484" s="103"/>
      <c r="CH484" s="103"/>
      <c r="CI484" s="103"/>
      <c r="CJ484" s="103"/>
      <c r="CK484" s="103"/>
      <c r="CL484" s="103"/>
      <c r="CM484" s="103"/>
      <c r="CN484" s="103"/>
      <c r="CO484" s="103"/>
      <c r="CP484" s="103"/>
      <c r="CQ484" s="103"/>
      <c r="CR484" s="103"/>
      <c r="CS484" s="103"/>
      <c r="CT484" s="103"/>
      <c r="CU484" s="103"/>
      <c r="CV484" s="103"/>
      <c r="CW484" s="103"/>
      <c r="CX484" s="103"/>
      <c r="CY484" s="103"/>
      <c r="CZ484" s="103"/>
      <c r="DA484" s="103"/>
      <c r="DB484" s="103"/>
      <c r="DC484" s="103"/>
      <c r="DD484" s="103"/>
      <c r="DE484" s="103"/>
      <c r="DF484" s="103"/>
      <c r="DG484" s="103"/>
      <c r="DH484" s="103"/>
      <c r="DI484" s="103"/>
      <c r="DJ484" s="103"/>
      <c r="DK484" s="103"/>
      <c r="DL484" s="103"/>
      <c r="DM484" s="103"/>
      <c r="DN484" s="103"/>
      <c r="DO484" s="103"/>
      <c r="DP484" s="103"/>
      <c r="DQ484" s="103"/>
    </row>
    <row r="485" spans="1:121" s="25" customFormat="1" ht="12.75" customHeight="1" outlineLevel="1" x14ac:dyDescent="0.2">
      <c r="A485" s="35" t="s">
        <v>339</v>
      </c>
      <c r="B485" s="36">
        <f t="shared" si="75"/>
        <v>6</v>
      </c>
      <c r="C485" s="81"/>
      <c r="D485" s="82"/>
      <c r="E485" s="82"/>
      <c r="F485" s="82"/>
      <c r="G485" s="82"/>
      <c r="H485" s="82"/>
      <c r="I485" s="82"/>
      <c r="J485" s="82"/>
      <c r="K485" s="82"/>
      <c r="L485" s="82"/>
      <c r="M485" s="82"/>
      <c r="N485" s="82">
        <v>86</v>
      </c>
      <c r="O485" s="82">
        <v>946</v>
      </c>
      <c r="P485" s="82">
        <v>7641</v>
      </c>
      <c r="Q485" s="82">
        <v>2368</v>
      </c>
      <c r="R485" s="82">
        <v>1379</v>
      </c>
      <c r="S485" s="82">
        <v>1027</v>
      </c>
      <c r="T485" s="82"/>
      <c r="U485" s="82"/>
      <c r="V485" s="82"/>
      <c r="W485" s="82"/>
      <c r="X485" s="82"/>
      <c r="Y485" s="82"/>
      <c r="Z485" s="82"/>
      <c r="AA485" s="82"/>
      <c r="AB485" s="82"/>
      <c r="AC485" s="82"/>
      <c r="AD485" s="82"/>
      <c r="AE485" s="82"/>
      <c r="AF485" s="82"/>
      <c r="AG485" s="82"/>
      <c r="AH485" s="82"/>
      <c r="AI485" s="82"/>
      <c r="AJ485" s="82"/>
      <c r="AK485" s="82"/>
      <c r="AL485" s="82"/>
      <c r="AM485" s="82"/>
      <c r="AN485" s="82"/>
      <c r="AO485" s="82"/>
      <c r="AP485" s="82"/>
      <c r="AQ485" s="82"/>
      <c r="AR485" s="82"/>
      <c r="AS485" s="82"/>
      <c r="AT485" s="82"/>
      <c r="AU485" s="82"/>
      <c r="AV485" s="82"/>
      <c r="AW485" s="82"/>
      <c r="AX485" s="82"/>
      <c r="AY485" s="82"/>
      <c r="AZ485" s="82"/>
      <c r="BA485" s="82"/>
      <c r="BB485" s="82"/>
      <c r="BC485" s="82"/>
      <c r="BD485" s="82"/>
      <c r="BE485" s="82"/>
      <c r="BF485" s="82"/>
      <c r="BG485" s="82"/>
      <c r="BH485" s="82"/>
      <c r="BI485" s="82"/>
      <c r="BJ485" s="82"/>
      <c r="BK485" s="82"/>
      <c r="BL485" s="103"/>
      <c r="BM485" s="103"/>
      <c r="BN485" s="103"/>
      <c r="BO485" s="103"/>
      <c r="BP485" s="103"/>
      <c r="BQ485" s="103"/>
      <c r="BR485" s="103"/>
      <c r="BS485" s="103"/>
      <c r="BT485" s="103"/>
      <c r="BU485" s="103"/>
      <c r="BV485" s="103"/>
      <c r="BW485" s="103"/>
      <c r="BX485" s="103"/>
      <c r="BY485" s="103"/>
      <c r="BZ485" s="103"/>
      <c r="CA485" s="103"/>
      <c r="CB485" s="103"/>
      <c r="CC485" s="103"/>
      <c r="CD485" s="103"/>
      <c r="CE485" s="103"/>
      <c r="CF485" s="103"/>
      <c r="CG485" s="103"/>
      <c r="CH485" s="103"/>
      <c r="CI485" s="103"/>
      <c r="CJ485" s="103"/>
      <c r="CK485" s="103"/>
      <c r="CL485" s="103"/>
      <c r="CM485" s="103"/>
      <c r="CN485" s="103"/>
      <c r="CO485" s="103"/>
      <c r="CP485" s="103"/>
      <c r="CQ485" s="103"/>
      <c r="CR485" s="103"/>
      <c r="CS485" s="103"/>
      <c r="CT485" s="103"/>
      <c r="CU485" s="103"/>
      <c r="CV485" s="103"/>
      <c r="CW485" s="103"/>
      <c r="CX485" s="103"/>
      <c r="CY485" s="103"/>
      <c r="CZ485" s="103"/>
      <c r="DA485" s="103"/>
      <c r="DB485" s="103"/>
      <c r="DC485" s="103"/>
      <c r="DD485" s="103"/>
      <c r="DE485" s="103"/>
      <c r="DF485" s="103"/>
      <c r="DG485" s="103"/>
      <c r="DH485" s="103"/>
      <c r="DI485" s="103"/>
      <c r="DJ485" s="103"/>
      <c r="DK485" s="103"/>
      <c r="DL485" s="103"/>
      <c r="DM485" s="103"/>
      <c r="DN485" s="103"/>
      <c r="DO485" s="103"/>
      <c r="DP485" s="103"/>
      <c r="DQ485" s="103"/>
    </row>
    <row r="486" spans="1:121" s="25" customFormat="1" ht="12.75" customHeight="1" outlineLevel="1" x14ac:dyDescent="0.2">
      <c r="A486" s="35" t="s">
        <v>319</v>
      </c>
      <c r="B486" s="36">
        <f t="shared" si="75"/>
        <v>2</v>
      </c>
      <c r="C486" s="81"/>
      <c r="D486" s="82"/>
      <c r="E486" s="82"/>
      <c r="F486" s="82"/>
      <c r="G486" s="82"/>
      <c r="H486" s="82"/>
      <c r="I486" s="82"/>
      <c r="J486" s="82"/>
      <c r="K486" s="82"/>
      <c r="L486" s="82"/>
      <c r="M486" s="82"/>
      <c r="N486" s="82"/>
      <c r="O486" s="82"/>
      <c r="P486" s="82"/>
      <c r="Q486" s="82"/>
      <c r="R486" s="82"/>
      <c r="S486" s="82"/>
      <c r="T486" s="82"/>
      <c r="U486" s="82"/>
      <c r="V486" s="82"/>
      <c r="W486" s="82"/>
      <c r="X486" s="82"/>
      <c r="Y486" s="82"/>
      <c r="Z486" s="82"/>
      <c r="AA486" s="82"/>
      <c r="AB486" s="82"/>
      <c r="AC486" s="82"/>
      <c r="AD486" s="82"/>
      <c r="AE486" s="82"/>
      <c r="AF486" s="82"/>
      <c r="AG486" s="82"/>
      <c r="AH486" s="82"/>
      <c r="AI486" s="82"/>
      <c r="AJ486" s="82"/>
      <c r="AK486" s="82"/>
      <c r="AL486" s="82"/>
      <c r="AM486" s="82"/>
      <c r="AN486" s="82"/>
      <c r="AO486" s="82"/>
      <c r="AP486" s="82"/>
      <c r="AQ486" s="82"/>
      <c r="AR486" s="82"/>
      <c r="AS486" s="82"/>
      <c r="AT486" s="82"/>
      <c r="AU486" s="82"/>
      <c r="AV486" s="82"/>
      <c r="AW486" s="82"/>
      <c r="AX486" s="82"/>
      <c r="AY486" s="82"/>
      <c r="AZ486" s="82"/>
      <c r="BA486" s="82"/>
      <c r="BB486" s="82"/>
      <c r="BC486" s="82"/>
      <c r="BD486" s="82"/>
      <c r="BE486" s="82"/>
      <c r="BF486" s="82"/>
      <c r="BG486" s="82"/>
      <c r="BH486" s="82"/>
      <c r="BI486" s="82"/>
      <c r="BJ486" s="82"/>
      <c r="BK486" s="82"/>
      <c r="BL486" s="103"/>
      <c r="BM486" s="103"/>
      <c r="BN486" s="103"/>
      <c r="BO486" s="103"/>
      <c r="BP486" s="82">
        <v>19584</v>
      </c>
      <c r="BQ486" s="82">
        <v>21993</v>
      </c>
      <c r="BR486" s="82"/>
      <c r="BS486" s="103"/>
      <c r="BT486" s="103"/>
      <c r="BU486" s="103"/>
      <c r="BV486" s="103"/>
      <c r="BW486" s="103"/>
      <c r="BX486" s="103"/>
      <c r="BY486" s="103"/>
      <c r="BZ486" s="103"/>
      <c r="CA486" s="103"/>
      <c r="CB486" s="103"/>
      <c r="CC486" s="103"/>
      <c r="CD486" s="103"/>
      <c r="CE486" s="103"/>
      <c r="CF486" s="103"/>
      <c r="CG486" s="103"/>
      <c r="CH486" s="103"/>
      <c r="CI486" s="103"/>
      <c r="CJ486" s="103"/>
      <c r="CK486" s="103"/>
      <c r="CL486" s="103"/>
      <c r="CM486" s="103"/>
      <c r="CN486" s="103"/>
      <c r="CO486" s="103"/>
      <c r="CP486" s="103"/>
      <c r="CQ486" s="103"/>
      <c r="CR486" s="103"/>
      <c r="CS486" s="103"/>
      <c r="CT486" s="103"/>
      <c r="CU486" s="103"/>
      <c r="CV486" s="103"/>
      <c r="CW486" s="103"/>
      <c r="CX486" s="103"/>
      <c r="CY486" s="103"/>
      <c r="CZ486" s="103"/>
      <c r="DA486" s="103"/>
      <c r="DB486" s="103"/>
      <c r="DC486" s="103"/>
      <c r="DD486" s="103"/>
      <c r="DE486" s="103"/>
      <c r="DF486" s="103"/>
      <c r="DG486" s="103"/>
      <c r="DH486" s="103"/>
      <c r="DI486" s="103"/>
      <c r="DJ486" s="103"/>
      <c r="DK486" s="103"/>
      <c r="DL486" s="103"/>
      <c r="DM486" s="103"/>
      <c r="DN486" s="103"/>
      <c r="DO486" s="103"/>
      <c r="DP486" s="103"/>
      <c r="DQ486" s="103"/>
    </row>
    <row r="487" spans="1:121" s="25" customFormat="1" ht="12.75" customHeight="1" outlineLevel="1" x14ac:dyDescent="0.2">
      <c r="A487" s="35" t="s">
        <v>284</v>
      </c>
      <c r="B487" s="36">
        <f t="shared" si="75"/>
        <v>3</v>
      </c>
      <c r="C487" s="81"/>
      <c r="D487" s="82"/>
      <c r="E487" s="82"/>
      <c r="F487" s="82"/>
      <c r="G487" s="82"/>
      <c r="H487" s="82"/>
      <c r="I487" s="82"/>
      <c r="J487" s="82"/>
      <c r="K487" s="82"/>
      <c r="L487" s="82"/>
      <c r="M487" s="82"/>
      <c r="N487" s="82"/>
      <c r="O487" s="82"/>
      <c r="P487" s="82"/>
      <c r="Q487" s="82"/>
      <c r="R487" s="82"/>
      <c r="S487" s="82"/>
      <c r="T487" s="82"/>
      <c r="U487" s="82"/>
      <c r="V487" s="82"/>
      <c r="W487" s="82"/>
      <c r="X487" s="82"/>
      <c r="Y487" s="82"/>
      <c r="Z487" s="82"/>
      <c r="AA487" s="82"/>
      <c r="AB487" s="82"/>
      <c r="AC487" s="82"/>
      <c r="AD487" s="82"/>
      <c r="AE487" s="82"/>
      <c r="AF487" s="82"/>
      <c r="AG487" s="82"/>
      <c r="AH487" s="82"/>
      <c r="AI487" s="82"/>
      <c r="AJ487" s="82"/>
      <c r="AK487" s="82"/>
      <c r="AL487" s="82"/>
      <c r="AM487" s="82"/>
      <c r="AN487" s="82"/>
      <c r="AO487" s="82"/>
      <c r="AP487" s="82"/>
      <c r="AQ487" s="82"/>
      <c r="AR487" s="82"/>
      <c r="AS487" s="82"/>
      <c r="AT487" s="82"/>
      <c r="AU487" s="82"/>
      <c r="AV487" s="82"/>
      <c r="AW487" s="82"/>
      <c r="AX487" s="82"/>
      <c r="AY487" s="82"/>
      <c r="AZ487" s="82"/>
      <c r="BA487" s="82"/>
      <c r="BB487" s="82"/>
      <c r="BC487" s="82"/>
      <c r="BD487" s="82"/>
      <c r="BE487" s="82"/>
      <c r="BF487" s="82"/>
      <c r="BG487" s="82"/>
      <c r="BH487" s="82"/>
      <c r="BI487" s="82"/>
      <c r="BJ487" s="82"/>
      <c r="BK487" s="82"/>
      <c r="BL487" s="82"/>
      <c r="BM487" s="82"/>
      <c r="BN487" s="82">
        <v>17359</v>
      </c>
      <c r="BO487" s="82">
        <v>18319</v>
      </c>
      <c r="BP487" s="82"/>
      <c r="BQ487" s="82"/>
      <c r="BR487" s="82">
        <v>24962</v>
      </c>
      <c r="BS487" s="82"/>
      <c r="BT487" s="82"/>
      <c r="BU487" s="82"/>
      <c r="BV487" s="82"/>
      <c r="BW487" s="82"/>
      <c r="BX487" s="82"/>
      <c r="BY487" s="82"/>
      <c r="BZ487" s="82"/>
      <c r="CA487" s="82"/>
      <c r="CB487" s="82"/>
      <c r="CC487" s="82"/>
      <c r="CD487" s="82"/>
      <c r="CE487" s="82"/>
      <c r="CF487" s="82"/>
      <c r="CG487" s="82"/>
      <c r="CH487" s="82"/>
      <c r="CI487" s="82"/>
      <c r="CJ487" s="82"/>
      <c r="CK487" s="82"/>
      <c r="CL487" s="82"/>
      <c r="CM487" s="82"/>
      <c r="CN487" s="82"/>
      <c r="CO487" s="82"/>
      <c r="CP487" s="82"/>
      <c r="CQ487" s="82"/>
      <c r="CR487" s="82"/>
      <c r="CS487" s="82"/>
      <c r="CT487" s="82"/>
      <c r="CU487" s="82"/>
      <c r="CV487" s="82"/>
      <c r="CW487" s="82"/>
      <c r="CX487" s="82"/>
      <c r="CY487" s="82"/>
      <c r="CZ487" s="82"/>
      <c r="DA487" s="82"/>
      <c r="DB487" s="82"/>
      <c r="DC487" s="82"/>
      <c r="DD487" s="82"/>
      <c r="DE487" s="82"/>
      <c r="DF487" s="82"/>
      <c r="DG487" s="82"/>
      <c r="DH487" s="82"/>
      <c r="DI487" s="82"/>
      <c r="DJ487" s="82"/>
      <c r="DK487" s="82"/>
      <c r="DL487" s="82"/>
      <c r="DM487" s="82"/>
      <c r="DN487" s="82"/>
      <c r="DO487" s="82"/>
      <c r="DP487" s="82"/>
      <c r="DQ487" s="82"/>
    </row>
    <row r="488" spans="1:121" s="25" customFormat="1" ht="12.75" customHeight="1" outlineLevel="1" x14ac:dyDescent="0.2">
      <c r="A488" s="35" t="s">
        <v>177</v>
      </c>
      <c r="B488" s="36">
        <f t="shared" si="75"/>
        <v>6</v>
      </c>
      <c r="C488" s="81"/>
      <c r="D488" s="82"/>
      <c r="E488" s="82"/>
      <c r="F488" s="82"/>
      <c r="G488" s="82"/>
      <c r="H488" s="82"/>
      <c r="I488" s="82"/>
      <c r="J488" s="82"/>
      <c r="K488" s="82"/>
      <c r="L488" s="82"/>
      <c r="M488" s="82"/>
      <c r="N488" s="82"/>
      <c r="O488" s="82"/>
      <c r="P488" s="82"/>
      <c r="Q488" s="82"/>
      <c r="R488" s="82"/>
      <c r="S488" s="82"/>
      <c r="T488" s="82"/>
      <c r="U488" s="82"/>
      <c r="V488" s="82"/>
      <c r="W488" s="82"/>
      <c r="X488" s="82"/>
      <c r="Y488" s="82"/>
      <c r="Z488" s="82"/>
      <c r="AA488" s="82"/>
      <c r="AB488" s="82"/>
      <c r="AC488" s="82"/>
      <c r="AD488" s="82"/>
      <c r="AE488" s="82"/>
      <c r="AF488" s="82"/>
      <c r="AG488" s="82"/>
      <c r="AH488" s="82"/>
      <c r="AI488" s="82"/>
      <c r="AJ488" s="82"/>
      <c r="AK488" s="82"/>
      <c r="AL488" s="82"/>
      <c r="AM488" s="82"/>
      <c r="AN488" s="82"/>
      <c r="AO488" s="82"/>
      <c r="AP488" s="82"/>
      <c r="AQ488" s="82"/>
      <c r="AR488" s="82"/>
      <c r="AS488" s="82"/>
      <c r="AT488" s="82"/>
      <c r="AU488" s="82"/>
      <c r="AV488" s="82"/>
      <c r="AW488" s="82"/>
      <c r="AX488" s="82"/>
      <c r="AY488" s="82"/>
      <c r="AZ488" s="82"/>
      <c r="BA488" s="82"/>
      <c r="BB488" s="82"/>
      <c r="BC488" s="82">
        <v>14557</v>
      </c>
      <c r="BD488" s="82">
        <v>29233</v>
      </c>
      <c r="BE488" s="82">
        <v>15168</v>
      </c>
      <c r="BF488" s="82">
        <v>20531</v>
      </c>
      <c r="BG488" s="82">
        <v>18532</v>
      </c>
      <c r="BH488" s="82">
        <v>46287</v>
      </c>
      <c r="BI488" s="82"/>
      <c r="BJ488" s="82"/>
      <c r="BK488" s="82"/>
      <c r="BL488" s="103"/>
      <c r="BM488" s="103"/>
      <c r="BN488" s="103"/>
      <c r="BO488" s="103"/>
      <c r="BP488" s="103"/>
      <c r="BQ488" s="103"/>
      <c r="BR488" s="103"/>
      <c r="BS488" s="103"/>
      <c r="BT488" s="103"/>
      <c r="BU488" s="103"/>
      <c r="BV488" s="103"/>
      <c r="BW488" s="103"/>
      <c r="BX488" s="103"/>
      <c r="BY488" s="103"/>
      <c r="BZ488" s="103"/>
      <c r="CA488" s="103"/>
      <c r="CB488" s="103"/>
      <c r="CC488" s="103"/>
      <c r="CD488" s="103"/>
      <c r="CE488" s="103"/>
      <c r="CF488" s="103"/>
      <c r="CG488" s="103"/>
      <c r="CH488" s="103"/>
      <c r="CI488" s="103"/>
      <c r="CJ488" s="103"/>
      <c r="CK488" s="103"/>
      <c r="CL488" s="103"/>
      <c r="CM488" s="103"/>
      <c r="CN488" s="103"/>
      <c r="CO488" s="103"/>
      <c r="CP488" s="103"/>
      <c r="CQ488" s="103"/>
      <c r="CR488" s="103"/>
      <c r="CS488" s="103"/>
      <c r="CT488" s="103"/>
      <c r="CU488" s="103"/>
      <c r="CV488" s="103"/>
      <c r="CW488" s="103"/>
      <c r="CX488" s="103"/>
      <c r="CY488" s="103"/>
      <c r="CZ488" s="103"/>
      <c r="DA488" s="103"/>
      <c r="DB488" s="103"/>
      <c r="DC488" s="103"/>
      <c r="DD488" s="103"/>
      <c r="DE488" s="103"/>
      <c r="DF488" s="103"/>
      <c r="DG488" s="103"/>
      <c r="DH488" s="103"/>
      <c r="DI488" s="103"/>
      <c r="DJ488" s="103"/>
      <c r="DK488" s="103"/>
      <c r="DL488" s="103"/>
      <c r="DM488" s="103"/>
      <c r="DN488" s="103"/>
      <c r="DO488" s="103"/>
      <c r="DP488" s="103"/>
      <c r="DQ488" s="103"/>
    </row>
    <row r="489" spans="1:121" s="25" customFormat="1" ht="12.75" customHeight="1" outlineLevel="1" x14ac:dyDescent="0.2">
      <c r="A489" s="35" t="s">
        <v>340</v>
      </c>
      <c r="B489" s="36">
        <f t="shared" si="75"/>
        <v>41</v>
      </c>
      <c r="C489" s="81"/>
      <c r="D489" s="82"/>
      <c r="E489" s="82"/>
      <c r="F489" s="82"/>
      <c r="G489" s="82"/>
      <c r="H489" s="82"/>
      <c r="I489" s="82"/>
      <c r="J489" s="82"/>
      <c r="K489" s="82"/>
      <c r="L489" s="82"/>
      <c r="M489" s="82"/>
      <c r="N489" s="82"/>
      <c r="O489" s="82"/>
      <c r="P489" s="82"/>
      <c r="Q489" s="82"/>
      <c r="R489" s="82"/>
      <c r="S489" s="82"/>
      <c r="T489" s="82"/>
      <c r="U489" s="82"/>
      <c r="V489" s="82"/>
      <c r="W489" s="82"/>
      <c r="X489" s="82"/>
      <c r="Y489" s="82">
        <v>215945</v>
      </c>
      <c r="Z489" s="82">
        <v>254291</v>
      </c>
      <c r="AA489" s="82">
        <v>276278</v>
      </c>
      <c r="AB489" s="82">
        <v>299295</v>
      </c>
      <c r="AC489" s="82">
        <v>333000</v>
      </c>
      <c r="AD489" s="82">
        <v>344948</v>
      </c>
      <c r="AE489" s="82">
        <v>274816</v>
      </c>
      <c r="AF489" s="82">
        <v>190028</v>
      </c>
      <c r="AG489" s="82">
        <v>177254</v>
      </c>
      <c r="AH489" s="82">
        <v>187043</v>
      </c>
      <c r="AI489" s="82">
        <v>205052</v>
      </c>
      <c r="AJ489" s="82">
        <v>215012</v>
      </c>
      <c r="AK489" s="82">
        <v>248939</v>
      </c>
      <c r="AL489" s="82">
        <v>270161</v>
      </c>
      <c r="AM489" s="82">
        <v>267754</v>
      </c>
      <c r="AN489" s="82">
        <v>330643</v>
      </c>
      <c r="AO489" s="82">
        <v>368218</v>
      </c>
      <c r="AP489" s="82">
        <v>462344</v>
      </c>
      <c r="AQ489" s="82">
        <v>694228</v>
      </c>
      <c r="AR489" s="82">
        <v>1226364</v>
      </c>
      <c r="AS489" s="82">
        <v>1027401</v>
      </c>
      <c r="AT489" s="82">
        <v>989194</v>
      </c>
      <c r="AU489" s="82">
        <v>768885</v>
      </c>
      <c r="AV489" s="82">
        <v>691740</v>
      </c>
      <c r="AW489" s="82">
        <v>754360</v>
      </c>
      <c r="AX489" s="82">
        <v>888512</v>
      </c>
      <c r="AY489" s="82">
        <v>980632</v>
      </c>
      <c r="AZ489" s="82">
        <v>1175504</v>
      </c>
      <c r="BA489" s="82">
        <v>1479254</v>
      </c>
      <c r="BB489" s="82">
        <v>1372017</v>
      </c>
      <c r="BC489" s="82">
        <v>1824982</v>
      </c>
      <c r="BD489" s="82">
        <v>1928113</v>
      </c>
      <c r="BE489" s="82">
        <v>2545238</v>
      </c>
      <c r="BF489" s="82">
        <v>2887240</v>
      </c>
      <c r="BG489" s="82">
        <v>2820748</v>
      </c>
      <c r="BH489" s="82">
        <v>2926685</v>
      </c>
      <c r="BI489" s="82">
        <v>3249</v>
      </c>
      <c r="BJ489" s="82">
        <v>4091</v>
      </c>
      <c r="BK489" s="82">
        <v>8374</v>
      </c>
      <c r="BL489" s="103">
        <v>8987</v>
      </c>
      <c r="BM489" s="103">
        <v>10440</v>
      </c>
      <c r="BN489" s="103"/>
      <c r="BO489" s="103"/>
      <c r="BP489" s="103"/>
      <c r="BQ489" s="103"/>
      <c r="BR489" s="103"/>
      <c r="BS489" s="103"/>
      <c r="BT489" s="103"/>
      <c r="BU489" s="103"/>
      <c r="BV489" s="103"/>
      <c r="BW489" s="103"/>
      <c r="BX489" s="103"/>
      <c r="BY489" s="103"/>
      <c r="BZ489" s="103"/>
      <c r="CA489" s="103"/>
      <c r="CB489" s="103"/>
      <c r="CC489" s="103"/>
      <c r="CD489" s="103"/>
      <c r="CE489" s="103"/>
      <c r="CF489" s="103"/>
      <c r="CG489" s="103"/>
      <c r="CH489" s="103"/>
      <c r="CI489" s="103"/>
      <c r="CJ489" s="103"/>
      <c r="CK489" s="103"/>
      <c r="CL489" s="103"/>
      <c r="CM489" s="103"/>
      <c r="CN489" s="103"/>
      <c r="CO489" s="103"/>
      <c r="CP489" s="103"/>
      <c r="CQ489" s="103"/>
      <c r="CR489" s="103"/>
      <c r="CS489" s="103"/>
      <c r="CT489" s="103"/>
      <c r="CU489" s="103"/>
      <c r="CV489" s="103"/>
      <c r="CW489" s="103"/>
      <c r="CX489" s="103"/>
      <c r="CY489" s="103"/>
      <c r="CZ489" s="103"/>
      <c r="DA489" s="103"/>
      <c r="DB489" s="103"/>
      <c r="DC489" s="103"/>
      <c r="DD489" s="103"/>
      <c r="DE489" s="103"/>
      <c r="DF489" s="103"/>
      <c r="DG489" s="103"/>
      <c r="DH489" s="103"/>
      <c r="DI489" s="103"/>
      <c r="DJ489" s="103"/>
      <c r="DK489" s="103"/>
      <c r="DL489" s="103"/>
      <c r="DM489" s="103"/>
      <c r="DN489" s="103"/>
      <c r="DO489" s="103"/>
      <c r="DP489" s="103"/>
      <c r="DQ489" s="103"/>
    </row>
    <row r="490" spans="1:121" s="25" customFormat="1" ht="12.75" customHeight="1" outlineLevel="1" x14ac:dyDescent="0.2">
      <c r="A490" s="35"/>
      <c r="B490" s="36" t="str">
        <f t="shared" si="75"/>
        <v/>
      </c>
      <c r="C490" s="81"/>
      <c r="D490" s="82"/>
      <c r="E490" s="82"/>
      <c r="F490" s="82"/>
      <c r="G490" s="82"/>
      <c r="H490" s="82"/>
      <c r="I490" s="82"/>
      <c r="J490" s="82"/>
      <c r="K490" s="82"/>
      <c r="L490" s="82"/>
      <c r="M490" s="82"/>
      <c r="N490" s="82"/>
      <c r="O490" s="82"/>
      <c r="P490" s="82"/>
      <c r="Q490" s="82"/>
      <c r="R490" s="82"/>
      <c r="S490" s="82"/>
      <c r="T490" s="82"/>
      <c r="U490" s="82"/>
      <c r="V490" s="82"/>
      <c r="W490" s="82"/>
      <c r="X490" s="82"/>
      <c r="Y490" s="82"/>
      <c r="Z490" s="82"/>
      <c r="AA490" s="82"/>
      <c r="AB490" s="82"/>
      <c r="AC490" s="82"/>
      <c r="AD490" s="82"/>
      <c r="AE490" s="82"/>
      <c r="AF490" s="82"/>
      <c r="AG490" s="82"/>
      <c r="AH490" s="82"/>
      <c r="AI490" s="82"/>
      <c r="AJ490" s="82"/>
      <c r="AK490" s="82"/>
      <c r="AL490" s="82"/>
      <c r="AM490" s="82"/>
      <c r="AN490" s="82"/>
      <c r="AO490" s="82"/>
      <c r="AP490" s="82"/>
      <c r="AQ490" s="82"/>
      <c r="AR490" s="82"/>
      <c r="AS490" s="82"/>
      <c r="AT490" s="82"/>
      <c r="AU490" s="82"/>
      <c r="AV490" s="82"/>
      <c r="AW490" s="82"/>
      <c r="AX490" s="82"/>
      <c r="AY490" s="82"/>
      <c r="AZ490" s="82"/>
      <c r="BA490" s="82"/>
      <c r="BB490" s="82"/>
      <c r="BC490" s="82"/>
      <c r="BD490" s="82"/>
      <c r="BE490" s="82"/>
      <c r="BF490" s="82"/>
      <c r="BG490" s="82"/>
      <c r="BH490" s="82"/>
      <c r="BI490" s="82"/>
      <c r="BJ490" s="82"/>
      <c r="BK490" s="82"/>
      <c r="BL490" s="82"/>
      <c r="BM490" s="82"/>
      <c r="BN490" s="82"/>
      <c r="BO490" s="82"/>
      <c r="BP490" s="82"/>
      <c r="BQ490" s="82"/>
      <c r="BR490" s="82"/>
      <c r="BS490" s="82"/>
      <c r="BT490" s="82"/>
      <c r="BU490" s="82"/>
      <c r="BV490" s="82"/>
      <c r="BW490" s="82"/>
      <c r="BX490" s="82"/>
      <c r="BY490" s="82"/>
      <c r="BZ490" s="82"/>
      <c r="CA490" s="82"/>
      <c r="CB490" s="82"/>
      <c r="CC490" s="82"/>
      <c r="CD490" s="82"/>
      <c r="CE490" s="82"/>
      <c r="CF490" s="82"/>
      <c r="CG490" s="82"/>
      <c r="CH490" s="82"/>
      <c r="CI490" s="82"/>
      <c r="CJ490" s="82"/>
      <c r="CK490" s="82"/>
      <c r="CL490" s="82"/>
      <c r="CM490" s="82"/>
      <c r="CN490" s="82"/>
      <c r="CO490" s="82"/>
      <c r="CP490" s="82"/>
      <c r="CQ490" s="82"/>
      <c r="CR490" s="82"/>
      <c r="CS490" s="82"/>
      <c r="CT490" s="82"/>
      <c r="CU490" s="82"/>
      <c r="CV490" s="82"/>
      <c r="CW490" s="82"/>
      <c r="CX490" s="82"/>
      <c r="CY490" s="82"/>
      <c r="CZ490" s="82"/>
      <c r="DA490" s="82"/>
      <c r="DB490" s="82"/>
      <c r="DC490" s="82"/>
      <c r="DD490" s="82"/>
      <c r="DE490" s="82"/>
      <c r="DF490" s="82"/>
      <c r="DG490" s="82"/>
      <c r="DH490" s="82"/>
      <c r="DI490" s="82"/>
      <c r="DJ490" s="82"/>
      <c r="DK490" s="82"/>
      <c r="DL490" s="82"/>
      <c r="DM490" s="82"/>
      <c r="DN490" s="82"/>
      <c r="DO490" s="82"/>
      <c r="DP490" s="82"/>
      <c r="DQ490" s="82"/>
    </row>
    <row r="491" spans="1:121" s="25" customFormat="1" ht="12.75" customHeight="1" outlineLevel="1" x14ac:dyDescent="0.2">
      <c r="A491" s="53" t="s">
        <v>563</v>
      </c>
      <c r="B491" s="36" t="str">
        <f t="shared" si="75"/>
        <v/>
      </c>
      <c r="C491" s="81"/>
      <c r="D491" s="82"/>
      <c r="E491" s="82"/>
      <c r="F491" s="82"/>
      <c r="G491" s="82"/>
      <c r="H491" s="82"/>
      <c r="I491" s="82"/>
      <c r="J491" s="82"/>
      <c r="K491" s="82"/>
      <c r="L491" s="82"/>
      <c r="M491" s="82"/>
      <c r="N491" s="82"/>
      <c r="O491" s="82"/>
      <c r="P491" s="82"/>
      <c r="Q491" s="82"/>
      <c r="R491" s="82"/>
      <c r="S491" s="82"/>
      <c r="T491" s="82"/>
      <c r="U491" s="82"/>
      <c r="V491" s="82"/>
      <c r="W491" s="82"/>
      <c r="X491" s="82"/>
      <c r="Y491" s="82"/>
      <c r="Z491" s="82"/>
      <c r="AA491" s="82"/>
      <c r="AB491" s="82"/>
      <c r="AC491" s="82"/>
      <c r="AD491" s="82"/>
      <c r="AE491" s="82"/>
      <c r="AF491" s="82"/>
      <c r="AG491" s="82"/>
      <c r="AH491" s="82"/>
      <c r="AI491" s="82"/>
      <c r="AJ491" s="82"/>
      <c r="AK491" s="82"/>
      <c r="AL491" s="82"/>
      <c r="AM491" s="82"/>
      <c r="AN491" s="82"/>
      <c r="AO491" s="82"/>
      <c r="AP491" s="82"/>
      <c r="AQ491" s="82"/>
      <c r="AR491" s="82"/>
      <c r="AS491" s="82"/>
      <c r="AT491" s="82"/>
      <c r="AU491" s="82"/>
      <c r="AV491" s="82"/>
      <c r="AW491" s="82"/>
      <c r="AX491" s="82"/>
      <c r="AY491" s="82"/>
      <c r="AZ491" s="82"/>
      <c r="BA491" s="82"/>
      <c r="BB491" s="82"/>
      <c r="BC491" s="82"/>
      <c r="BD491" s="82"/>
      <c r="BE491" s="82"/>
      <c r="BF491" s="82"/>
      <c r="BG491" s="82"/>
      <c r="BH491" s="82"/>
      <c r="BI491" s="82"/>
      <c r="BJ491" s="82"/>
      <c r="BK491" s="82"/>
      <c r="BL491" s="82"/>
      <c r="BM491" s="82"/>
      <c r="BN491" s="82"/>
      <c r="BO491" s="82"/>
      <c r="BP491" s="82"/>
      <c r="BQ491" s="82"/>
      <c r="BR491" s="82"/>
      <c r="BS491" s="82"/>
      <c r="BT491" s="82"/>
      <c r="BU491" s="82"/>
      <c r="BV491" s="82"/>
      <c r="BW491" s="82"/>
      <c r="BX491" s="82"/>
      <c r="BY491" s="82"/>
      <c r="BZ491" s="82"/>
      <c r="CA491" s="82"/>
      <c r="CB491" s="82"/>
      <c r="CC491" s="82"/>
      <c r="CD491" s="82"/>
      <c r="CE491" s="82"/>
      <c r="CF491" s="82"/>
      <c r="CG491" s="82"/>
      <c r="CH491" s="82"/>
      <c r="CI491" s="82"/>
      <c r="CJ491" s="82"/>
      <c r="CK491" s="82"/>
      <c r="CL491" s="82"/>
      <c r="CM491" s="82"/>
      <c r="CN491" s="82"/>
      <c r="CO491" s="82"/>
      <c r="CP491" s="82"/>
      <c r="CQ491" s="82"/>
      <c r="CR491" s="82"/>
      <c r="CS491" s="82"/>
      <c r="CT491" s="82"/>
      <c r="CU491" s="82"/>
      <c r="CV491" s="82"/>
      <c r="CW491" s="82"/>
      <c r="CX491" s="82"/>
      <c r="CY491" s="82"/>
      <c r="CZ491" s="82"/>
      <c r="DA491" s="82"/>
      <c r="DB491" s="82"/>
      <c r="DC491" s="82"/>
      <c r="DD491" s="82"/>
      <c r="DE491" s="82"/>
      <c r="DF491" s="82"/>
      <c r="DG491" s="82"/>
      <c r="DH491" s="82"/>
      <c r="DI491" s="82"/>
      <c r="DJ491" s="82"/>
      <c r="DK491" s="82"/>
      <c r="DL491" s="82"/>
      <c r="DM491" s="82"/>
      <c r="DN491" s="82"/>
      <c r="DO491" s="82"/>
      <c r="DP491" s="82"/>
      <c r="DQ491" s="82"/>
    </row>
    <row r="492" spans="1:121" s="25" customFormat="1" ht="12.75" customHeight="1" outlineLevel="1" x14ac:dyDescent="0.2">
      <c r="A492" s="35" t="s">
        <v>324</v>
      </c>
      <c r="B492" s="36">
        <f t="shared" si="75"/>
        <v>2</v>
      </c>
      <c r="C492" s="81"/>
      <c r="D492" s="82"/>
      <c r="E492" s="82"/>
      <c r="F492" s="82"/>
      <c r="G492" s="82"/>
      <c r="H492" s="82"/>
      <c r="I492" s="82"/>
      <c r="J492" s="82"/>
      <c r="K492" s="82"/>
      <c r="L492" s="82"/>
      <c r="M492" s="82"/>
      <c r="N492" s="82"/>
      <c r="O492" s="82"/>
      <c r="P492" s="82"/>
      <c r="Q492" s="82"/>
      <c r="R492" s="82"/>
      <c r="S492" s="82"/>
      <c r="T492" s="82"/>
      <c r="U492" s="82"/>
      <c r="V492" s="82"/>
      <c r="W492" s="82"/>
      <c r="X492" s="82"/>
      <c r="Y492" s="82"/>
      <c r="Z492" s="82"/>
      <c r="AA492" s="82"/>
      <c r="AB492" s="82"/>
      <c r="AC492" s="82"/>
      <c r="AD492" s="82"/>
      <c r="AE492" s="82"/>
      <c r="AF492" s="82"/>
      <c r="AG492" s="82"/>
      <c r="AH492" s="82"/>
      <c r="AI492" s="82"/>
      <c r="AJ492" s="82"/>
      <c r="AK492" s="82"/>
      <c r="AL492" s="82"/>
      <c r="AM492" s="82"/>
      <c r="AN492" s="82"/>
      <c r="AO492" s="82"/>
      <c r="AP492" s="82"/>
      <c r="AQ492" s="82"/>
      <c r="AR492" s="82"/>
      <c r="AS492" s="82"/>
      <c r="AT492" s="82"/>
      <c r="AU492" s="82"/>
      <c r="AV492" s="82"/>
      <c r="AW492" s="82"/>
      <c r="AX492" s="82"/>
      <c r="AY492" s="82"/>
      <c r="AZ492" s="82"/>
      <c r="BA492" s="82"/>
      <c r="BB492" s="82"/>
      <c r="BC492" s="82"/>
      <c r="BD492" s="82"/>
      <c r="BE492" s="82"/>
      <c r="BF492" s="82"/>
      <c r="BG492" s="82"/>
      <c r="BH492" s="82"/>
      <c r="BI492" s="82"/>
      <c r="BJ492" s="82"/>
      <c r="BK492" s="82"/>
      <c r="BL492" s="82"/>
      <c r="BM492" s="82"/>
      <c r="BN492" s="82"/>
      <c r="BO492" s="82"/>
      <c r="BP492" s="82">
        <v>-2582</v>
      </c>
      <c r="BQ492" s="82">
        <v>-2211</v>
      </c>
      <c r="BR492" s="82"/>
      <c r="BS492" s="82"/>
      <c r="BT492" s="82"/>
      <c r="BU492" s="82"/>
      <c r="BV492" s="82"/>
      <c r="BW492" s="82"/>
      <c r="BX492" s="82"/>
      <c r="BY492" s="82"/>
      <c r="BZ492" s="82"/>
      <c r="CA492" s="82"/>
      <c r="CB492" s="82"/>
      <c r="CC492" s="82"/>
      <c r="CD492" s="82"/>
      <c r="CE492" s="82"/>
      <c r="CF492" s="82"/>
      <c r="CG492" s="82"/>
      <c r="CH492" s="82"/>
      <c r="CI492" s="82"/>
      <c r="CJ492" s="82"/>
      <c r="CK492" s="82"/>
      <c r="CL492" s="82"/>
      <c r="CM492" s="82"/>
      <c r="CN492" s="82"/>
      <c r="CO492" s="82"/>
      <c r="CP492" s="82"/>
      <c r="CQ492" s="82"/>
      <c r="CR492" s="82"/>
      <c r="CS492" s="82"/>
      <c r="CT492" s="82"/>
      <c r="CU492" s="82"/>
      <c r="CV492" s="82"/>
      <c r="CW492" s="82"/>
      <c r="CX492" s="82"/>
      <c r="CY492" s="82"/>
      <c r="CZ492" s="82"/>
      <c r="DA492" s="82"/>
      <c r="DB492" s="82"/>
      <c r="DC492" s="82"/>
      <c r="DD492" s="82"/>
      <c r="DE492" s="82"/>
      <c r="DF492" s="82"/>
      <c r="DG492" s="82"/>
      <c r="DH492" s="82"/>
      <c r="DI492" s="82"/>
      <c r="DJ492" s="82"/>
      <c r="DK492" s="82"/>
      <c r="DL492" s="82"/>
      <c r="DM492" s="82"/>
      <c r="DN492" s="82"/>
      <c r="DO492" s="82"/>
      <c r="DP492" s="82"/>
      <c r="DQ492" s="82"/>
    </row>
    <row r="493" spans="1:121" s="25" customFormat="1" ht="12.75" customHeight="1" outlineLevel="1" x14ac:dyDescent="0.2">
      <c r="A493" s="35" t="s">
        <v>325</v>
      </c>
      <c r="B493" s="36">
        <f t="shared" si="75"/>
        <v>2</v>
      </c>
      <c r="C493" s="81"/>
      <c r="D493" s="82"/>
      <c r="E493" s="82"/>
      <c r="F493" s="82"/>
      <c r="G493" s="82"/>
      <c r="H493" s="82"/>
      <c r="I493" s="82"/>
      <c r="J493" s="82"/>
      <c r="K493" s="82"/>
      <c r="L493" s="82"/>
      <c r="M493" s="82"/>
      <c r="N493" s="82"/>
      <c r="O493" s="82"/>
      <c r="P493" s="82"/>
      <c r="Q493" s="82"/>
      <c r="R493" s="82"/>
      <c r="S493" s="82"/>
      <c r="T493" s="82"/>
      <c r="U493" s="82"/>
      <c r="V493" s="82"/>
      <c r="W493" s="82"/>
      <c r="X493" s="82"/>
      <c r="Y493" s="82"/>
      <c r="Z493" s="82"/>
      <c r="AA493" s="82"/>
      <c r="AB493" s="82"/>
      <c r="AC493" s="82"/>
      <c r="AD493" s="82"/>
      <c r="AE493" s="82"/>
      <c r="AF493" s="82"/>
      <c r="AG493" s="82"/>
      <c r="AH493" s="82"/>
      <c r="AI493" s="82"/>
      <c r="AJ493" s="82"/>
      <c r="AK493" s="82"/>
      <c r="AL493" s="82"/>
      <c r="AM493" s="82"/>
      <c r="AN493" s="82"/>
      <c r="AO493" s="82"/>
      <c r="AP493" s="82"/>
      <c r="AQ493" s="82"/>
      <c r="AR493" s="82"/>
      <c r="AS493" s="82"/>
      <c r="AT493" s="82"/>
      <c r="AU493" s="82"/>
      <c r="AV493" s="82"/>
      <c r="AW493" s="82"/>
      <c r="AX493" s="82"/>
      <c r="AY493" s="82"/>
      <c r="AZ493" s="82"/>
      <c r="BA493" s="82"/>
      <c r="BB493" s="82"/>
      <c r="BC493" s="82"/>
      <c r="BD493" s="82"/>
      <c r="BE493" s="82"/>
      <c r="BF493" s="82"/>
      <c r="BG493" s="82"/>
      <c r="BH493" s="82"/>
      <c r="BI493" s="82"/>
      <c r="BJ493" s="82"/>
      <c r="BK493" s="82"/>
      <c r="BL493" s="82"/>
      <c r="BM493" s="82"/>
      <c r="BN493" s="82"/>
      <c r="BO493" s="82"/>
      <c r="BP493" s="82">
        <v>1791</v>
      </c>
      <c r="BQ493" s="82">
        <v>2151</v>
      </c>
      <c r="BR493" s="82"/>
      <c r="BS493" s="82"/>
      <c r="BT493" s="82"/>
      <c r="BU493" s="82"/>
      <c r="BV493" s="82"/>
      <c r="BW493" s="82"/>
      <c r="BX493" s="82"/>
      <c r="BY493" s="82"/>
      <c r="BZ493" s="82"/>
      <c r="CA493" s="82"/>
      <c r="CB493" s="82"/>
      <c r="CC493" s="82"/>
      <c r="CD493" s="82"/>
      <c r="CE493" s="82"/>
      <c r="CF493" s="82"/>
      <c r="CG493" s="82"/>
      <c r="CH493" s="82"/>
      <c r="CI493" s="82"/>
      <c r="CJ493" s="82"/>
      <c r="CK493" s="82"/>
      <c r="CL493" s="82"/>
      <c r="CM493" s="82"/>
      <c r="CN493" s="82"/>
      <c r="CO493" s="82"/>
      <c r="CP493" s="82"/>
      <c r="CQ493" s="82"/>
      <c r="CR493" s="82"/>
      <c r="CS493" s="82"/>
      <c r="CT493" s="82"/>
      <c r="CU493" s="82"/>
      <c r="CV493" s="82"/>
      <c r="CW493" s="82"/>
      <c r="CX493" s="82"/>
      <c r="CY493" s="82"/>
      <c r="CZ493" s="82"/>
      <c r="DA493" s="82"/>
      <c r="DB493" s="82"/>
      <c r="DC493" s="82"/>
      <c r="DD493" s="82"/>
      <c r="DE493" s="82"/>
      <c r="DF493" s="82"/>
      <c r="DG493" s="82"/>
      <c r="DH493" s="82"/>
      <c r="DI493" s="82"/>
      <c r="DJ493" s="82"/>
      <c r="DK493" s="82"/>
      <c r="DL493" s="82"/>
      <c r="DM493" s="82"/>
      <c r="DN493" s="82"/>
      <c r="DO493" s="82"/>
      <c r="DP493" s="82"/>
      <c r="DQ493" s="82"/>
    </row>
    <row r="494" spans="1:121" s="25" customFormat="1" ht="12.75" customHeight="1" outlineLevel="1" x14ac:dyDescent="0.2">
      <c r="A494" s="35" t="s">
        <v>326</v>
      </c>
      <c r="B494" s="36">
        <f t="shared" si="75"/>
        <v>2</v>
      </c>
      <c r="C494" s="81"/>
      <c r="D494" s="82"/>
      <c r="E494" s="82"/>
      <c r="F494" s="82"/>
      <c r="G494" s="82"/>
      <c r="H494" s="82"/>
      <c r="I494" s="82"/>
      <c r="J494" s="82"/>
      <c r="K494" s="82"/>
      <c r="L494" s="82"/>
      <c r="M494" s="82"/>
      <c r="N494" s="82"/>
      <c r="O494" s="82"/>
      <c r="P494" s="82"/>
      <c r="Q494" s="82"/>
      <c r="R494" s="82"/>
      <c r="S494" s="82"/>
      <c r="T494" s="82"/>
      <c r="U494" s="82"/>
      <c r="V494" s="82"/>
      <c r="W494" s="82"/>
      <c r="X494" s="82"/>
      <c r="Y494" s="82"/>
      <c r="Z494" s="82"/>
      <c r="AA494" s="82"/>
      <c r="AB494" s="82"/>
      <c r="AC494" s="82"/>
      <c r="AD494" s="82"/>
      <c r="AE494" s="82"/>
      <c r="AF494" s="82"/>
      <c r="AG494" s="82"/>
      <c r="AH494" s="82"/>
      <c r="AI494" s="82"/>
      <c r="AJ494" s="82"/>
      <c r="AK494" s="82"/>
      <c r="AL494" s="82"/>
      <c r="AM494" s="82"/>
      <c r="AN494" s="82"/>
      <c r="AO494" s="82"/>
      <c r="AP494" s="82"/>
      <c r="AQ494" s="82"/>
      <c r="AR494" s="82"/>
      <c r="AS494" s="82"/>
      <c r="AT494" s="82"/>
      <c r="AU494" s="82"/>
      <c r="AV494" s="82"/>
      <c r="AW494" s="82"/>
      <c r="AX494" s="82"/>
      <c r="AY494" s="82"/>
      <c r="AZ494" s="82"/>
      <c r="BA494" s="82"/>
      <c r="BB494" s="82"/>
      <c r="BC494" s="82"/>
      <c r="BD494" s="82"/>
      <c r="BE494" s="82"/>
      <c r="BF494" s="82"/>
      <c r="BG494" s="82"/>
      <c r="BH494" s="82"/>
      <c r="BI494" s="82"/>
      <c r="BJ494" s="82"/>
      <c r="BK494" s="82"/>
      <c r="BL494" s="82"/>
      <c r="BM494" s="82"/>
      <c r="BN494" s="82"/>
      <c r="BO494" s="82"/>
      <c r="BP494" s="82">
        <v>12293</v>
      </c>
      <c r="BQ494" s="82">
        <v>11720</v>
      </c>
      <c r="BR494" s="82"/>
      <c r="BS494" s="82"/>
      <c r="BT494" s="82"/>
      <c r="BU494" s="82"/>
      <c r="BV494" s="82"/>
      <c r="BW494" s="82"/>
      <c r="BX494" s="82"/>
      <c r="BY494" s="82"/>
      <c r="BZ494" s="82"/>
      <c r="CA494" s="82"/>
      <c r="CB494" s="82"/>
      <c r="CC494" s="82"/>
      <c r="CD494" s="82"/>
      <c r="CE494" s="82"/>
      <c r="CF494" s="82"/>
      <c r="CG494" s="82"/>
      <c r="CH494" s="82"/>
      <c r="CI494" s="82"/>
      <c r="CJ494" s="82"/>
      <c r="CK494" s="82"/>
      <c r="CL494" s="82"/>
      <c r="CM494" s="82"/>
      <c r="CN494" s="82"/>
      <c r="CO494" s="82"/>
      <c r="CP494" s="82"/>
      <c r="CQ494" s="82"/>
      <c r="CR494" s="82"/>
      <c r="CS494" s="82"/>
      <c r="CT494" s="82"/>
      <c r="CU494" s="82"/>
      <c r="CV494" s="82"/>
      <c r="CW494" s="82"/>
      <c r="CX494" s="82"/>
      <c r="CY494" s="82"/>
      <c r="CZ494" s="82"/>
      <c r="DA494" s="82"/>
      <c r="DB494" s="82"/>
      <c r="DC494" s="82"/>
      <c r="DD494" s="82"/>
      <c r="DE494" s="82"/>
      <c r="DF494" s="82"/>
      <c r="DG494" s="82"/>
      <c r="DH494" s="82"/>
      <c r="DI494" s="82"/>
      <c r="DJ494" s="82"/>
      <c r="DK494" s="82"/>
      <c r="DL494" s="82"/>
      <c r="DM494" s="82"/>
      <c r="DN494" s="82"/>
      <c r="DO494" s="82"/>
      <c r="DP494" s="82"/>
      <c r="DQ494" s="82"/>
    </row>
    <row r="495" spans="1:121" s="25" customFormat="1" ht="12.75" customHeight="1" outlineLevel="1" x14ac:dyDescent="0.2">
      <c r="A495" s="35" t="s">
        <v>272</v>
      </c>
      <c r="B495" s="36">
        <f t="shared" si="75"/>
        <v>2</v>
      </c>
      <c r="C495" s="81"/>
      <c r="D495" s="82"/>
      <c r="E495" s="82"/>
      <c r="F495" s="82"/>
      <c r="G495" s="82"/>
      <c r="H495" s="82"/>
      <c r="I495" s="82"/>
      <c r="J495" s="82"/>
      <c r="K495" s="82"/>
      <c r="L495" s="82"/>
      <c r="M495" s="82"/>
      <c r="N495" s="82"/>
      <c r="O495" s="82"/>
      <c r="P495" s="82"/>
      <c r="Q495" s="82"/>
      <c r="R495" s="82"/>
      <c r="S495" s="82"/>
      <c r="T495" s="82"/>
      <c r="U495" s="82"/>
      <c r="V495" s="82"/>
      <c r="W495" s="82"/>
      <c r="X495" s="82"/>
      <c r="Y495" s="82"/>
      <c r="Z495" s="82"/>
      <c r="AA495" s="82"/>
      <c r="AB495" s="82"/>
      <c r="AC495" s="82"/>
      <c r="AD495" s="82"/>
      <c r="AE495" s="82"/>
      <c r="AF495" s="82"/>
      <c r="AG495" s="82"/>
      <c r="AH495" s="82"/>
      <c r="AI495" s="82"/>
      <c r="AJ495" s="82"/>
      <c r="AK495" s="82"/>
      <c r="AL495" s="82"/>
      <c r="AM495" s="82"/>
      <c r="AN495" s="82"/>
      <c r="AO495" s="82"/>
      <c r="AP495" s="82"/>
      <c r="AQ495" s="82"/>
      <c r="AR495" s="82"/>
      <c r="AS495" s="82"/>
      <c r="AT495" s="82"/>
      <c r="AU495" s="82"/>
      <c r="AV495" s="82"/>
      <c r="AW495" s="82"/>
      <c r="AX495" s="82"/>
      <c r="AY495" s="82"/>
      <c r="AZ495" s="82"/>
      <c r="BA495" s="82"/>
      <c r="BB495" s="82"/>
      <c r="BC495" s="82"/>
      <c r="BD495" s="82"/>
      <c r="BE495" s="82"/>
      <c r="BF495" s="82"/>
      <c r="BG495" s="82"/>
      <c r="BH495" s="82"/>
      <c r="BI495" s="82"/>
      <c r="BJ495" s="82"/>
      <c r="BK495" s="82"/>
      <c r="BL495" s="82">
        <v>4639</v>
      </c>
      <c r="BM495" s="82">
        <v>273</v>
      </c>
      <c r="BN495" s="82"/>
      <c r="BO495" s="82"/>
      <c r="BP495" s="82"/>
      <c r="BQ495" s="82"/>
      <c r="BR495" s="82"/>
      <c r="BS495" s="82"/>
      <c r="BT495" s="82"/>
      <c r="BU495" s="82"/>
      <c r="BV495" s="82"/>
      <c r="BW495" s="82"/>
      <c r="BX495" s="82"/>
      <c r="BY495" s="82"/>
      <c r="BZ495" s="82"/>
      <c r="CA495" s="82"/>
      <c r="CB495" s="82"/>
      <c r="CC495" s="82"/>
      <c r="CD495" s="82"/>
      <c r="CE495" s="82"/>
      <c r="CF495" s="82"/>
      <c r="CG495" s="82"/>
      <c r="CH495" s="82"/>
      <c r="CI495" s="82"/>
      <c r="CJ495" s="82"/>
      <c r="CK495" s="82"/>
      <c r="CL495" s="82"/>
      <c r="CM495" s="82"/>
      <c r="CN495" s="82"/>
      <c r="CO495" s="82"/>
      <c r="CP495" s="82"/>
      <c r="CQ495" s="82"/>
      <c r="CR495" s="82"/>
      <c r="CS495" s="82"/>
      <c r="CT495" s="82"/>
      <c r="CU495" s="82"/>
      <c r="CV495" s="82"/>
      <c r="CW495" s="82"/>
      <c r="CX495" s="82"/>
      <c r="CY495" s="82"/>
      <c r="CZ495" s="82"/>
      <c r="DA495" s="82"/>
      <c r="DB495" s="82"/>
      <c r="DC495" s="82"/>
      <c r="DD495" s="82"/>
      <c r="DE495" s="82"/>
      <c r="DF495" s="82"/>
      <c r="DG495" s="82"/>
      <c r="DH495" s="82"/>
      <c r="DI495" s="82"/>
      <c r="DJ495" s="82"/>
      <c r="DK495" s="82"/>
      <c r="DL495" s="82"/>
      <c r="DM495" s="82"/>
      <c r="DN495" s="82"/>
      <c r="DO495" s="82"/>
      <c r="DP495" s="82"/>
      <c r="DQ495" s="82"/>
    </row>
    <row r="496" spans="1:121" s="25" customFormat="1" ht="12.75" customHeight="1" outlineLevel="1" x14ac:dyDescent="0.2">
      <c r="A496" s="35" t="s">
        <v>197</v>
      </c>
      <c r="B496" s="36">
        <f t="shared" si="75"/>
        <v>7</v>
      </c>
      <c r="C496" s="81"/>
      <c r="D496" s="82"/>
      <c r="E496" s="82"/>
      <c r="F496" s="82"/>
      <c r="G496" s="82"/>
      <c r="H496" s="82"/>
      <c r="I496" s="82"/>
      <c r="J496" s="82"/>
      <c r="K496" s="82"/>
      <c r="L496" s="82"/>
      <c r="M496" s="82"/>
      <c r="N496" s="82"/>
      <c r="O496" s="82"/>
      <c r="P496" s="82"/>
      <c r="Q496" s="82"/>
      <c r="R496" s="82"/>
      <c r="S496" s="82"/>
      <c r="T496" s="82"/>
      <c r="U496" s="82"/>
      <c r="V496" s="82"/>
      <c r="W496" s="82"/>
      <c r="X496" s="82"/>
      <c r="Y496" s="82"/>
      <c r="Z496" s="82"/>
      <c r="AA496" s="82"/>
      <c r="AB496" s="82"/>
      <c r="AC496" s="82"/>
      <c r="AD496" s="82"/>
      <c r="AE496" s="82"/>
      <c r="AF496" s="82"/>
      <c r="AG496" s="82"/>
      <c r="AH496" s="82"/>
      <c r="AI496" s="82"/>
      <c r="AJ496" s="82"/>
      <c r="AK496" s="82"/>
      <c r="AL496" s="82"/>
      <c r="AM496" s="82"/>
      <c r="AN496" s="82"/>
      <c r="AO496" s="82"/>
      <c r="AP496" s="82"/>
      <c r="AQ496" s="82"/>
      <c r="AR496" s="82"/>
      <c r="AS496" s="82"/>
      <c r="AT496" s="82"/>
      <c r="AU496" s="82"/>
      <c r="AV496" s="82"/>
      <c r="AW496" s="82"/>
      <c r="AX496" s="82"/>
      <c r="AY496" s="82"/>
      <c r="AZ496" s="82"/>
      <c r="BA496" s="82"/>
      <c r="BB496" s="82"/>
      <c r="BC496" s="82"/>
      <c r="BD496" s="82"/>
      <c r="BE496" s="82"/>
      <c r="BF496" s="82"/>
      <c r="BG496" s="82"/>
      <c r="BH496" s="82"/>
      <c r="BI496" s="82">
        <v>239</v>
      </c>
      <c r="BJ496" s="82">
        <v>185</v>
      </c>
      <c r="BK496" s="82">
        <v>313</v>
      </c>
      <c r="BL496" s="82">
        <v>300</v>
      </c>
      <c r="BM496" s="82">
        <v>247</v>
      </c>
      <c r="BN496" s="82">
        <v>229</v>
      </c>
      <c r="BO496" s="82">
        <v>195</v>
      </c>
      <c r="BP496" s="82"/>
      <c r="BQ496" s="82"/>
      <c r="BR496" s="82"/>
      <c r="BS496" s="82"/>
      <c r="BT496" s="82"/>
      <c r="BU496" s="82"/>
      <c r="BV496" s="82"/>
      <c r="BW496" s="82"/>
      <c r="BX496" s="82"/>
      <c r="BY496" s="82"/>
      <c r="BZ496" s="82"/>
      <c r="CA496" s="82"/>
      <c r="CB496" s="82"/>
      <c r="CC496" s="82"/>
      <c r="CD496" s="82"/>
      <c r="CE496" s="82"/>
      <c r="CF496" s="82"/>
      <c r="CG496" s="82"/>
      <c r="CH496" s="82"/>
      <c r="CI496" s="82"/>
      <c r="CJ496" s="82"/>
      <c r="CK496" s="82"/>
      <c r="CL496" s="82"/>
      <c r="CM496" s="82"/>
      <c r="CN496" s="82"/>
      <c r="CO496" s="82"/>
      <c r="CP496" s="82"/>
      <c r="CQ496" s="82"/>
      <c r="CR496" s="82"/>
      <c r="CS496" s="82"/>
      <c r="CT496" s="82"/>
      <c r="CU496" s="82"/>
      <c r="CV496" s="82"/>
      <c r="CW496" s="82"/>
      <c r="CX496" s="82"/>
      <c r="CY496" s="82"/>
      <c r="CZ496" s="82"/>
      <c r="DA496" s="82"/>
      <c r="DB496" s="82"/>
      <c r="DC496" s="82"/>
      <c r="DD496" s="82"/>
      <c r="DE496" s="82"/>
      <c r="DF496" s="82"/>
      <c r="DG496" s="82"/>
      <c r="DH496" s="82"/>
      <c r="DI496" s="82"/>
      <c r="DJ496" s="82"/>
      <c r="DK496" s="82"/>
      <c r="DL496" s="82"/>
      <c r="DM496" s="82"/>
      <c r="DN496" s="82"/>
      <c r="DO496" s="82"/>
      <c r="DP496" s="82"/>
      <c r="DQ496" s="82"/>
    </row>
    <row r="497" spans="1:121" s="25" customFormat="1" ht="12.75" customHeight="1" outlineLevel="1" x14ac:dyDescent="0.2">
      <c r="A497" s="35" t="s">
        <v>190</v>
      </c>
      <c r="B497" s="36">
        <f t="shared" si="75"/>
        <v>7</v>
      </c>
      <c r="C497" s="81"/>
      <c r="D497" s="82"/>
      <c r="E497" s="82"/>
      <c r="F497" s="82"/>
      <c r="G497" s="82"/>
      <c r="H497" s="82"/>
      <c r="I497" s="82"/>
      <c r="J497" s="82"/>
      <c r="K497" s="82"/>
      <c r="L497" s="82"/>
      <c r="M497" s="82"/>
      <c r="N497" s="82"/>
      <c r="O497" s="82"/>
      <c r="P497" s="82"/>
      <c r="Q497" s="82"/>
      <c r="R497" s="82"/>
      <c r="S497" s="82"/>
      <c r="T497" s="82"/>
      <c r="U497" s="82"/>
      <c r="V497" s="82"/>
      <c r="W497" s="82"/>
      <c r="X497" s="82"/>
      <c r="Y497" s="82"/>
      <c r="Z497" s="82"/>
      <c r="AA497" s="82"/>
      <c r="AB497" s="82"/>
      <c r="AC497" s="82"/>
      <c r="AD497" s="82"/>
      <c r="AE497" s="82"/>
      <c r="AF497" s="82"/>
      <c r="AG497" s="82"/>
      <c r="AH497" s="82"/>
      <c r="AI497" s="82"/>
      <c r="AJ497" s="82"/>
      <c r="AK497" s="82"/>
      <c r="AL497" s="82"/>
      <c r="AM497" s="82"/>
      <c r="AN497" s="82"/>
      <c r="AO497" s="82"/>
      <c r="AP497" s="82"/>
      <c r="AQ497" s="82"/>
      <c r="AR497" s="82"/>
      <c r="AS497" s="82"/>
      <c r="AT497" s="82"/>
      <c r="AU497" s="82"/>
      <c r="AV497" s="82"/>
      <c r="AW497" s="82"/>
      <c r="AX497" s="82"/>
      <c r="AY497" s="82"/>
      <c r="AZ497" s="82"/>
      <c r="BA497" s="82"/>
      <c r="BB497" s="82"/>
      <c r="BC497" s="82"/>
      <c r="BD497" s="82"/>
      <c r="BE497" s="82"/>
      <c r="BF497" s="82"/>
      <c r="BG497" s="82"/>
      <c r="BH497" s="82"/>
      <c r="BI497" s="82">
        <v>30</v>
      </c>
      <c r="BJ497" s="82">
        <v>30</v>
      </c>
      <c r="BK497" s="82">
        <v>1064</v>
      </c>
      <c r="BL497" s="82">
        <v>66</v>
      </c>
      <c r="BM497" s="82">
        <v>69</v>
      </c>
      <c r="BN497" s="82">
        <v>71</v>
      </c>
      <c r="BO497" s="82">
        <v>73</v>
      </c>
      <c r="BP497" s="82"/>
      <c r="BQ497" s="82"/>
      <c r="BR497" s="82"/>
      <c r="BS497" s="82"/>
      <c r="BT497" s="82"/>
      <c r="BU497" s="82"/>
      <c r="BV497" s="82"/>
      <c r="BW497" s="82"/>
      <c r="BX497" s="82"/>
      <c r="BY497" s="82"/>
      <c r="BZ497" s="82"/>
      <c r="CA497" s="82"/>
      <c r="CB497" s="82"/>
      <c r="CC497" s="82"/>
      <c r="CD497" s="82"/>
      <c r="CE497" s="82"/>
      <c r="CF497" s="82"/>
      <c r="CG497" s="82"/>
      <c r="CH497" s="82"/>
      <c r="CI497" s="82"/>
      <c r="CJ497" s="82"/>
      <c r="CK497" s="82"/>
      <c r="CL497" s="82"/>
      <c r="CM497" s="82"/>
      <c r="CN497" s="82"/>
      <c r="CO497" s="82"/>
      <c r="CP497" s="82"/>
      <c r="CQ497" s="82"/>
      <c r="CR497" s="82"/>
      <c r="CS497" s="82"/>
      <c r="CT497" s="82"/>
      <c r="CU497" s="82"/>
      <c r="CV497" s="82"/>
      <c r="CW497" s="82"/>
      <c r="CX497" s="82"/>
      <c r="CY497" s="82"/>
      <c r="CZ497" s="82"/>
      <c r="DA497" s="82"/>
      <c r="DB497" s="82"/>
      <c r="DC497" s="82"/>
      <c r="DD497" s="82"/>
      <c r="DE497" s="82"/>
      <c r="DF497" s="82"/>
      <c r="DG497" s="82"/>
      <c r="DH497" s="82"/>
      <c r="DI497" s="82"/>
      <c r="DJ497" s="82"/>
      <c r="DK497" s="82"/>
      <c r="DL497" s="82"/>
      <c r="DM497" s="82"/>
      <c r="DN497" s="82"/>
      <c r="DO497" s="82"/>
      <c r="DP497" s="82"/>
      <c r="DQ497" s="82"/>
    </row>
    <row r="498" spans="1:121" s="25" customFormat="1" ht="12.75" customHeight="1" outlineLevel="1" x14ac:dyDescent="0.2">
      <c r="A498" s="35" t="s">
        <v>271</v>
      </c>
      <c r="B498" s="36">
        <f t="shared" si="75"/>
        <v>4</v>
      </c>
      <c r="C498" s="81"/>
      <c r="D498" s="82"/>
      <c r="E498" s="82"/>
      <c r="F498" s="82"/>
      <c r="G498" s="82"/>
      <c r="H498" s="82"/>
      <c r="I498" s="82"/>
      <c r="J498" s="82"/>
      <c r="K498" s="82"/>
      <c r="L498" s="82"/>
      <c r="M498" s="82"/>
      <c r="N498" s="82"/>
      <c r="O498" s="82"/>
      <c r="P498" s="82"/>
      <c r="Q498" s="82"/>
      <c r="R498" s="82"/>
      <c r="S498" s="82"/>
      <c r="T498" s="82"/>
      <c r="U498" s="82"/>
      <c r="V498" s="82"/>
      <c r="W498" s="82"/>
      <c r="X498" s="82"/>
      <c r="Y498" s="82"/>
      <c r="Z498" s="82"/>
      <c r="AA498" s="82"/>
      <c r="AB498" s="82"/>
      <c r="AC498" s="82"/>
      <c r="AD498" s="82"/>
      <c r="AE498" s="82"/>
      <c r="AF498" s="82"/>
      <c r="AG498" s="82"/>
      <c r="AH498" s="82"/>
      <c r="AI498" s="82"/>
      <c r="AJ498" s="82"/>
      <c r="AK498" s="82"/>
      <c r="AL498" s="82"/>
      <c r="AM498" s="82"/>
      <c r="AN498" s="82"/>
      <c r="AO498" s="82"/>
      <c r="AP498" s="82"/>
      <c r="AQ498" s="82"/>
      <c r="AR498" s="82"/>
      <c r="AS498" s="82"/>
      <c r="AT498" s="82"/>
      <c r="AU498" s="82"/>
      <c r="AV498" s="82"/>
      <c r="AW498" s="82"/>
      <c r="AX498" s="82"/>
      <c r="AY498" s="82"/>
      <c r="AZ498" s="82"/>
      <c r="BA498" s="82"/>
      <c r="BB498" s="82"/>
      <c r="BC498" s="82"/>
      <c r="BD498" s="82"/>
      <c r="BE498" s="82"/>
      <c r="BF498" s="82"/>
      <c r="BG498" s="82"/>
      <c r="BH498" s="82"/>
      <c r="BI498" s="82"/>
      <c r="BJ498" s="82"/>
      <c r="BK498" s="82"/>
      <c r="BL498" s="82">
        <v>57</v>
      </c>
      <c r="BM498" s="82">
        <v>156</v>
      </c>
      <c r="BN498" s="82">
        <v>168</v>
      </c>
      <c r="BO498" s="82">
        <v>249</v>
      </c>
      <c r="BP498" s="82"/>
      <c r="BQ498" s="82"/>
      <c r="BR498" s="82"/>
      <c r="BS498" s="82"/>
      <c r="BT498" s="82"/>
      <c r="BU498" s="82"/>
      <c r="BV498" s="82"/>
      <c r="BW498" s="82"/>
      <c r="BX498" s="82"/>
      <c r="BY498" s="82"/>
      <c r="BZ498" s="82"/>
      <c r="CA498" s="82"/>
      <c r="CB498" s="82"/>
      <c r="CC498" s="82"/>
      <c r="CD498" s="82"/>
      <c r="CE498" s="82"/>
      <c r="CF498" s="82"/>
      <c r="CG498" s="82"/>
      <c r="CH498" s="82"/>
      <c r="CI498" s="82"/>
      <c r="CJ498" s="82"/>
      <c r="CK498" s="82"/>
      <c r="CL498" s="82"/>
      <c r="CM498" s="82"/>
      <c r="CN498" s="82"/>
      <c r="CO498" s="82"/>
      <c r="CP498" s="82"/>
      <c r="CQ498" s="82"/>
      <c r="CR498" s="82"/>
      <c r="CS498" s="82"/>
      <c r="CT498" s="82"/>
      <c r="CU498" s="82"/>
      <c r="CV498" s="82"/>
      <c r="CW498" s="82"/>
      <c r="CX498" s="82"/>
      <c r="CY498" s="82"/>
      <c r="CZ498" s="82"/>
      <c r="DA498" s="82"/>
      <c r="DB498" s="82"/>
      <c r="DC498" s="82"/>
      <c r="DD498" s="82"/>
      <c r="DE498" s="82"/>
      <c r="DF498" s="82"/>
      <c r="DG498" s="82"/>
      <c r="DH498" s="82"/>
      <c r="DI498" s="82"/>
      <c r="DJ498" s="82"/>
      <c r="DK498" s="82"/>
      <c r="DL498" s="82"/>
      <c r="DM498" s="82"/>
      <c r="DN498" s="82"/>
      <c r="DO498" s="82"/>
      <c r="DP498" s="82"/>
      <c r="DQ498" s="82"/>
    </row>
    <row r="499" spans="1:121" s="25" customFormat="1" ht="12.75" customHeight="1" outlineLevel="1" x14ac:dyDescent="0.2">
      <c r="A499" s="35" t="s">
        <v>203</v>
      </c>
      <c r="B499" s="36">
        <f t="shared" si="75"/>
        <v>7</v>
      </c>
      <c r="C499" s="81"/>
      <c r="D499" s="82"/>
      <c r="E499" s="82"/>
      <c r="F499" s="82"/>
      <c r="G499" s="82"/>
      <c r="H499" s="82"/>
      <c r="I499" s="82"/>
      <c r="J499" s="82"/>
      <c r="K499" s="82"/>
      <c r="L499" s="82"/>
      <c r="M499" s="82"/>
      <c r="N499" s="82"/>
      <c r="O499" s="82"/>
      <c r="P499" s="82"/>
      <c r="Q499" s="82"/>
      <c r="R499" s="82"/>
      <c r="S499" s="82"/>
      <c r="T499" s="82"/>
      <c r="U499" s="82"/>
      <c r="V499" s="82"/>
      <c r="W499" s="82"/>
      <c r="X499" s="82"/>
      <c r="Y499" s="82"/>
      <c r="Z499" s="82"/>
      <c r="AA499" s="82"/>
      <c r="AB499" s="82"/>
      <c r="AC499" s="82"/>
      <c r="AD499" s="82"/>
      <c r="AE499" s="82"/>
      <c r="AF499" s="82"/>
      <c r="AG499" s="82"/>
      <c r="AH499" s="82"/>
      <c r="AI499" s="82"/>
      <c r="AJ499" s="82"/>
      <c r="AK499" s="82"/>
      <c r="AL499" s="82"/>
      <c r="AM499" s="82"/>
      <c r="AN499" s="82"/>
      <c r="AO499" s="82"/>
      <c r="AP499" s="82"/>
      <c r="AQ499" s="82"/>
      <c r="AR499" s="82"/>
      <c r="AS499" s="82"/>
      <c r="AT499" s="82"/>
      <c r="AU499" s="82"/>
      <c r="AV499" s="82"/>
      <c r="AW499" s="82"/>
      <c r="AX499" s="82"/>
      <c r="AY499" s="82"/>
      <c r="AZ499" s="82"/>
      <c r="BA499" s="82"/>
      <c r="BB499" s="82"/>
      <c r="BC499" s="82"/>
      <c r="BD499" s="82"/>
      <c r="BE499" s="82"/>
      <c r="BF499" s="82"/>
      <c r="BG499" s="82"/>
      <c r="BH499" s="82"/>
      <c r="BI499" s="82">
        <v>21</v>
      </c>
      <c r="BJ499" s="82">
        <v>28</v>
      </c>
      <c r="BK499" s="82">
        <v>74</v>
      </c>
      <c r="BL499" s="82">
        <v>92</v>
      </c>
      <c r="BM499" s="82">
        <v>112</v>
      </c>
      <c r="BN499" s="82">
        <v>143</v>
      </c>
      <c r="BO499" s="82">
        <v>218</v>
      </c>
      <c r="BP499" s="82"/>
      <c r="BQ499" s="82"/>
      <c r="BR499" s="82"/>
      <c r="BS499" s="82"/>
      <c r="BT499" s="82"/>
      <c r="BU499" s="82"/>
      <c r="BV499" s="82"/>
      <c r="BW499" s="82"/>
      <c r="BX499" s="82"/>
      <c r="BY499" s="82"/>
      <c r="BZ499" s="82"/>
      <c r="CA499" s="82"/>
      <c r="CB499" s="82"/>
      <c r="CC499" s="82"/>
      <c r="CD499" s="82"/>
      <c r="CE499" s="82"/>
      <c r="CF499" s="82"/>
      <c r="CG499" s="82"/>
      <c r="CH499" s="82"/>
      <c r="CI499" s="82"/>
      <c r="CJ499" s="82"/>
      <c r="CK499" s="82"/>
      <c r="CL499" s="82"/>
      <c r="CM499" s="82"/>
      <c r="CN499" s="82"/>
      <c r="CO499" s="82"/>
      <c r="CP499" s="82"/>
      <c r="CQ499" s="82"/>
      <c r="CR499" s="82"/>
      <c r="CS499" s="82"/>
      <c r="CT499" s="82"/>
      <c r="CU499" s="82"/>
      <c r="CV499" s="82"/>
      <c r="CW499" s="82"/>
      <c r="CX499" s="82"/>
      <c r="CY499" s="82"/>
      <c r="CZ499" s="82"/>
      <c r="DA499" s="82"/>
      <c r="DB499" s="82"/>
      <c r="DC499" s="82"/>
      <c r="DD499" s="82"/>
      <c r="DE499" s="82"/>
      <c r="DF499" s="82"/>
      <c r="DG499" s="82"/>
      <c r="DH499" s="82"/>
      <c r="DI499" s="82"/>
      <c r="DJ499" s="82"/>
      <c r="DK499" s="82"/>
      <c r="DL499" s="82"/>
      <c r="DM499" s="82"/>
      <c r="DN499" s="82"/>
      <c r="DO499" s="82"/>
      <c r="DP499" s="82"/>
      <c r="DQ499" s="82"/>
    </row>
    <row r="500" spans="1:121" s="25" customFormat="1" ht="12.75" customHeight="1" outlineLevel="1" x14ac:dyDescent="0.2">
      <c r="A500" s="35" t="s">
        <v>263</v>
      </c>
      <c r="B500" s="36">
        <f t="shared" si="75"/>
        <v>4</v>
      </c>
      <c r="C500" s="81"/>
      <c r="D500" s="82"/>
      <c r="E500" s="82"/>
      <c r="F500" s="82"/>
      <c r="G500" s="82"/>
      <c r="H500" s="82"/>
      <c r="I500" s="82"/>
      <c r="J500" s="82"/>
      <c r="K500" s="82"/>
      <c r="L500" s="82"/>
      <c r="M500" s="82"/>
      <c r="N500" s="82"/>
      <c r="O500" s="82"/>
      <c r="P500" s="82"/>
      <c r="Q500" s="82"/>
      <c r="R500" s="82"/>
      <c r="S500" s="82"/>
      <c r="T500" s="82"/>
      <c r="U500" s="82"/>
      <c r="V500" s="82"/>
      <c r="W500" s="82"/>
      <c r="X500" s="82"/>
      <c r="Y500" s="82"/>
      <c r="Z500" s="82"/>
      <c r="AA500" s="82"/>
      <c r="AB500" s="82"/>
      <c r="AC500" s="82"/>
      <c r="AD500" s="82"/>
      <c r="AE500" s="82"/>
      <c r="AF500" s="82"/>
      <c r="AG500" s="82"/>
      <c r="AH500" s="82"/>
      <c r="AI500" s="82"/>
      <c r="AJ500" s="82"/>
      <c r="AK500" s="82"/>
      <c r="AL500" s="82"/>
      <c r="AM500" s="82"/>
      <c r="AN500" s="82"/>
      <c r="AO500" s="82"/>
      <c r="AP500" s="82"/>
      <c r="AQ500" s="82"/>
      <c r="AR500" s="82"/>
      <c r="AS500" s="82"/>
      <c r="AT500" s="82"/>
      <c r="AU500" s="82"/>
      <c r="AV500" s="82"/>
      <c r="AW500" s="82"/>
      <c r="AX500" s="82"/>
      <c r="AY500" s="82"/>
      <c r="AZ500" s="82"/>
      <c r="BA500" s="82"/>
      <c r="BB500" s="82"/>
      <c r="BC500" s="82"/>
      <c r="BD500" s="82"/>
      <c r="BE500" s="82"/>
      <c r="BF500" s="82"/>
      <c r="BG500" s="82"/>
      <c r="BH500" s="82"/>
      <c r="BI500" s="82"/>
      <c r="BJ500" s="82">
        <v>74</v>
      </c>
      <c r="BK500" s="82">
        <v>744</v>
      </c>
      <c r="BL500" s="82">
        <v>5</v>
      </c>
      <c r="BM500" s="82">
        <v>11</v>
      </c>
      <c r="BN500" s="82"/>
      <c r="BO500" s="82"/>
      <c r="BP500" s="82"/>
      <c r="BQ500" s="82"/>
      <c r="BR500" s="82"/>
      <c r="BS500" s="82"/>
      <c r="BT500" s="82"/>
      <c r="BU500" s="82"/>
      <c r="BV500" s="82"/>
      <c r="BW500" s="82"/>
      <c r="BX500" s="82"/>
      <c r="BY500" s="82"/>
      <c r="BZ500" s="82"/>
      <c r="CA500" s="82"/>
      <c r="CB500" s="82"/>
      <c r="CC500" s="82"/>
      <c r="CD500" s="82"/>
      <c r="CE500" s="82"/>
      <c r="CF500" s="82"/>
      <c r="CG500" s="82"/>
      <c r="CH500" s="82"/>
      <c r="CI500" s="82"/>
      <c r="CJ500" s="82"/>
      <c r="CK500" s="82"/>
      <c r="CL500" s="82"/>
      <c r="CM500" s="82"/>
      <c r="CN500" s="82"/>
      <c r="CO500" s="82"/>
      <c r="CP500" s="82"/>
      <c r="CQ500" s="82"/>
      <c r="CR500" s="82"/>
      <c r="CS500" s="82"/>
      <c r="CT500" s="82"/>
      <c r="CU500" s="82"/>
      <c r="CV500" s="82"/>
      <c r="CW500" s="82"/>
      <c r="CX500" s="82"/>
      <c r="CY500" s="82"/>
      <c r="CZ500" s="82"/>
      <c r="DA500" s="82"/>
      <c r="DB500" s="82"/>
      <c r="DC500" s="82"/>
      <c r="DD500" s="82"/>
      <c r="DE500" s="82"/>
      <c r="DF500" s="82"/>
      <c r="DG500" s="82"/>
      <c r="DH500" s="82"/>
      <c r="DI500" s="82"/>
      <c r="DJ500" s="82"/>
      <c r="DK500" s="82"/>
      <c r="DL500" s="82"/>
      <c r="DM500" s="82"/>
      <c r="DN500" s="82"/>
      <c r="DO500" s="82"/>
      <c r="DP500" s="82"/>
      <c r="DQ500" s="82"/>
    </row>
    <row r="501" spans="1:121" s="25" customFormat="1" ht="12.75" customHeight="1" outlineLevel="1" x14ac:dyDescent="0.2">
      <c r="A501" s="35" t="s">
        <v>192</v>
      </c>
      <c r="B501" s="36">
        <f t="shared" si="75"/>
        <v>8</v>
      </c>
      <c r="C501" s="81"/>
      <c r="D501" s="82"/>
      <c r="E501" s="82"/>
      <c r="F501" s="82"/>
      <c r="G501" s="82"/>
      <c r="H501" s="82"/>
      <c r="I501" s="82"/>
      <c r="J501" s="82"/>
      <c r="K501" s="82"/>
      <c r="L501" s="82"/>
      <c r="M501" s="82"/>
      <c r="N501" s="82"/>
      <c r="O501" s="82"/>
      <c r="P501" s="82"/>
      <c r="Q501" s="82"/>
      <c r="R501" s="82"/>
      <c r="S501" s="82"/>
      <c r="T501" s="82"/>
      <c r="U501" s="82"/>
      <c r="V501" s="82"/>
      <c r="W501" s="82"/>
      <c r="X501" s="82"/>
      <c r="Y501" s="82"/>
      <c r="Z501" s="82"/>
      <c r="AA501" s="82"/>
      <c r="AB501" s="82"/>
      <c r="AC501" s="82"/>
      <c r="AD501" s="82"/>
      <c r="AE501" s="82"/>
      <c r="AF501" s="82"/>
      <c r="AG501" s="82"/>
      <c r="AH501" s="82"/>
      <c r="AI501" s="82"/>
      <c r="AJ501" s="82"/>
      <c r="AK501" s="82"/>
      <c r="AL501" s="82"/>
      <c r="AM501" s="82"/>
      <c r="AN501" s="82"/>
      <c r="AO501" s="82"/>
      <c r="AP501" s="82"/>
      <c r="AQ501" s="82"/>
      <c r="AR501" s="82"/>
      <c r="AS501" s="82"/>
      <c r="AT501" s="82"/>
      <c r="AU501" s="82"/>
      <c r="AV501" s="82"/>
      <c r="AW501" s="82"/>
      <c r="AX501" s="82"/>
      <c r="AY501" s="82"/>
      <c r="AZ501" s="82"/>
      <c r="BA501" s="82"/>
      <c r="BB501" s="82"/>
      <c r="BC501" s="82"/>
      <c r="BD501" s="82"/>
      <c r="BE501" s="82"/>
      <c r="BF501" s="82"/>
      <c r="BG501" s="82"/>
      <c r="BH501" s="82"/>
      <c r="BI501" s="82">
        <v>811</v>
      </c>
      <c r="BJ501" s="82">
        <v>532</v>
      </c>
      <c r="BK501" s="82">
        <v>971</v>
      </c>
      <c r="BL501" s="82">
        <v>207</v>
      </c>
      <c r="BM501" s="82">
        <v>332</v>
      </c>
      <c r="BN501" s="82">
        <v>112</v>
      </c>
      <c r="BO501" s="82">
        <v>83</v>
      </c>
      <c r="BP501" s="82"/>
      <c r="BQ501" s="82"/>
      <c r="BR501" s="82">
        <v>57683</v>
      </c>
      <c r="BS501" s="82"/>
      <c r="BT501" s="82"/>
      <c r="BU501" s="82"/>
      <c r="BV501" s="82"/>
      <c r="BW501" s="82"/>
      <c r="BX501" s="82"/>
      <c r="BY501" s="82"/>
      <c r="BZ501" s="82"/>
      <c r="CA501" s="82"/>
      <c r="CB501" s="82"/>
      <c r="CC501" s="82"/>
      <c r="CD501" s="82"/>
      <c r="CE501" s="82"/>
      <c r="CF501" s="82"/>
      <c r="CG501" s="82"/>
      <c r="CH501" s="82"/>
      <c r="CI501" s="82"/>
      <c r="CJ501" s="82"/>
      <c r="CK501" s="82"/>
      <c r="CL501" s="82"/>
      <c r="CM501" s="82"/>
      <c r="CN501" s="82"/>
      <c r="CO501" s="82"/>
      <c r="CP501" s="82"/>
      <c r="CQ501" s="82"/>
      <c r="CR501" s="82"/>
      <c r="CS501" s="82"/>
      <c r="CT501" s="82"/>
      <c r="CU501" s="82"/>
      <c r="CV501" s="82"/>
      <c r="CW501" s="82"/>
      <c r="CX501" s="82"/>
      <c r="CY501" s="82"/>
      <c r="CZ501" s="82"/>
      <c r="DA501" s="82"/>
      <c r="DB501" s="82"/>
      <c r="DC501" s="82"/>
      <c r="DD501" s="82"/>
      <c r="DE501" s="82"/>
      <c r="DF501" s="82"/>
      <c r="DG501" s="82"/>
      <c r="DH501" s="82"/>
      <c r="DI501" s="82"/>
      <c r="DJ501" s="82"/>
      <c r="DK501" s="82"/>
      <c r="DL501" s="82"/>
      <c r="DM501" s="82"/>
      <c r="DN501" s="82"/>
      <c r="DO501" s="82"/>
      <c r="DP501" s="82"/>
      <c r="DQ501" s="82"/>
    </row>
    <row r="502" spans="1:121" s="25" customFormat="1" ht="12.75" customHeight="1" outlineLevel="1" x14ac:dyDescent="0.2">
      <c r="A502" s="35" t="s">
        <v>194</v>
      </c>
      <c r="B502" s="36">
        <f t="shared" si="75"/>
        <v>1</v>
      </c>
      <c r="C502" s="81"/>
      <c r="D502" s="82"/>
      <c r="E502" s="82"/>
      <c r="F502" s="82"/>
      <c r="G502" s="82"/>
      <c r="H502" s="82"/>
      <c r="I502" s="82"/>
      <c r="J502" s="82"/>
      <c r="K502" s="82"/>
      <c r="L502" s="82"/>
      <c r="M502" s="82"/>
      <c r="N502" s="82"/>
      <c r="O502" s="82"/>
      <c r="P502" s="82"/>
      <c r="Q502" s="82"/>
      <c r="R502" s="82"/>
      <c r="S502" s="82"/>
      <c r="T502" s="82"/>
      <c r="U502" s="82"/>
      <c r="V502" s="82"/>
      <c r="W502" s="82"/>
      <c r="X502" s="82"/>
      <c r="Y502" s="82"/>
      <c r="Z502" s="82"/>
      <c r="AA502" s="82"/>
      <c r="AB502" s="82"/>
      <c r="AC502" s="82"/>
      <c r="AD502" s="82"/>
      <c r="AE502" s="82"/>
      <c r="AF502" s="82"/>
      <c r="AG502" s="82"/>
      <c r="AH502" s="82"/>
      <c r="AI502" s="82"/>
      <c r="AJ502" s="82"/>
      <c r="AK502" s="82"/>
      <c r="AL502" s="82"/>
      <c r="AM502" s="82"/>
      <c r="AN502" s="82"/>
      <c r="AO502" s="82"/>
      <c r="AP502" s="82"/>
      <c r="AQ502" s="82"/>
      <c r="AR502" s="82"/>
      <c r="AS502" s="82"/>
      <c r="AT502" s="82"/>
      <c r="AU502" s="82"/>
      <c r="AV502" s="82"/>
      <c r="AW502" s="82"/>
      <c r="AX502" s="82"/>
      <c r="AY502" s="82"/>
      <c r="AZ502" s="82"/>
      <c r="BA502" s="82"/>
      <c r="BB502" s="82"/>
      <c r="BC502" s="82"/>
      <c r="BD502" s="82"/>
      <c r="BE502" s="82"/>
      <c r="BF502" s="82"/>
      <c r="BG502" s="82"/>
      <c r="BH502" s="82"/>
      <c r="BI502" s="82"/>
      <c r="BJ502" s="82"/>
      <c r="BK502" s="82">
        <v>1000</v>
      </c>
      <c r="BL502" s="82"/>
      <c r="BM502" s="82"/>
      <c r="BN502" s="82"/>
      <c r="BO502" s="82"/>
      <c r="BP502" s="82"/>
      <c r="BQ502" s="82"/>
      <c r="BR502" s="82"/>
      <c r="BS502" s="82"/>
      <c r="BT502" s="82"/>
      <c r="BU502" s="82"/>
      <c r="BV502" s="82"/>
      <c r="BW502" s="82"/>
      <c r="BX502" s="82"/>
      <c r="BY502" s="82"/>
      <c r="BZ502" s="82"/>
      <c r="CA502" s="82"/>
      <c r="CB502" s="82"/>
      <c r="CC502" s="82"/>
      <c r="CD502" s="82"/>
      <c r="CE502" s="82"/>
      <c r="CF502" s="82"/>
      <c r="CG502" s="82"/>
      <c r="CH502" s="82"/>
      <c r="CI502" s="82"/>
      <c r="CJ502" s="82"/>
      <c r="CK502" s="82"/>
      <c r="CL502" s="82"/>
      <c r="CM502" s="82"/>
      <c r="CN502" s="82"/>
      <c r="CO502" s="82"/>
      <c r="CP502" s="82"/>
      <c r="CQ502" s="82"/>
      <c r="CR502" s="82"/>
      <c r="CS502" s="82"/>
      <c r="CT502" s="82"/>
      <c r="CU502" s="82"/>
      <c r="CV502" s="82"/>
      <c r="CW502" s="82"/>
      <c r="CX502" s="82"/>
      <c r="CY502" s="82"/>
      <c r="CZ502" s="82"/>
      <c r="DA502" s="82"/>
      <c r="DB502" s="82"/>
      <c r="DC502" s="82"/>
      <c r="DD502" s="82"/>
      <c r="DE502" s="82"/>
      <c r="DF502" s="82"/>
      <c r="DG502" s="82"/>
      <c r="DH502" s="82"/>
      <c r="DI502" s="82"/>
      <c r="DJ502" s="82"/>
      <c r="DK502" s="82"/>
      <c r="DL502" s="82"/>
      <c r="DM502" s="82"/>
      <c r="DN502" s="82"/>
      <c r="DO502" s="82"/>
      <c r="DP502" s="82"/>
      <c r="DQ502" s="82"/>
    </row>
    <row r="503" spans="1:121" s="25" customFormat="1" ht="12.75" customHeight="1" outlineLevel="1" x14ac:dyDescent="0.2">
      <c r="A503" s="35" t="s">
        <v>275</v>
      </c>
      <c r="B503" s="36">
        <f t="shared" si="75"/>
        <v>2</v>
      </c>
      <c r="C503" s="81"/>
      <c r="D503" s="82"/>
      <c r="E503" s="82"/>
      <c r="F503" s="82"/>
      <c r="G503" s="82"/>
      <c r="H503" s="82"/>
      <c r="I503" s="82"/>
      <c r="J503" s="82"/>
      <c r="K503" s="82"/>
      <c r="L503" s="82"/>
      <c r="M503" s="82"/>
      <c r="N503" s="82"/>
      <c r="O503" s="82"/>
      <c r="P503" s="82"/>
      <c r="Q503" s="82"/>
      <c r="R503" s="82"/>
      <c r="S503" s="82"/>
      <c r="T503" s="82"/>
      <c r="U503" s="82"/>
      <c r="V503" s="82"/>
      <c r="W503" s="82"/>
      <c r="X503" s="82"/>
      <c r="Y503" s="82"/>
      <c r="Z503" s="82"/>
      <c r="AA503" s="82"/>
      <c r="AB503" s="82"/>
      <c r="AC503" s="82"/>
      <c r="AD503" s="82"/>
      <c r="AE503" s="82"/>
      <c r="AF503" s="82"/>
      <c r="AG503" s="82"/>
      <c r="AH503" s="82"/>
      <c r="AI503" s="82"/>
      <c r="AJ503" s="82"/>
      <c r="AK503" s="82"/>
      <c r="AL503" s="82"/>
      <c r="AM503" s="82"/>
      <c r="AN503" s="82"/>
      <c r="AO503" s="82"/>
      <c r="AP503" s="82"/>
      <c r="AQ503" s="82"/>
      <c r="AR503" s="82"/>
      <c r="AS503" s="82"/>
      <c r="AT503" s="82"/>
      <c r="AU503" s="82"/>
      <c r="AV503" s="82"/>
      <c r="AW503" s="82"/>
      <c r="AX503" s="82"/>
      <c r="AY503" s="82"/>
      <c r="AZ503" s="82"/>
      <c r="BA503" s="82"/>
      <c r="BB503" s="82"/>
      <c r="BC503" s="82"/>
      <c r="BD503" s="82"/>
      <c r="BE503" s="82"/>
      <c r="BF503" s="82"/>
      <c r="BG503" s="82"/>
      <c r="BH503" s="82"/>
      <c r="BI503" s="82"/>
      <c r="BJ503" s="82"/>
      <c r="BK503" s="82"/>
      <c r="BL503" s="82"/>
      <c r="BM503" s="82"/>
      <c r="BN503" s="82">
        <v>42</v>
      </c>
      <c r="BO503" s="82">
        <v>78</v>
      </c>
      <c r="BP503" s="82"/>
      <c r="BQ503" s="82"/>
      <c r="BR503" s="82"/>
      <c r="BS503" s="82"/>
      <c r="BT503" s="82"/>
      <c r="BU503" s="82"/>
      <c r="BV503" s="82"/>
      <c r="BW503" s="82"/>
      <c r="BX503" s="82"/>
      <c r="BY503" s="82"/>
      <c r="BZ503" s="82"/>
      <c r="CA503" s="82"/>
      <c r="CB503" s="82"/>
      <c r="CC503" s="82"/>
      <c r="CD503" s="82"/>
      <c r="CE503" s="82"/>
      <c r="CF503" s="82"/>
      <c r="CG503" s="82"/>
      <c r="CH503" s="82"/>
      <c r="CI503" s="82"/>
      <c r="CJ503" s="82"/>
      <c r="CK503" s="82"/>
      <c r="CL503" s="82"/>
      <c r="CM503" s="82"/>
      <c r="CN503" s="82"/>
      <c r="CO503" s="82"/>
      <c r="CP503" s="82"/>
      <c r="CQ503" s="82"/>
      <c r="CR503" s="82"/>
      <c r="CS503" s="82"/>
      <c r="CT503" s="82"/>
      <c r="CU503" s="82"/>
      <c r="CV503" s="82"/>
      <c r="CW503" s="82"/>
      <c r="CX503" s="82"/>
      <c r="CY503" s="82"/>
      <c r="CZ503" s="82"/>
      <c r="DA503" s="82"/>
      <c r="DB503" s="82"/>
      <c r="DC503" s="82"/>
      <c r="DD503" s="82"/>
      <c r="DE503" s="82"/>
      <c r="DF503" s="82"/>
      <c r="DG503" s="82"/>
      <c r="DH503" s="82"/>
      <c r="DI503" s="82"/>
      <c r="DJ503" s="82"/>
      <c r="DK503" s="82"/>
      <c r="DL503" s="82"/>
      <c r="DM503" s="82"/>
      <c r="DN503" s="82"/>
      <c r="DO503" s="82"/>
      <c r="DP503" s="82"/>
      <c r="DQ503" s="82"/>
    </row>
    <row r="504" spans="1:121" s="25" customFormat="1" ht="12.75" customHeight="1" outlineLevel="1" x14ac:dyDescent="0.2">
      <c r="A504" s="35" t="s">
        <v>199</v>
      </c>
      <c r="B504" s="36">
        <f t="shared" si="75"/>
        <v>7</v>
      </c>
      <c r="C504" s="81"/>
      <c r="D504" s="82"/>
      <c r="E504" s="82"/>
      <c r="F504" s="82"/>
      <c r="G504" s="82"/>
      <c r="H504" s="82"/>
      <c r="I504" s="82"/>
      <c r="J504" s="82"/>
      <c r="K504" s="82"/>
      <c r="L504" s="82"/>
      <c r="M504" s="82"/>
      <c r="N504" s="82"/>
      <c r="O504" s="82"/>
      <c r="P504" s="82"/>
      <c r="Q504" s="82"/>
      <c r="R504" s="82"/>
      <c r="S504" s="82"/>
      <c r="T504" s="82"/>
      <c r="U504" s="82"/>
      <c r="V504" s="82"/>
      <c r="W504" s="82"/>
      <c r="X504" s="82"/>
      <c r="Y504" s="82"/>
      <c r="Z504" s="82"/>
      <c r="AA504" s="82"/>
      <c r="AB504" s="82"/>
      <c r="AC504" s="82"/>
      <c r="AD504" s="82"/>
      <c r="AE504" s="82"/>
      <c r="AF504" s="82"/>
      <c r="AG504" s="82"/>
      <c r="AH504" s="82"/>
      <c r="AI504" s="82"/>
      <c r="AJ504" s="82"/>
      <c r="AK504" s="82"/>
      <c r="AL504" s="82"/>
      <c r="AM504" s="82"/>
      <c r="AN504" s="82"/>
      <c r="AO504" s="82"/>
      <c r="AP504" s="82"/>
      <c r="AQ504" s="82"/>
      <c r="AR504" s="82"/>
      <c r="AS504" s="82"/>
      <c r="AT504" s="82"/>
      <c r="AU504" s="82"/>
      <c r="AV504" s="82"/>
      <c r="AW504" s="82"/>
      <c r="AX504" s="82"/>
      <c r="AY504" s="82"/>
      <c r="AZ504" s="82"/>
      <c r="BA504" s="82"/>
      <c r="BB504" s="82"/>
      <c r="BC504" s="82"/>
      <c r="BD504" s="82"/>
      <c r="BE504" s="82"/>
      <c r="BF504" s="82"/>
      <c r="BG504" s="82"/>
      <c r="BH504" s="82"/>
      <c r="BI504" s="82">
        <v>13</v>
      </c>
      <c r="BJ504" s="82">
        <v>35</v>
      </c>
      <c r="BK504" s="82">
        <v>126</v>
      </c>
      <c r="BL504" s="82">
        <v>174</v>
      </c>
      <c r="BM504" s="82">
        <v>192</v>
      </c>
      <c r="BN504" s="82">
        <v>192</v>
      </c>
      <c r="BO504" s="82">
        <v>192</v>
      </c>
      <c r="BP504" s="82"/>
      <c r="BQ504" s="82"/>
      <c r="BR504" s="82"/>
      <c r="BS504" s="82"/>
      <c r="BT504" s="82"/>
      <c r="BU504" s="82"/>
      <c r="BV504" s="82"/>
      <c r="BW504" s="82"/>
      <c r="BX504" s="82"/>
      <c r="BY504" s="82"/>
      <c r="BZ504" s="82"/>
      <c r="CA504" s="82"/>
      <c r="CB504" s="82"/>
      <c r="CC504" s="82"/>
      <c r="CD504" s="82"/>
      <c r="CE504" s="82"/>
      <c r="CF504" s="82"/>
      <c r="CG504" s="82"/>
      <c r="CH504" s="82"/>
      <c r="CI504" s="82"/>
      <c r="CJ504" s="82"/>
      <c r="CK504" s="82"/>
      <c r="CL504" s="82"/>
      <c r="CM504" s="82"/>
      <c r="CN504" s="82"/>
      <c r="CO504" s="82"/>
      <c r="CP504" s="82"/>
      <c r="CQ504" s="82"/>
      <c r="CR504" s="82"/>
      <c r="CS504" s="82"/>
      <c r="CT504" s="82"/>
      <c r="CU504" s="82"/>
      <c r="CV504" s="82"/>
      <c r="CW504" s="82"/>
      <c r="CX504" s="82"/>
      <c r="CY504" s="82"/>
      <c r="CZ504" s="82"/>
      <c r="DA504" s="82"/>
      <c r="DB504" s="82"/>
      <c r="DC504" s="82"/>
      <c r="DD504" s="82"/>
      <c r="DE504" s="82"/>
      <c r="DF504" s="82"/>
      <c r="DG504" s="82"/>
      <c r="DH504" s="82"/>
      <c r="DI504" s="82"/>
      <c r="DJ504" s="82"/>
      <c r="DK504" s="82"/>
      <c r="DL504" s="82"/>
      <c r="DM504" s="82"/>
      <c r="DN504" s="82"/>
      <c r="DO504" s="82"/>
      <c r="DP504" s="82"/>
      <c r="DQ504" s="82"/>
    </row>
    <row r="505" spans="1:121" s="25" customFormat="1" ht="12.75" customHeight="1" outlineLevel="1" x14ac:dyDescent="0.2">
      <c r="A505" s="35" t="s">
        <v>198</v>
      </c>
      <c r="B505" s="36">
        <f t="shared" si="75"/>
        <v>7</v>
      </c>
      <c r="C505" s="81"/>
      <c r="D505" s="82"/>
      <c r="E505" s="82"/>
      <c r="F505" s="82"/>
      <c r="G505" s="82"/>
      <c r="H505" s="82"/>
      <c r="I505" s="82"/>
      <c r="J505" s="82"/>
      <c r="K505" s="82"/>
      <c r="L505" s="82"/>
      <c r="M505" s="82"/>
      <c r="N505" s="82"/>
      <c r="O505" s="82"/>
      <c r="P505" s="82"/>
      <c r="Q505" s="82"/>
      <c r="R505" s="82"/>
      <c r="S505" s="82"/>
      <c r="T505" s="82"/>
      <c r="U505" s="82"/>
      <c r="V505" s="82"/>
      <c r="W505" s="82"/>
      <c r="X505" s="82"/>
      <c r="Y505" s="82"/>
      <c r="Z505" s="82"/>
      <c r="AA505" s="82"/>
      <c r="AB505" s="82"/>
      <c r="AC505" s="82"/>
      <c r="AD505" s="82"/>
      <c r="AE505" s="82"/>
      <c r="AF505" s="82"/>
      <c r="AG505" s="82"/>
      <c r="AH505" s="82"/>
      <c r="AI505" s="82"/>
      <c r="AJ505" s="82"/>
      <c r="AK505" s="82"/>
      <c r="AL505" s="82"/>
      <c r="AM505" s="82"/>
      <c r="AN505" s="82"/>
      <c r="AO505" s="82"/>
      <c r="AP505" s="82"/>
      <c r="AQ505" s="82"/>
      <c r="AR505" s="82"/>
      <c r="AS505" s="82"/>
      <c r="AT505" s="82"/>
      <c r="AU505" s="82"/>
      <c r="AV505" s="82"/>
      <c r="AW505" s="82"/>
      <c r="AX505" s="82"/>
      <c r="AY505" s="82"/>
      <c r="AZ505" s="82"/>
      <c r="BA505" s="82"/>
      <c r="BB505" s="82"/>
      <c r="BC505" s="82"/>
      <c r="BD505" s="82"/>
      <c r="BE505" s="82"/>
      <c r="BF505" s="82"/>
      <c r="BG505" s="82"/>
      <c r="BH505" s="82"/>
      <c r="BI505" s="82">
        <v>27</v>
      </c>
      <c r="BJ505" s="82">
        <v>27</v>
      </c>
      <c r="BK505" s="82">
        <v>53</v>
      </c>
      <c r="BL505" s="82">
        <v>53</v>
      </c>
      <c r="BM505" s="82">
        <v>53</v>
      </c>
      <c r="BN505" s="82">
        <v>69</v>
      </c>
      <c r="BO505" s="82">
        <v>92</v>
      </c>
      <c r="BP505" s="82"/>
      <c r="BQ505" s="82"/>
      <c r="BR505" s="82"/>
      <c r="BS505" s="82"/>
      <c r="BT505" s="82"/>
      <c r="BU505" s="82"/>
      <c r="BV505" s="82"/>
      <c r="BW505" s="82"/>
      <c r="BX505" s="82"/>
      <c r="BY505" s="82"/>
      <c r="BZ505" s="82"/>
      <c r="CA505" s="82"/>
      <c r="CB505" s="82"/>
      <c r="CC505" s="82"/>
      <c r="CD505" s="82"/>
      <c r="CE505" s="82"/>
      <c r="CF505" s="82"/>
      <c r="CG505" s="82"/>
      <c r="CH505" s="82"/>
      <c r="CI505" s="82"/>
      <c r="CJ505" s="82"/>
      <c r="CK505" s="82"/>
      <c r="CL505" s="82"/>
      <c r="CM505" s="82"/>
      <c r="CN505" s="82"/>
      <c r="CO505" s="82"/>
      <c r="CP505" s="82"/>
      <c r="CQ505" s="82"/>
      <c r="CR505" s="82"/>
      <c r="CS505" s="82"/>
      <c r="CT505" s="82"/>
      <c r="CU505" s="82"/>
      <c r="CV505" s="82"/>
      <c r="CW505" s="82"/>
      <c r="CX505" s="82"/>
      <c r="CY505" s="82"/>
      <c r="CZ505" s="82"/>
      <c r="DA505" s="82"/>
      <c r="DB505" s="82"/>
      <c r="DC505" s="82"/>
      <c r="DD505" s="82"/>
      <c r="DE505" s="82"/>
      <c r="DF505" s="82"/>
      <c r="DG505" s="82"/>
      <c r="DH505" s="82"/>
      <c r="DI505" s="82"/>
      <c r="DJ505" s="82"/>
      <c r="DK505" s="82"/>
      <c r="DL505" s="82"/>
      <c r="DM505" s="82"/>
      <c r="DN505" s="82"/>
      <c r="DO505" s="82"/>
      <c r="DP505" s="82"/>
      <c r="DQ505" s="82"/>
    </row>
    <row r="506" spans="1:121" s="25" customFormat="1" ht="12.75" customHeight="1" outlineLevel="1" x14ac:dyDescent="0.2">
      <c r="A506" s="35" t="s">
        <v>188</v>
      </c>
      <c r="B506" s="36">
        <f t="shared" si="75"/>
        <v>7</v>
      </c>
      <c r="C506" s="81"/>
      <c r="D506" s="82"/>
      <c r="E506" s="82"/>
      <c r="F506" s="82"/>
      <c r="G506" s="82"/>
      <c r="H506" s="82"/>
      <c r="I506" s="82"/>
      <c r="J506" s="82"/>
      <c r="K506" s="82"/>
      <c r="L506" s="82"/>
      <c r="M506" s="82"/>
      <c r="N506" s="82"/>
      <c r="O506" s="82"/>
      <c r="P506" s="82"/>
      <c r="Q506" s="82"/>
      <c r="R506" s="82"/>
      <c r="S506" s="82"/>
      <c r="T506" s="82"/>
      <c r="U506" s="82"/>
      <c r="V506" s="82"/>
      <c r="W506" s="82"/>
      <c r="X506" s="82"/>
      <c r="Y506" s="82"/>
      <c r="Z506" s="82"/>
      <c r="AA506" s="82"/>
      <c r="AB506" s="82"/>
      <c r="AC506" s="82"/>
      <c r="AD506" s="82"/>
      <c r="AE506" s="82"/>
      <c r="AF506" s="82"/>
      <c r="AG506" s="82"/>
      <c r="AH506" s="82"/>
      <c r="AI506" s="82"/>
      <c r="AJ506" s="82"/>
      <c r="AK506" s="82"/>
      <c r="AL506" s="82"/>
      <c r="AM506" s="82"/>
      <c r="AN506" s="82"/>
      <c r="AO506" s="82"/>
      <c r="AP506" s="82"/>
      <c r="AQ506" s="82"/>
      <c r="AR506" s="82"/>
      <c r="AS506" s="82"/>
      <c r="AT506" s="82"/>
      <c r="AU506" s="82"/>
      <c r="AV506" s="82"/>
      <c r="AW506" s="82"/>
      <c r="AX506" s="82"/>
      <c r="AY506" s="82"/>
      <c r="AZ506" s="82"/>
      <c r="BA506" s="82"/>
      <c r="BB506" s="82"/>
      <c r="BC506" s="82"/>
      <c r="BD506" s="82"/>
      <c r="BE506" s="82"/>
      <c r="BF506" s="82"/>
      <c r="BG506" s="82"/>
      <c r="BH506" s="82"/>
      <c r="BI506" s="82">
        <v>122</v>
      </c>
      <c r="BJ506" s="82">
        <v>114</v>
      </c>
      <c r="BK506" s="82">
        <v>477</v>
      </c>
      <c r="BL506" s="82">
        <v>1303</v>
      </c>
      <c r="BM506" s="82">
        <v>1528</v>
      </c>
      <c r="BN506" s="82">
        <v>1364</v>
      </c>
      <c r="BO506" s="82">
        <v>1460</v>
      </c>
      <c r="BP506" s="82"/>
      <c r="BQ506" s="82"/>
      <c r="BR506" s="82"/>
      <c r="BS506" s="82"/>
      <c r="BT506" s="82"/>
      <c r="BU506" s="82"/>
      <c r="BV506" s="82"/>
      <c r="BW506" s="82"/>
      <c r="BX506" s="82"/>
      <c r="BY506" s="82"/>
      <c r="BZ506" s="82"/>
      <c r="CA506" s="82"/>
      <c r="CB506" s="82"/>
      <c r="CC506" s="82"/>
      <c r="CD506" s="82"/>
      <c r="CE506" s="82"/>
      <c r="CF506" s="82"/>
      <c r="CG506" s="82"/>
      <c r="CH506" s="82"/>
      <c r="CI506" s="82"/>
      <c r="CJ506" s="82"/>
      <c r="CK506" s="82"/>
      <c r="CL506" s="82"/>
      <c r="CM506" s="82"/>
      <c r="CN506" s="82"/>
      <c r="CO506" s="82"/>
      <c r="CP506" s="82"/>
      <c r="CQ506" s="82"/>
      <c r="CR506" s="82"/>
      <c r="CS506" s="82"/>
      <c r="CT506" s="82"/>
      <c r="CU506" s="82"/>
      <c r="CV506" s="82"/>
      <c r="CW506" s="82"/>
      <c r="CX506" s="82"/>
      <c r="CY506" s="82"/>
      <c r="CZ506" s="82"/>
      <c r="DA506" s="82"/>
      <c r="DB506" s="82"/>
      <c r="DC506" s="82"/>
      <c r="DD506" s="82"/>
      <c r="DE506" s="82"/>
      <c r="DF506" s="82"/>
      <c r="DG506" s="82"/>
      <c r="DH506" s="82"/>
      <c r="DI506" s="82"/>
      <c r="DJ506" s="82"/>
      <c r="DK506" s="82"/>
      <c r="DL506" s="82"/>
      <c r="DM506" s="82"/>
      <c r="DN506" s="82"/>
      <c r="DO506" s="82"/>
      <c r="DP506" s="82"/>
      <c r="DQ506" s="82"/>
    </row>
    <row r="507" spans="1:121" s="25" customFormat="1" ht="12.75" customHeight="1" outlineLevel="1" x14ac:dyDescent="0.2">
      <c r="A507" s="35" t="s">
        <v>269</v>
      </c>
      <c r="B507" s="36">
        <f t="shared" si="75"/>
        <v>6</v>
      </c>
      <c r="C507" s="81"/>
      <c r="D507" s="82"/>
      <c r="E507" s="82"/>
      <c r="F507" s="82"/>
      <c r="G507" s="82"/>
      <c r="H507" s="82"/>
      <c r="I507" s="82"/>
      <c r="J507" s="82"/>
      <c r="K507" s="82"/>
      <c r="L507" s="82"/>
      <c r="M507" s="82"/>
      <c r="N507" s="82"/>
      <c r="O507" s="82"/>
      <c r="P507" s="82"/>
      <c r="Q507" s="82"/>
      <c r="R507" s="82"/>
      <c r="S507" s="82"/>
      <c r="T507" s="82"/>
      <c r="U507" s="82"/>
      <c r="V507" s="82"/>
      <c r="W507" s="82"/>
      <c r="X507" s="82"/>
      <c r="Y507" s="82"/>
      <c r="Z507" s="82"/>
      <c r="AA507" s="82"/>
      <c r="AB507" s="82"/>
      <c r="AC507" s="82"/>
      <c r="AD507" s="82"/>
      <c r="AE507" s="82"/>
      <c r="AF507" s="82"/>
      <c r="AG507" s="82"/>
      <c r="AH507" s="82"/>
      <c r="AI507" s="82"/>
      <c r="AJ507" s="82"/>
      <c r="AK507" s="82"/>
      <c r="AL507" s="82"/>
      <c r="AM507" s="82"/>
      <c r="AN507" s="82"/>
      <c r="AO507" s="82"/>
      <c r="AP507" s="82"/>
      <c r="AQ507" s="82"/>
      <c r="AR507" s="82"/>
      <c r="AS507" s="82"/>
      <c r="AT507" s="82"/>
      <c r="AU507" s="82"/>
      <c r="AV507" s="82"/>
      <c r="AW507" s="82"/>
      <c r="AX507" s="82"/>
      <c r="AY507" s="82"/>
      <c r="AZ507" s="82"/>
      <c r="BA507" s="82"/>
      <c r="BB507" s="82"/>
      <c r="BC507" s="82"/>
      <c r="BD507" s="82"/>
      <c r="BE507" s="82"/>
      <c r="BF507" s="82"/>
      <c r="BG507" s="82"/>
      <c r="BH507" s="82"/>
      <c r="BI507" s="82"/>
      <c r="BJ507" s="82"/>
      <c r="BK507" s="82"/>
      <c r="BL507" s="82">
        <v>111</v>
      </c>
      <c r="BM507" s="82">
        <v>115</v>
      </c>
      <c r="BN507" s="82">
        <v>115</v>
      </c>
      <c r="BO507" s="82">
        <v>118</v>
      </c>
      <c r="BP507" s="82">
        <v>122</v>
      </c>
      <c r="BQ507" s="82">
        <v>123</v>
      </c>
      <c r="BR507" s="82"/>
      <c r="BS507" s="82"/>
      <c r="BT507" s="82"/>
      <c r="BU507" s="82"/>
      <c r="BV507" s="82"/>
      <c r="BW507" s="82"/>
      <c r="BX507" s="82"/>
      <c r="BY507" s="82"/>
      <c r="BZ507" s="82"/>
      <c r="CA507" s="82"/>
      <c r="CB507" s="82"/>
      <c r="CC507" s="82"/>
      <c r="CD507" s="82"/>
      <c r="CE507" s="82"/>
      <c r="CF507" s="82"/>
      <c r="CG507" s="82"/>
      <c r="CH507" s="82"/>
      <c r="CI507" s="82"/>
      <c r="CJ507" s="82"/>
      <c r="CK507" s="82"/>
      <c r="CL507" s="82"/>
      <c r="CM507" s="82"/>
      <c r="CN507" s="82"/>
      <c r="CO507" s="82"/>
      <c r="CP507" s="82"/>
      <c r="CQ507" s="82"/>
      <c r="CR507" s="82"/>
      <c r="CS507" s="82"/>
      <c r="CT507" s="82"/>
      <c r="CU507" s="82"/>
      <c r="CV507" s="82"/>
      <c r="CW507" s="82"/>
      <c r="CX507" s="82"/>
      <c r="CY507" s="82"/>
      <c r="CZ507" s="82"/>
      <c r="DA507" s="82"/>
      <c r="DB507" s="82"/>
      <c r="DC507" s="82"/>
      <c r="DD507" s="82"/>
      <c r="DE507" s="82"/>
      <c r="DF507" s="82"/>
      <c r="DG507" s="82"/>
      <c r="DH507" s="82"/>
      <c r="DI507" s="82"/>
      <c r="DJ507" s="82"/>
      <c r="DK507" s="82"/>
      <c r="DL507" s="82"/>
      <c r="DM507" s="82"/>
      <c r="DN507" s="82"/>
      <c r="DO507" s="82"/>
      <c r="DP507" s="82"/>
      <c r="DQ507" s="82"/>
    </row>
    <row r="508" spans="1:121" s="25" customFormat="1" ht="12.75" customHeight="1" outlineLevel="1" x14ac:dyDescent="0.2">
      <c r="A508" s="35" t="s">
        <v>278</v>
      </c>
      <c r="B508" s="36">
        <f t="shared" si="75"/>
        <v>3</v>
      </c>
      <c r="C508" s="81"/>
      <c r="D508" s="82"/>
      <c r="E508" s="82"/>
      <c r="F508" s="82"/>
      <c r="G508" s="82"/>
      <c r="H508" s="82"/>
      <c r="I508" s="82"/>
      <c r="J508" s="82"/>
      <c r="K508" s="82"/>
      <c r="L508" s="82"/>
      <c r="M508" s="82"/>
      <c r="N508" s="82"/>
      <c r="O508" s="82"/>
      <c r="P508" s="82"/>
      <c r="Q508" s="82"/>
      <c r="R508" s="82"/>
      <c r="S508" s="82"/>
      <c r="T508" s="82"/>
      <c r="U508" s="82"/>
      <c r="V508" s="82"/>
      <c r="W508" s="82"/>
      <c r="X508" s="82"/>
      <c r="Y508" s="82"/>
      <c r="Z508" s="82"/>
      <c r="AA508" s="82"/>
      <c r="AB508" s="82"/>
      <c r="AC508" s="82"/>
      <c r="AD508" s="82"/>
      <c r="AE508" s="82"/>
      <c r="AF508" s="82"/>
      <c r="AG508" s="82"/>
      <c r="AH508" s="82"/>
      <c r="AI508" s="82"/>
      <c r="AJ508" s="82"/>
      <c r="AK508" s="82"/>
      <c r="AL508" s="82"/>
      <c r="AM508" s="82"/>
      <c r="AN508" s="82"/>
      <c r="AO508" s="82"/>
      <c r="AP508" s="82"/>
      <c r="AQ508" s="82"/>
      <c r="AR508" s="82"/>
      <c r="AS508" s="82"/>
      <c r="AT508" s="82"/>
      <c r="AU508" s="82"/>
      <c r="AV508" s="82"/>
      <c r="AW508" s="82"/>
      <c r="AX508" s="82"/>
      <c r="AY508" s="82"/>
      <c r="AZ508" s="82"/>
      <c r="BA508" s="82"/>
      <c r="BB508" s="82"/>
      <c r="BC508" s="82"/>
      <c r="BD508" s="82"/>
      <c r="BE508" s="82"/>
      <c r="BF508" s="82"/>
      <c r="BG508" s="82"/>
      <c r="BH508" s="82"/>
      <c r="BI508" s="82"/>
      <c r="BJ508" s="82"/>
      <c r="BK508" s="82"/>
      <c r="BL508" s="82"/>
      <c r="BM508" s="82">
        <v>8444</v>
      </c>
      <c r="BN508" s="82">
        <v>6393</v>
      </c>
      <c r="BO508" s="82">
        <v>6922</v>
      </c>
      <c r="BP508" s="82"/>
      <c r="BQ508" s="82"/>
      <c r="BR508" s="82"/>
      <c r="BS508" s="82"/>
      <c r="BT508" s="82"/>
      <c r="BU508" s="82"/>
      <c r="BV508" s="82"/>
      <c r="BW508" s="82"/>
      <c r="BX508" s="82"/>
      <c r="BY508" s="82"/>
      <c r="BZ508" s="82"/>
      <c r="CA508" s="82"/>
      <c r="CB508" s="82"/>
      <c r="CC508" s="82"/>
      <c r="CD508" s="82"/>
      <c r="CE508" s="82"/>
      <c r="CF508" s="82"/>
      <c r="CG508" s="82"/>
      <c r="CH508" s="82"/>
      <c r="CI508" s="82"/>
      <c r="CJ508" s="82"/>
      <c r="CK508" s="82"/>
      <c r="CL508" s="82"/>
      <c r="CM508" s="82"/>
      <c r="CN508" s="82"/>
      <c r="CO508" s="82"/>
      <c r="CP508" s="82"/>
      <c r="CQ508" s="82"/>
      <c r="CR508" s="82"/>
      <c r="CS508" s="82"/>
      <c r="CT508" s="82"/>
      <c r="CU508" s="82"/>
      <c r="CV508" s="82"/>
      <c r="CW508" s="82"/>
      <c r="CX508" s="82"/>
      <c r="CY508" s="82"/>
      <c r="CZ508" s="82"/>
      <c r="DA508" s="82"/>
      <c r="DB508" s="82"/>
      <c r="DC508" s="82"/>
      <c r="DD508" s="82"/>
      <c r="DE508" s="82"/>
      <c r="DF508" s="82"/>
      <c r="DG508" s="82"/>
      <c r="DH508" s="82"/>
      <c r="DI508" s="82"/>
      <c r="DJ508" s="82"/>
      <c r="DK508" s="82"/>
      <c r="DL508" s="82"/>
      <c r="DM508" s="82"/>
      <c r="DN508" s="82"/>
      <c r="DO508" s="82"/>
      <c r="DP508" s="82"/>
      <c r="DQ508" s="82"/>
    </row>
    <row r="509" spans="1:121" s="25" customFormat="1" ht="12.75" customHeight="1" outlineLevel="1" x14ac:dyDescent="0.2">
      <c r="A509" s="38"/>
      <c r="B509" s="36" t="str">
        <f t="shared" si="75"/>
        <v/>
      </c>
      <c r="C509" s="81"/>
      <c r="D509" s="82"/>
      <c r="E509" s="82"/>
      <c r="F509" s="82"/>
      <c r="G509" s="82"/>
      <c r="H509" s="82"/>
      <c r="I509" s="82"/>
      <c r="J509" s="82"/>
      <c r="K509" s="82"/>
      <c r="L509" s="82"/>
      <c r="M509" s="82"/>
      <c r="N509" s="82"/>
      <c r="O509" s="82"/>
      <c r="P509" s="82"/>
      <c r="Q509" s="82"/>
      <c r="R509" s="82"/>
      <c r="S509" s="82"/>
      <c r="T509" s="82"/>
      <c r="U509" s="82"/>
      <c r="V509" s="82"/>
      <c r="W509" s="82"/>
      <c r="X509" s="82"/>
      <c r="Y509" s="82"/>
      <c r="Z509" s="82"/>
      <c r="AA509" s="82"/>
      <c r="AB509" s="82"/>
      <c r="AC509" s="82"/>
      <c r="AD509" s="82"/>
      <c r="AE509" s="82"/>
      <c r="AF509" s="82"/>
      <c r="AG509" s="82"/>
      <c r="AH509" s="82"/>
      <c r="AI509" s="82"/>
      <c r="AJ509" s="82"/>
      <c r="AK509" s="82"/>
      <c r="AL509" s="82"/>
      <c r="AM509" s="82"/>
      <c r="AN509" s="82"/>
      <c r="AO509" s="82"/>
      <c r="AP509" s="82"/>
      <c r="AQ509" s="82"/>
      <c r="AR509" s="82"/>
      <c r="AS509" s="82"/>
      <c r="AT509" s="82"/>
      <c r="AU509" s="82"/>
      <c r="AV509" s="82"/>
      <c r="AW509" s="82"/>
      <c r="AX509" s="82"/>
      <c r="AY509" s="82"/>
      <c r="AZ509" s="82"/>
      <c r="BA509" s="82"/>
      <c r="BB509" s="82"/>
      <c r="BC509" s="82"/>
      <c r="BD509" s="82"/>
      <c r="BE509" s="82"/>
      <c r="BF509" s="82"/>
      <c r="BG509" s="82"/>
      <c r="BH509" s="82"/>
      <c r="BI509" s="82"/>
      <c r="BJ509" s="82"/>
      <c r="BK509" s="82"/>
      <c r="BL509" s="82"/>
      <c r="BM509" s="82"/>
      <c r="BN509" s="82"/>
      <c r="BO509" s="82"/>
      <c r="BP509" s="82"/>
      <c r="BQ509" s="82"/>
      <c r="BR509" s="82"/>
      <c r="BS509" s="82"/>
      <c r="BT509" s="82"/>
      <c r="BU509" s="82"/>
      <c r="BV509" s="82"/>
      <c r="BW509" s="82"/>
      <c r="BX509" s="82"/>
      <c r="BY509" s="82"/>
      <c r="BZ509" s="82"/>
      <c r="CA509" s="82"/>
      <c r="CB509" s="82"/>
      <c r="CC509" s="82"/>
      <c r="CD509" s="82"/>
      <c r="CE509" s="82"/>
      <c r="CF509" s="82"/>
      <c r="CG509" s="82"/>
      <c r="CH509" s="82"/>
      <c r="CI509" s="82"/>
      <c r="CJ509" s="82"/>
      <c r="CK509" s="82"/>
      <c r="CL509" s="82"/>
      <c r="CM509" s="82"/>
      <c r="CN509" s="82"/>
      <c r="CO509" s="82"/>
      <c r="CP509" s="82"/>
      <c r="CQ509" s="82"/>
      <c r="CR509" s="82"/>
      <c r="CS509" s="82"/>
      <c r="CT509" s="82"/>
      <c r="CU509" s="82"/>
      <c r="CV509" s="82"/>
      <c r="CW509" s="82"/>
      <c r="CX509" s="82"/>
      <c r="CY509" s="82"/>
      <c r="CZ509" s="82"/>
      <c r="DA509" s="82"/>
      <c r="DB509" s="82"/>
      <c r="DC509" s="82"/>
      <c r="DD509" s="82"/>
      <c r="DE509" s="82"/>
      <c r="DF509" s="82"/>
      <c r="DG509" s="82"/>
      <c r="DH509" s="82"/>
      <c r="DI509" s="82"/>
      <c r="DJ509" s="82"/>
      <c r="DK509" s="82"/>
      <c r="DL509" s="82"/>
      <c r="DM509" s="82"/>
      <c r="DN509" s="82"/>
      <c r="DO509" s="82"/>
      <c r="DP509" s="82"/>
      <c r="DQ509" s="82"/>
    </row>
    <row r="510" spans="1:121" s="25" customFormat="1" ht="12.75" customHeight="1" outlineLevel="1" x14ac:dyDescent="0.2">
      <c r="A510" s="53" t="s">
        <v>546</v>
      </c>
      <c r="B510" s="36" t="str">
        <f t="shared" si="75"/>
        <v/>
      </c>
      <c r="C510" s="81"/>
      <c r="D510" s="82"/>
      <c r="E510" s="82"/>
      <c r="F510" s="82"/>
      <c r="G510" s="82"/>
      <c r="H510" s="82"/>
      <c r="I510" s="82"/>
      <c r="J510" s="82"/>
      <c r="K510" s="82"/>
      <c r="L510" s="82"/>
      <c r="M510" s="82"/>
      <c r="N510" s="82"/>
      <c r="O510" s="82"/>
      <c r="P510" s="82"/>
      <c r="Q510" s="82"/>
      <c r="R510" s="82"/>
      <c r="S510" s="82"/>
      <c r="T510" s="82"/>
      <c r="U510" s="82"/>
      <c r="V510" s="82"/>
      <c r="W510" s="82"/>
      <c r="X510" s="82"/>
      <c r="Y510" s="82"/>
      <c r="Z510" s="82"/>
      <c r="AA510" s="82"/>
      <c r="AB510" s="82"/>
      <c r="AC510" s="82"/>
      <c r="AD510" s="82"/>
      <c r="AE510" s="82"/>
      <c r="AF510" s="82"/>
      <c r="AG510" s="82"/>
      <c r="AH510" s="82"/>
      <c r="AI510" s="82"/>
      <c r="AJ510" s="82"/>
      <c r="AK510" s="82"/>
      <c r="AL510" s="82"/>
      <c r="AM510" s="82"/>
      <c r="AN510" s="82"/>
      <c r="AO510" s="82"/>
      <c r="AP510" s="82"/>
      <c r="AQ510" s="82"/>
      <c r="AR510" s="82"/>
      <c r="AS510" s="82"/>
      <c r="AT510" s="82"/>
      <c r="AU510" s="82"/>
      <c r="AV510" s="82"/>
      <c r="AW510" s="82"/>
      <c r="AX510" s="82"/>
      <c r="AY510" s="82"/>
      <c r="AZ510" s="82"/>
      <c r="BA510" s="82"/>
      <c r="BB510" s="82"/>
      <c r="BC510" s="82"/>
      <c r="BD510" s="82"/>
      <c r="BE510" s="82"/>
      <c r="BF510" s="82"/>
      <c r="BG510" s="82"/>
      <c r="BH510" s="82"/>
      <c r="BI510" s="82"/>
      <c r="BJ510" s="82"/>
      <c r="BK510" s="82"/>
      <c r="BL510" s="82"/>
      <c r="BM510" s="82"/>
      <c r="BN510" s="82"/>
      <c r="BO510" s="82"/>
      <c r="BP510" s="82"/>
      <c r="BQ510" s="82"/>
      <c r="BR510" s="82"/>
      <c r="BS510" s="82"/>
      <c r="BT510" s="82"/>
      <c r="BU510" s="82"/>
      <c r="BV510" s="82"/>
      <c r="BW510" s="82"/>
      <c r="BX510" s="82"/>
      <c r="BY510" s="82"/>
      <c r="BZ510" s="82"/>
      <c r="CA510" s="82"/>
      <c r="CB510" s="82"/>
      <c r="CC510" s="82"/>
      <c r="CD510" s="82"/>
      <c r="CE510" s="82"/>
      <c r="CF510" s="82"/>
      <c r="CG510" s="82"/>
      <c r="CH510" s="82"/>
      <c r="CI510" s="82"/>
      <c r="CJ510" s="82"/>
      <c r="CK510" s="82"/>
      <c r="CL510" s="82"/>
      <c r="CM510" s="82"/>
      <c r="CN510" s="82"/>
      <c r="CO510" s="82"/>
      <c r="CP510" s="82"/>
      <c r="CQ510" s="82"/>
      <c r="CR510" s="82"/>
      <c r="CS510" s="82"/>
      <c r="CT510" s="82"/>
      <c r="CU510" s="82"/>
      <c r="CV510" s="82"/>
      <c r="CW510" s="82"/>
      <c r="CX510" s="82"/>
      <c r="CY510" s="82"/>
      <c r="CZ510" s="82"/>
      <c r="DA510" s="82"/>
      <c r="DB510" s="82"/>
      <c r="DC510" s="82"/>
      <c r="DD510" s="82"/>
      <c r="DE510" s="82"/>
      <c r="DF510" s="82"/>
      <c r="DG510" s="82"/>
      <c r="DH510" s="82"/>
      <c r="DI510" s="82"/>
      <c r="DJ510" s="82"/>
      <c r="DK510" s="82"/>
      <c r="DL510" s="82"/>
      <c r="DM510" s="82"/>
      <c r="DN510" s="82"/>
      <c r="DO510" s="82"/>
      <c r="DP510" s="82"/>
      <c r="DQ510" s="82"/>
    </row>
    <row r="511" spans="1:121" s="25" customFormat="1" ht="12.75" customHeight="1" outlineLevel="1" x14ac:dyDescent="0.2">
      <c r="A511" s="35" t="s">
        <v>547</v>
      </c>
      <c r="B511" s="36">
        <f t="shared" si="75"/>
        <v>1</v>
      </c>
      <c r="C511" s="81"/>
      <c r="D511" s="82"/>
      <c r="E511" s="82"/>
      <c r="F511" s="82"/>
      <c r="G511" s="82"/>
      <c r="H511" s="82"/>
      <c r="I511" s="82"/>
      <c r="J511" s="82"/>
      <c r="K511" s="82"/>
      <c r="L511" s="82"/>
      <c r="M511" s="82"/>
      <c r="N511" s="82"/>
      <c r="O511" s="82"/>
      <c r="P511" s="82"/>
      <c r="Q511" s="82"/>
      <c r="R511" s="82"/>
      <c r="S511" s="82"/>
      <c r="T511" s="82"/>
      <c r="U511" s="82"/>
      <c r="V511" s="82"/>
      <c r="W511" s="82"/>
      <c r="X511" s="82"/>
      <c r="Y511" s="82"/>
      <c r="Z511" s="82"/>
      <c r="AA511" s="82"/>
      <c r="AB511" s="82"/>
      <c r="AC511" s="82"/>
      <c r="AD511" s="82"/>
      <c r="AE511" s="82"/>
      <c r="AF511" s="82"/>
      <c r="AG511" s="82"/>
      <c r="AH511" s="82"/>
      <c r="AI511" s="82"/>
      <c r="AJ511" s="82"/>
      <c r="AK511" s="82"/>
      <c r="AL511" s="82"/>
      <c r="AM511" s="82"/>
      <c r="AN511" s="82"/>
      <c r="AO511" s="82"/>
      <c r="AP511" s="82"/>
      <c r="AQ511" s="82"/>
      <c r="AR511" s="82"/>
      <c r="AS511" s="82"/>
      <c r="AT511" s="82"/>
      <c r="AU511" s="82"/>
      <c r="AV511" s="82"/>
      <c r="AW511" s="82"/>
      <c r="AX511" s="82"/>
      <c r="AY511" s="82"/>
      <c r="AZ511" s="82"/>
      <c r="BA511" s="82"/>
      <c r="BB511" s="82"/>
      <c r="BC511" s="82"/>
      <c r="BD511" s="82"/>
      <c r="BE511" s="82"/>
      <c r="BF511" s="82"/>
      <c r="BG511" s="82">
        <v>433064</v>
      </c>
      <c r="BH511" s="82"/>
      <c r="BI511" s="82"/>
      <c r="BJ511" s="82"/>
      <c r="BK511" s="82"/>
      <c r="BL511" s="82"/>
      <c r="BM511" s="82"/>
      <c r="BN511" s="82"/>
      <c r="BO511" s="82"/>
      <c r="BP511" s="82"/>
      <c r="BQ511" s="82"/>
      <c r="BR511" s="82"/>
      <c r="BS511" s="82"/>
      <c r="BT511" s="82"/>
      <c r="BU511" s="82"/>
      <c r="BV511" s="82"/>
      <c r="BW511" s="82"/>
      <c r="BX511" s="82"/>
      <c r="BY511" s="82"/>
      <c r="BZ511" s="82"/>
      <c r="CA511" s="82"/>
      <c r="CB511" s="82"/>
      <c r="CC511" s="82"/>
      <c r="CD511" s="82"/>
      <c r="CE511" s="82"/>
      <c r="CF511" s="82"/>
      <c r="CG511" s="82"/>
      <c r="CH511" s="82"/>
      <c r="CI511" s="82"/>
      <c r="CJ511" s="82"/>
      <c r="CK511" s="82"/>
      <c r="CL511" s="82"/>
      <c r="CM511" s="82"/>
      <c r="CN511" s="82"/>
      <c r="CO511" s="82"/>
      <c r="CP511" s="82"/>
      <c r="CQ511" s="82"/>
      <c r="CR511" s="82"/>
      <c r="CS511" s="82"/>
      <c r="CT511" s="82"/>
      <c r="CU511" s="82"/>
      <c r="CV511" s="82"/>
      <c r="CW511" s="82"/>
      <c r="CX511" s="82"/>
      <c r="CY511" s="82"/>
      <c r="CZ511" s="82"/>
      <c r="DA511" s="82"/>
      <c r="DB511" s="82"/>
      <c r="DC511" s="82"/>
      <c r="DD511" s="82"/>
      <c r="DE511" s="82"/>
      <c r="DF511" s="82"/>
      <c r="DG511" s="82"/>
      <c r="DH511" s="82"/>
      <c r="DI511" s="82"/>
      <c r="DJ511" s="82"/>
      <c r="DK511" s="82"/>
      <c r="DL511" s="82"/>
      <c r="DM511" s="82"/>
      <c r="DN511" s="82"/>
      <c r="DO511" s="82"/>
      <c r="DP511" s="82"/>
      <c r="DQ511" s="82"/>
    </row>
    <row r="512" spans="1:121" s="25" customFormat="1" ht="12.75" customHeight="1" outlineLevel="1" x14ac:dyDescent="0.2">
      <c r="A512" s="35" t="s">
        <v>150</v>
      </c>
      <c r="B512" s="36">
        <f t="shared" si="75"/>
        <v>1</v>
      </c>
      <c r="C512" s="81"/>
      <c r="D512" s="82"/>
      <c r="E512" s="82"/>
      <c r="F512" s="82"/>
      <c r="G512" s="82"/>
      <c r="H512" s="82"/>
      <c r="I512" s="82"/>
      <c r="J512" s="82"/>
      <c r="K512" s="82"/>
      <c r="L512" s="82"/>
      <c r="M512" s="82"/>
      <c r="N512" s="82"/>
      <c r="O512" s="82"/>
      <c r="P512" s="82"/>
      <c r="Q512" s="82"/>
      <c r="R512" s="82"/>
      <c r="S512" s="82"/>
      <c r="T512" s="82"/>
      <c r="U512" s="82"/>
      <c r="V512" s="82"/>
      <c r="W512" s="82"/>
      <c r="X512" s="82"/>
      <c r="Y512" s="82"/>
      <c r="Z512" s="82"/>
      <c r="AA512" s="82"/>
      <c r="AB512" s="82"/>
      <c r="AC512" s="82"/>
      <c r="AD512" s="82"/>
      <c r="AE512" s="82"/>
      <c r="AF512" s="82"/>
      <c r="AG512" s="82"/>
      <c r="AH512" s="82"/>
      <c r="AI512" s="82">
        <v>1800</v>
      </c>
      <c r="AJ512" s="82"/>
      <c r="AK512" s="82"/>
      <c r="AL512" s="82"/>
      <c r="AM512" s="82"/>
      <c r="AN512" s="82"/>
      <c r="AO512" s="82"/>
      <c r="AP512" s="82"/>
      <c r="AQ512" s="82"/>
      <c r="AR512" s="82"/>
      <c r="AS512" s="82"/>
      <c r="AT512" s="82"/>
      <c r="AU512" s="82"/>
      <c r="AV512" s="82"/>
      <c r="AW512" s="82"/>
      <c r="AX512" s="82"/>
      <c r="AY512" s="82"/>
      <c r="AZ512" s="82"/>
      <c r="BA512" s="82"/>
      <c r="BB512" s="82"/>
      <c r="BC512" s="82"/>
      <c r="BD512" s="82"/>
      <c r="BE512" s="82"/>
      <c r="BF512" s="82"/>
      <c r="BG512" s="82"/>
      <c r="BH512" s="82"/>
      <c r="BI512" s="82"/>
      <c r="BJ512" s="82"/>
      <c r="BK512" s="82"/>
      <c r="BL512" s="82"/>
      <c r="BM512" s="82"/>
      <c r="BN512" s="82"/>
      <c r="BO512" s="82"/>
      <c r="BP512" s="82"/>
      <c r="BQ512" s="82"/>
      <c r="BR512" s="82"/>
      <c r="BS512" s="82"/>
      <c r="BT512" s="82"/>
      <c r="BU512" s="82"/>
      <c r="BV512" s="82"/>
      <c r="BW512" s="82"/>
      <c r="BX512" s="82"/>
      <c r="BY512" s="82"/>
      <c r="BZ512" s="82"/>
      <c r="CA512" s="82"/>
      <c r="CB512" s="82"/>
      <c r="CC512" s="82"/>
      <c r="CD512" s="82"/>
      <c r="CE512" s="82"/>
      <c r="CF512" s="82"/>
      <c r="CG512" s="82"/>
      <c r="CH512" s="82"/>
      <c r="CI512" s="82"/>
      <c r="CJ512" s="82"/>
      <c r="CK512" s="82"/>
      <c r="CL512" s="82"/>
      <c r="CM512" s="82"/>
      <c r="CN512" s="82"/>
      <c r="CO512" s="82"/>
      <c r="CP512" s="82"/>
      <c r="CQ512" s="82"/>
      <c r="CR512" s="82"/>
      <c r="CS512" s="82"/>
      <c r="CT512" s="82"/>
      <c r="CU512" s="82"/>
      <c r="CV512" s="82"/>
      <c r="CW512" s="82"/>
      <c r="CX512" s="82"/>
      <c r="CY512" s="82"/>
      <c r="CZ512" s="82"/>
      <c r="DA512" s="82"/>
      <c r="DB512" s="82"/>
      <c r="DC512" s="82"/>
      <c r="DD512" s="82"/>
      <c r="DE512" s="82"/>
      <c r="DF512" s="82"/>
      <c r="DG512" s="82"/>
      <c r="DH512" s="82"/>
      <c r="DI512" s="82"/>
      <c r="DJ512" s="82"/>
      <c r="DK512" s="82"/>
      <c r="DL512" s="82"/>
      <c r="DM512" s="82"/>
      <c r="DN512" s="82"/>
      <c r="DO512" s="82"/>
      <c r="DP512" s="82"/>
      <c r="DQ512" s="82"/>
    </row>
    <row r="513" spans="1:121" s="25" customFormat="1" ht="12.75" customHeight="1" outlineLevel="1" x14ac:dyDescent="0.2">
      <c r="A513" s="35" t="s">
        <v>122</v>
      </c>
      <c r="B513" s="36">
        <f t="shared" si="75"/>
        <v>36</v>
      </c>
      <c r="C513" s="81"/>
      <c r="D513" s="82"/>
      <c r="E513" s="82"/>
      <c r="F513" s="82"/>
      <c r="G513" s="82"/>
      <c r="H513" s="82"/>
      <c r="I513" s="82"/>
      <c r="J513" s="82"/>
      <c r="K513" s="82"/>
      <c r="L513" s="82"/>
      <c r="M513" s="82"/>
      <c r="N513" s="82"/>
      <c r="O513" s="82"/>
      <c r="P513" s="82"/>
      <c r="Q513" s="82"/>
      <c r="R513" s="82"/>
      <c r="S513" s="82"/>
      <c r="T513" s="82"/>
      <c r="U513" s="82"/>
      <c r="V513" s="82"/>
      <c r="W513" s="82"/>
      <c r="X513" s="82"/>
      <c r="Y513" s="82">
        <v>179733</v>
      </c>
      <c r="Z513" s="82">
        <v>205170</v>
      </c>
      <c r="AA513" s="82">
        <v>198353</v>
      </c>
      <c r="AB513" s="82">
        <v>202143</v>
      </c>
      <c r="AC513" s="82">
        <v>194153</v>
      </c>
      <c r="AD513" s="82">
        <v>196100</v>
      </c>
      <c r="AE513" s="82">
        <v>190180</v>
      </c>
      <c r="AF513" s="82">
        <v>185818</v>
      </c>
      <c r="AG513" s="82">
        <v>191604</v>
      </c>
      <c r="AH513" s="82">
        <v>194786</v>
      </c>
      <c r="AI513" s="82">
        <v>181288</v>
      </c>
      <c r="AJ513" s="82">
        <v>199593</v>
      </c>
      <c r="AK513" s="82">
        <v>203069</v>
      </c>
      <c r="AL513" s="82">
        <v>201511</v>
      </c>
      <c r="AM513" s="82">
        <v>160658</v>
      </c>
      <c r="AN513" s="82">
        <v>138808</v>
      </c>
      <c r="AO513" s="82">
        <v>131224</v>
      </c>
      <c r="AP513" s="82">
        <v>118822</v>
      </c>
      <c r="AQ513" s="82">
        <v>119257</v>
      </c>
      <c r="AR513" s="82">
        <v>75501</v>
      </c>
      <c r="AS513" s="82">
        <v>76797</v>
      </c>
      <c r="AT513" s="82">
        <v>243554</v>
      </c>
      <c r="AU513" s="82">
        <v>233490</v>
      </c>
      <c r="AV513" s="82">
        <v>131384</v>
      </c>
      <c r="AW513" s="82">
        <v>155625</v>
      </c>
      <c r="AX513" s="82">
        <v>185122</v>
      </c>
      <c r="AY513" s="82">
        <v>208646</v>
      </c>
      <c r="AZ513" s="82">
        <v>221157</v>
      </c>
      <c r="BA513" s="82">
        <v>215737</v>
      </c>
      <c r="BB513" s="82">
        <v>201229</v>
      </c>
      <c r="BC513" s="82">
        <v>202344</v>
      </c>
      <c r="BD513" s="82">
        <v>225842</v>
      </c>
      <c r="BE513" s="82">
        <v>243874</v>
      </c>
      <c r="BF513" s="82">
        <v>425981</v>
      </c>
      <c r="BG513" s="82">
        <v>495141</v>
      </c>
      <c r="BH513" s="82">
        <v>527059</v>
      </c>
      <c r="BI513" s="82"/>
      <c r="BJ513" s="82"/>
      <c r="BK513" s="82"/>
      <c r="BL513" s="82"/>
      <c r="BM513" s="82"/>
      <c r="BN513" s="82"/>
      <c r="BO513" s="82"/>
      <c r="BP513" s="82"/>
      <c r="BQ513" s="82"/>
      <c r="BR513" s="82"/>
      <c r="BS513" s="82"/>
      <c r="BT513" s="82"/>
      <c r="BU513" s="82"/>
      <c r="BV513" s="82"/>
      <c r="BW513" s="82"/>
      <c r="BX513" s="82"/>
      <c r="BY513" s="82"/>
      <c r="BZ513" s="82"/>
      <c r="CA513" s="82"/>
      <c r="CB513" s="82"/>
      <c r="CC513" s="82"/>
      <c r="CD513" s="82"/>
      <c r="CE513" s="82"/>
      <c r="CF513" s="82"/>
      <c r="CG513" s="82"/>
      <c r="CH513" s="82"/>
      <c r="CI513" s="82"/>
      <c r="CJ513" s="82"/>
      <c r="CK513" s="82"/>
      <c r="CL513" s="82"/>
      <c r="CM513" s="82"/>
      <c r="CN513" s="82"/>
      <c r="CO513" s="82"/>
      <c r="CP513" s="82"/>
      <c r="CQ513" s="82"/>
      <c r="CR513" s="82"/>
      <c r="CS513" s="82"/>
      <c r="CT513" s="82"/>
      <c r="CU513" s="82"/>
      <c r="CV513" s="82"/>
      <c r="CW513" s="82"/>
      <c r="CX513" s="82"/>
      <c r="CY513" s="82"/>
      <c r="CZ513" s="82"/>
      <c r="DA513" s="82"/>
      <c r="DB513" s="82"/>
      <c r="DC513" s="82"/>
      <c r="DD513" s="82"/>
      <c r="DE513" s="82"/>
      <c r="DF513" s="82"/>
      <c r="DG513" s="82"/>
      <c r="DH513" s="82"/>
      <c r="DI513" s="82"/>
      <c r="DJ513" s="82"/>
      <c r="DK513" s="82"/>
      <c r="DL513" s="82"/>
      <c r="DM513" s="82"/>
      <c r="DN513" s="82"/>
      <c r="DO513" s="82"/>
      <c r="DP513" s="82"/>
      <c r="DQ513" s="82"/>
    </row>
    <row r="514" spans="1:121" s="25" customFormat="1" ht="12.75" customHeight="1" outlineLevel="1" x14ac:dyDescent="0.2">
      <c r="A514" s="35" t="s">
        <v>142</v>
      </c>
      <c r="B514" s="36">
        <f t="shared" si="75"/>
        <v>9</v>
      </c>
      <c r="C514" s="81"/>
      <c r="D514" s="82"/>
      <c r="E514" s="82"/>
      <c r="F514" s="82"/>
      <c r="G514" s="82"/>
      <c r="H514" s="82"/>
      <c r="I514" s="82"/>
      <c r="J514" s="82"/>
      <c r="K514" s="82"/>
      <c r="L514" s="82"/>
      <c r="M514" s="82"/>
      <c r="N514" s="82"/>
      <c r="O514" s="82"/>
      <c r="P514" s="82">
        <v>3</v>
      </c>
      <c r="Q514" s="82">
        <v>123945</v>
      </c>
      <c r="R514" s="82">
        <v>99830</v>
      </c>
      <c r="S514" s="82">
        <v>108557</v>
      </c>
      <c r="T514" s="82">
        <v>125231</v>
      </c>
      <c r="U514" s="82">
        <v>153992</v>
      </c>
      <c r="V514" s="82">
        <v>180105</v>
      </c>
      <c r="W514" s="82">
        <v>171967</v>
      </c>
      <c r="X514" s="82">
        <v>173363</v>
      </c>
      <c r="Y514" s="82"/>
      <c r="Z514" s="82"/>
      <c r="AA514" s="82"/>
      <c r="AB514" s="82"/>
      <c r="AC514" s="82"/>
      <c r="AD514" s="82"/>
      <c r="AE514" s="82"/>
      <c r="AF514" s="82"/>
      <c r="AG514" s="82"/>
      <c r="AH514" s="82"/>
      <c r="AI514" s="82"/>
      <c r="AJ514" s="82"/>
      <c r="AK514" s="82"/>
      <c r="AL514" s="82"/>
      <c r="AM514" s="82"/>
      <c r="AN514" s="82"/>
      <c r="AO514" s="82"/>
      <c r="AP514" s="82"/>
      <c r="AQ514" s="82"/>
      <c r="AR514" s="82"/>
      <c r="AS514" s="82"/>
      <c r="AT514" s="82"/>
      <c r="AU514" s="82"/>
      <c r="AV514" s="82"/>
      <c r="AW514" s="82"/>
      <c r="AX514" s="82"/>
      <c r="AY514" s="82"/>
      <c r="AZ514" s="82"/>
      <c r="BA514" s="82"/>
      <c r="BB514" s="82"/>
      <c r="BC514" s="82"/>
      <c r="BD514" s="82"/>
      <c r="BE514" s="82"/>
      <c r="BF514" s="82"/>
      <c r="BG514" s="82"/>
      <c r="BH514" s="82"/>
      <c r="BI514" s="82"/>
      <c r="BJ514" s="82"/>
      <c r="BK514" s="82"/>
      <c r="BL514" s="82"/>
      <c r="BM514" s="82"/>
      <c r="BN514" s="82"/>
      <c r="BO514" s="82"/>
      <c r="BP514" s="82"/>
      <c r="BQ514" s="82"/>
      <c r="BR514" s="82"/>
      <c r="BS514" s="82"/>
      <c r="BT514" s="82"/>
      <c r="BU514" s="82"/>
      <c r="BV514" s="82"/>
      <c r="BW514" s="82"/>
      <c r="BX514" s="82"/>
      <c r="BY514" s="82"/>
      <c r="BZ514" s="82"/>
      <c r="CA514" s="82"/>
      <c r="CB514" s="82"/>
      <c r="CC514" s="82"/>
      <c r="CD514" s="82"/>
      <c r="CE514" s="82"/>
      <c r="CF514" s="82"/>
      <c r="CG514" s="82"/>
      <c r="CH514" s="82"/>
      <c r="CI514" s="82"/>
      <c r="CJ514" s="82"/>
      <c r="CK514" s="82"/>
      <c r="CL514" s="82"/>
      <c r="CM514" s="82"/>
      <c r="CN514" s="82"/>
      <c r="CO514" s="82"/>
      <c r="CP514" s="82"/>
      <c r="CQ514" s="82"/>
      <c r="CR514" s="82"/>
      <c r="CS514" s="82"/>
      <c r="CT514" s="82"/>
      <c r="CU514" s="82"/>
      <c r="CV514" s="82"/>
      <c r="CW514" s="82"/>
      <c r="CX514" s="82"/>
      <c r="CY514" s="82"/>
      <c r="CZ514" s="82"/>
      <c r="DA514" s="82"/>
      <c r="DB514" s="82"/>
      <c r="DC514" s="82"/>
      <c r="DD514" s="82"/>
      <c r="DE514" s="82"/>
      <c r="DF514" s="82"/>
      <c r="DG514" s="82"/>
      <c r="DH514" s="82"/>
      <c r="DI514" s="82"/>
      <c r="DJ514" s="82"/>
      <c r="DK514" s="82"/>
      <c r="DL514" s="82"/>
      <c r="DM514" s="82"/>
      <c r="DN514" s="82"/>
      <c r="DO514" s="82"/>
      <c r="DP514" s="82"/>
      <c r="DQ514" s="82"/>
    </row>
    <row r="515" spans="1:121" s="25" customFormat="1" ht="12.75" customHeight="1" outlineLevel="1" x14ac:dyDescent="0.2">
      <c r="A515" s="35" t="s">
        <v>201</v>
      </c>
      <c r="B515" s="36">
        <f t="shared" si="75"/>
        <v>33</v>
      </c>
      <c r="C515" s="81"/>
      <c r="D515" s="82"/>
      <c r="E515" s="82"/>
      <c r="F515" s="82"/>
      <c r="G515" s="82"/>
      <c r="H515" s="82"/>
      <c r="I515" s="82"/>
      <c r="J515" s="82"/>
      <c r="K515" s="82"/>
      <c r="L515" s="82"/>
      <c r="M515" s="82"/>
      <c r="N515" s="82"/>
      <c r="O515" s="82"/>
      <c r="P515" s="82"/>
      <c r="Q515" s="82"/>
      <c r="R515" s="82"/>
      <c r="S515" s="82"/>
      <c r="T515" s="82"/>
      <c r="U515" s="82"/>
      <c r="V515" s="82"/>
      <c r="W515" s="82"/>
      <c r="X515" s="82"/>
      <c r="Y515" s="82"/>
      <c r="Z515" s="82"/>
      <c r="AA515" s="82"/>
      <c r="AB515" s="82"/>
      <c r="AC515" s="82"/>
      <c r="AD515" s="82"/>
      <c r="AE515" s="82"/>
      <c r="AF515" s="82"/>
      <c r="AG515" s="82"/>
      <c r="AH515" s="82"/>
      <c r="AI515" s="82"/>
      <c r="AJ515" s="82">
        <v>26066</v>
      </c>
      <c r="AK515" s="82">
        <v>13130</v>
      </c>
      <c r="AL515" s="82">
        <v>872</v>
      </c>
      <c r="AM515" s="82">
        <v>8230</v>
      </c>
      <c r="AN515" s="82">
        <v>6153</v>
      </c>
      <c r="AO515" s="82">
        <v>317</v>
      </c>
      <c r="AP515" s="82">
        <v>137</v>
      </c>
      <c r="AQ515" s="82">
        <v>55</v>
      </c>
      <c r="AR515" s="82">
        <v>8292</v>
      </c>
      <c r="AS515" s="82">
        <v>645</v>
      </c>
      <c r="AT515" s="82">
        <v>9404</v>
      </c>
      <c r="AU515" s="82">
        <v>10948</v>
      </c>
      <c r="AV515" s="82">
        <v>10301</v>
      </c>
      <c r="AW515" s="82">
        <v>12914</v>
      </c>
      <c r="AX515" s="82">
        <v>275673</v>
      </c>
      <c r="AY515" s="82">
        <v>36408</v>
      </c>
      <c r="AZ515" s="82">
        <v>38975</v>
      </c>
      <c r="BA515" s="82">
        <v>16777</v>
      </c>
      <c r="BB515" s="82">
        <v>32704</v>
      </c>
      <c r="BC515" s="82">
        <v>166066</v>
      </c>
      <c r="BD515" s="82">
        <v>71597</v>
      </c>
      <c r="BE515" s="82">
        <v>59203</v>
      </c>
      <c r="BF515" s="82">
        <v>462969</v>
      </c>
      <c r="BG515" s="82">
        <v>176436</v>
      </c>
      <c r="BH515" s="82">
        <v>70331</v>
      </c>
      <c r="BI515" s="82">
        <v>612</v>
      </c>
      <c r="BJ515" s="82">
        <v>710</v>
      </c>
      <c r="BK515" s="82">
        <v>1494</v>
      </c>
      <c r="BL515" s="82">
        <v>1730</v>
      </c>
      <c r="BM515" s="82">
        <v>2027</v>
      </c>
      <c r="BN515" s="82">
        <v>2168</v>
      </c>
      <c r="BO515" s="82">
        <v>2252</v>
      </c>
      <c r="BP515" s="82"/>
      <c r="BQ515" s="82"/>
      <c r="BR515" s="82">
        <v>4439</v>
      </c>
      <c r="BS515" s="82"/>
      <c r="BT515" s="82"/>
      <c r="BU515" s="82"/>
      <c r="BV515" s="82"/>
      <c r="BW515" s="82"/>
      <c r="BX515" s="82"/>
      <c r="BY515" s="82"/>
      <c r="BZ515" s="82"/>
      <c r="CA515" s="82"/>
      <c r="CB515" s="82"/>
      <c r="CC515" s="82"/>
      <c r="CD515" s="82"/>
      <c r="CE515" s="82"/>
      <c r="CF515" s="82"/>
      <c r="CG515" s="82"/>
      <c r="CH515" s="82"/>
      <c r="CI515" s="82"/>
      <c r="CJ515" s="82"/>
      <c r="CK515" s="82"/>
      <c r="CL515" s="82"/>
      <c r="CM515" s="82"/>
      <c r="CN515" s="82"/>
      <c r="CO515" s="82"/>
      <c r="CP515" s="82"/>
      <c r="CQ515" s="82"/>
      <c r="CR515" s="82"/>
      <c r="CS515" s="82"/>
      <c r="CT515" s="82"/>
      <c r="CU515" s="82"/>
      <c r="CV515" s="82"/>
      <c r="CW515" s="82"/>
      <c r="CX515" s="82"/>
      <c r="CY515" s="82"/>
      <c r="CZ515" s="82"/>
      <c r="DA515" s="82"/>
      <c r="DB515" s="82"/>
      <c r="DC515" s="82"/>
      <c r="DD515" s="82"/>
      <c r="DE515" s="82"/>
      <c r="DF515" s="82"/>
      <c r="DG515" s="82"/>
      <c r="DH515" s="82"/>
      <c r="DI515" s="82"/>
      <c r="DJ515" s="82"/>
      <c r="DK515" s="82"/>
      <c r="DL515" s="82"/>
      <c r="DM515" s="82"/>
      <c r="DN515" s="82"/>
      <c r="DO515" s="82"/>
      <c r="DP515" s="82"/>
      <c r="DQ515" s="82"/>
    </row>
    <row r="516" spans="1:121" s="25" customFormat="1" ht="12.75" customHeight="1" outlineLevel="1" x14ac:dyDescent="0.2">
      <c r="A516" s="35" t="s">
        <v>79</v>
      </c>
      <c r="B516" s="36">
        <f t="shared" si="75"/>
        <v>36</v>
      </c>
      <c r="C516" s="81"/>
      <c r="D516" s="82"/>
      <c r="E516" s="82"/>
      <c r="F516" s="82"/>
      <c r="G516" s="82"/>
      <c r="H516" s="82"/>
      <c r="I516" s="82"/>
      <c r="J516" s="82"/>
      <c r="K516" s="82"/>
      <c r="L516" s="82"/>
      <c r="M516" s="82"/>
      <c r="N516" s="82"/>
      <c r="O516" s="82"/>
      <c r="P516" s="82"/>
      <c r="Q516" s="82"/>
      <c r="R516" s="82"/>
      <c r="S516" s="82"/>
      <c r="T516" s="82"/>
      <c r="U516" s="82"/>
      <c r="V516" s="82"/>
      <c r="W516" s="82"/>
      <c r="X516" s="82"/>
      <c r="Y516" s="82">
        <v>13960</v>
      </c>
      <c r="Z516" s="82">
        <v>15505</v>
      </c>
      <c r="AA516" s="82">
        <v>13645</v>
      </c>
      <c r="AB516" s="82">
        <v>14638</v>
      </c>
      <c r="AC516" s="82">
        <v>18337</v>
      </c>
      <c r="AD516" s="82">
        <v>14062</v>
      </c>
      <c r="AE516" s="82">
        <v>11030</v>
      </c>
      <c r="AF516" s="82">
        <v>10683</v>
      </c>
      <c r="AG516" s="82">
        <v>9614</v>
      </c>
      <c r="AH516" s="82">
        <v>9751</v>
      </c>
      <c r="AI516" s="82">
        <v>10007</v>
      </c>
      <c r="AJ516" s="82">
        <v>11239</v>
      </c>
      <c r="AK516" s="82">
        <v>13922</v>
      </c>
      <c r="AL516" s="82">
        <v>12919</v>
      </c>
      <c r="AM516" s="82">
        <v>13575</v>
      </c>
      <c r="AN516" s="82">
        <v>13176</v>
      </c>
      <c r="AO516" s="82">
        <v>13251</v>
      </c>
      <c r="AP516" s="82">
        <v>14674</v>
      </c>
      <c r="AQ516" s="82">
        <v>13816</v>
      </c>
      <c r="AR516" s="82">
        <v>16865</v>
      </c>
      <c r="AS516" s="82">
        <v>18407</v>
      </c>
      <c r="AT516" s="82">
        <v>8110</v>
      </c>
      <c r="AU516" s="82">
        <v>6553</v>
      </c>
      <c r="AV516" s="82">
        <v>5931</v>
      </c>
      <c r="AW516" s="82">
        <v>7092</v>
      </c>
      <c r="AX516" s="82">
        <v>17452</v>
      </c>
      <c r="AY516" s="82">
        <v>19113</v>
      </c>
      <c r="AZ516" s="82">
        <v>22139</v>
      </c>
      <c r="BA516" s="82">
        <v>27349</v>
      </c>
      <c r="BB516" s="82">
        <v>20410</v>
      </c>
      <c r="BC516" s="82">
        <v>22310</v>
      </c>
      <c r="BD516" s="82">
        <v>23933</v>
      </c>
      <c r="BE516" s="82">
        <v>26137</v>
      </c>
      <c r="BF516" s="82">
        <v>25512</v>
      </c>
      <c r="BG516" s="82">
        <v>23742</v>
      </c>
      <c r="BH516" s="82">
        <v>23616</v>
      </c>
      <c r="BI516" s="82"/>
      <c r="BJ516" s="82"/>
      <c r="BK516" s="82"/>
      <c r="BL516" s="82"/>
      <c r="BM516" s="82"/>
      <c r="BN516" s="82"/>
      <c r="BO516" s="82"/>
      <c r="BP516" s="82"/>
      <c r="BQ516" s="82"/>
      <c r="BR516" s="82"/>
      <c r="BS516" s="82"/>
      <c r="BT516" s="82"/>
      <c r="BU516" s="82"/>
      <c r="BV516" s="82"/>
      <c r="BW516" s="82"/>
      <c r="BX516" s="82"/>
      <c r="BY516" s="82"/>
      <c r="BZ516" s="82"/>
      <c r="CA516" s="82"/>
      <c r="CB516" s="82"/>
      <c r="CC516" s="82"/>
      <c r="CD516" s="82"/>
      <c r="CE516" s="82"/>
      <c r="CF516" s="82"/>
      <c r="CG516" s="82"/>
      <c r="CH516" s="82"/>
      <c r="CI516" s="82"/>
      <c r="CJ516" s="82"/>
      <c r="CK516" s="82"/>
      <c r="CL516" s="82"/>
      <c r="CM516" s="82"/>
      <c r="CN516" s="82"/>
      <c r="CO516" s="82"/>
      <c r="CP516" s="82"/>
      <c r="CQ516" s="82"/>
      <c r="CR516" s="82"/>
      <c r="CS516" s="82"/>
      <c r="CT516" s="82"/>
      <c r="CU516" s="82"/>
      <c r="CV516" s="82"/>
      <c r="CW516" s="82"/>
      <c r="CX516" s="82"/>
      <c r="CY516" s="82"/>
      <c r="CZ516" s="82"/>
      <c r="DA516" s="82"/>
      <c r="DB516" s="82"/>
      <c r="DC516" s="82"/>
      <c r="DD516" s="82"/>
      <c r="DE516" s="82"/>
      <c r="DF516" s="82"/>
      <c r="DG516" s="82"/>
      <c r="DH516" s="82"/>
      <c r="DI516" s="82"/>
      <c r="DJ516" s="82"/>
      <c r="DK516" s="82"/>
      <c r="DL516" s="82"/>
      <c r="DM516" s="82"/>
      <c r="DN516" s="82"/>
      <c r="DO516" s="82"/>
      <c r="DP516" s="82"/>
      <c r="DQ516" s="82"/>
    </row>
    <row r="517" spans="1:121" s="25" customFormat="1" ht="12.75" customHeight="1" outlineLevel="1" x14ac:dyDescent="0.2">
      <c r="A517" s="35" t="s">
        <v>121</v>
      </c>
      <c r="B517" s="36">
        <f t="shared" si="75"/>
        <v>22</v>
      </c>
      <c r="C517" s="81"/>
      <c r="D517" s="82"/>
      <c r="E517" s="82"/>
      <c r="F517" s="82"/>
      <c r="G517" s="82"/>
      <c r="H517" s="82"/>
      <c r="I517" s="82"/>
      <c r="J517" s="82"/>
      <c r="K517" s="82"/>
      <c r="L517" s="82"/>
      <c r="M517" s="82"/>
      <c r="N517" s="82"/>
      <c r="O517" s="82"/>
      <c r="P517" s="82"/>
      <c r="Q517" s="82"/>
      <c r="R517" s="82"/>
      <c r="S517" s="82"/>
      <c r="T517" s="82"/>
      <c r="U517" s="82"/>
      <c r="V517" s="82"/>
      <c r="W517" s="82"/>
      <c r="X517" s="82"/>
      <c r="Y517" s="82"/>
      <c r="Z517" s="82"/>
      <c r="AA517" s="82"/>
      <c r="AB517" s="82"/>
      <c r="AC517" s="82"/>
      <c r="AD517" s="82"/>
      <c r="AE517" s="82"/>
      <c r="AF517" s="82"/>
      <c r="AG517" s="82"/>
      <c r="AH517" s="82"/>
      <c r="AI517" s="82"/>
      <c r="AJ517" s="82"/>
      <c r="AK517" s="82"/>
      <c r="AL517" s="82"/>
      <c r="AM517" s="82"/>
      <c r="AN517" s="82"/>
      <c r="AO517" s="82"/>
      <c r="AP517" s="82"/>
      <c r="AQ517" s="82"/>
      <c r="AR517" s="82"/>
      <c r="AS517" s="82"/>
      <c r="AT517" s="82"/>
      <c r="AU517" s="82"/>
      <c r="AV517" s="82"/>
      <c r="AW517" s="82">
        <v>260400</v>
      </c>
      <c r="AX517" s="82">
        <v>670200</v>
      </c>
      <c r="AY517" s="82">
        <v>499239</v>
      </c>
      <c r="AZ517" s="82">
        <v>420409</v>
      </c>
      <c r="BA517" s="82">
        <v>550816</v>
      </c>
      <c r="BB517" s="82">
        <v>1143849</v>
      </c>
      <c r="BC517" s="82">
        <v>1629960</v>
      </c>
      <c r="BD517" s="82">
        <v>997918</v>
      </c>
      <c r="BE517" s="82">
        <v>973347</v>
      </c>
      <c r="BF517" s="82">
        <v>1926097</v>
      </c>
      <c r="BG517" s="82">
        <v>3336903</v>
      </c>
      <c r="BH517" s="82">
        <v>4572276</v>
      </c>
      <c r="BI517" s="82">
        <v>3718</v>
      </c>
      <c r="BJ517" s="82">
        <v>3845</v>
      </c>
      <c r="BK517" s="82">
        <v>6865</v>
      </c>
      <c r="BL517" s="82">
        <v>8985</v>
      </c>
      <c r="BM517" s="82">
        <v>10321</v>
      </c>
      <c r="BN517" s="82">
        <v>10411</v>
      </c>
      <c r="BO517" s="82">
        <v>9531</v>
      </c>
      <c r="BP517" s="82">
        <v>9758</v>
      </c>
      <c r="BQ517" s="82">
        <v>14259</v>
      </c>
      <c r="BR517" s="82">
        <v>14480</v>
      </c>
      <c r="BS517" s="82"/>
      <c r="BT517" s="82"/>
      <c r="BU517" s="82"/>
      <c r="BV517" s="82"/>
      <c r="BW517" s="82"/>
      <c r="BX517" s="82"/>
      <c r="BY517" s="82"/>
      <c r="BZ517" s="82"/>
      <c r="CA517" s="82"/>
      <c r="CB517" s="82"/>
      <c r="CC517" s="82"/>
      <c r="CD517" s="82"/>
      <c r="CE517" s="82"/>
      <c r="CF517" s="82"/>
      <c r="CG517" s="82"/>
      <c r="CH517" s="82"/>
      <c r="CI517" s="82"/>
      <c r="CJ517" s="82"/>
      <c r="CK517" s="82"/>
      <c r="CL517" s="82"/>
      <c r="CM517" s="82"/>
      <c r="CN517" s="82"/>
      <c r="CO517" s="82"/>
      <c r="CP517" s="82"/>
      <c r="CQ517" s="82"/>
      <c r="CR517" s="82"/>
      <c r="CS517" s="82"/>
      <c r="CT517" s="82"/>
      <c r="CU517" s="82"/>
      <c r="CV517" s="82"/>
      <c r="CW517" s="82"/>
      <c r="CX517" s="82"/>
      <c r="CY517" s="82"/>
      <c r="CZ517" s="82"/>
      <c r="DA517" s="82"/>
      <c r="DB517" s="82"/>
      <c r="DC517" s="82"/>
      <c r="DD517" s="82"/>
      <c r="DE517" s="82"/>
      <c r="DF517" s="82"/>
      <c r="DG517" s="82"/>
      <c r="DH517" s="82"/>
      <c r="DI517" s="82"/>
      <c r="DJ517" s="82"/>
      <c r="DK517" s="82"/>
      <c r="DL517" s="82"/>
      <c r="DM517" s="82"/>
      <c r="DN517" s="82"/>
      <c r="DO517" s="82"/>
      <c r="DP517" s="82"/>
      <c r="DQ517" s="82"/>
    </row>
    <row r="518" spans="1:121" s="25" customFormat="1" ht="12.75" customHeight="1" outlineLevel="1" x14ac:dyDescent="0.2">
      <c r="A518" s="35" t="s">
        <v>149</v>
      </c>
      <c r="B518" s="36">
        <f t="shared" si="75"/>
        <v>2</v>
      </c>
      <c r="C518" s="81"/>
      <c r="D518" s="82"/>
      <c r="E518" s="82"/>
      <c r="F518" s="82"/>
      <c r="G518" s="82"/>
      <c r="H518" s="82"/>
      <c r="I518" s="82"/>
      <c r="J518" s="82"/>
      <c r="K518" s="82"/>
      <c r="L518" s="82"/>
      <c r="M518" s="82"/>
      <c r="N518" s="82"/>
      <c r="O518" s="82"/>
      <c r="P518" s="82"/>
      <c r="Q518" s="82"/>
      <c r="R518" s="82"/>
      <c r="S518" s="82"/>
      <c r="T518" s="82"/>
      <c r="U518" s="82"/>
      <c r="V518" s="82"/>
      <c r="W518" s="82"/>
      <c r="X518" s="82"/>
      <c r="Y518" s="82"/>
      <c r="Z518" s="82"/>
      <c r="AA518" s="82"/>
      <c r="AB518" s="82"/>
      <c r="AC518" s="82"/>
      <c r="AD518" s="82"/>
      <c r="AE518" s="82"/>
      <c r="AF518" s="82"/>
      <c r="AG518" s="82"/>
      <c r="AH518" s="82">
        <v>596</v>
      </c>
      <c r="AI518" s="82">
        <v>437</v>
      </c>
      <c r="AJ518" s="82"/>
      <c r="AK518" s="82"/>
      <c r="AL518" s="82"/>
      <c r="AM518" s="82"/>
      <c r="AN518" s="82"/>
      <c r="AO518" s="82"/>
      <c r="AP518" s="82"/>
      <c r="AQ518" s="82"/>
      <c r="AR518" s="82"/>
      <c r="AS518" s="82"/>
      <c r="AT518" s="82"/>
      <c r="AU518" s="82"/>
      <c r="AV518" s="82"/>
      <c r="AW518" s="82"/>
      <c r="AX518" s="82"/>
      <c r="AY518" s="82"/>
      <c r="AZ518" s="82"/>
      <c r="BA518" s="82"/>
      <c r="BB518" s="82"/>
      <c r="BC518" s="82"/>
      <c r="BD518" s="82"/>
      <c r="BE518" s="82"/>
      <c r="BF518" s="82"/>
      <c r="BG518" s="82"/>
      <c r="BH518" s="82"/>
      <c r="BI518" s="82"/>
      <c r="BJ518" s="82"/>
      <c r="BK518" s="82"/>
      <c r="BL518" s="82"/>
      <c r="BM518" s="82"/>
      <c r="BN518" s="82"/>
      <c r="BO518" s="82"/>
      <c r="BP518" s="82"/>
      <c r="BQ518" s="82"/>
      <c r="BR518" s="82"/>
      <c r="BS518" s="82"/>
      <c r="BT518" s="82"/>
      <c r="BU518" s="82"/>
      <c r="BV518" s="82"/>
      <c r="BW518" s="82"/>
      <c r="BX518" s="82"/>
      <c r="BY518" s="82"/>
      <c r="BZ518" s="82"/>
      <c r="CA518" s="82"/>
      <c r="CB518" s="82"/>
      <c r="CC518" s="82"/>
      <c r="CD518" s="82"/>
      <c r="CE518" s="82"/>
      <c r="CF518" s="82"/>
      <c r="CG518" s="82"/>
      <c r="CH518" s="82"/>
      <c r="CI518" s="82"/>
      <c r="CJ518" s="82"/>
      <c r="CK518" s="82"/>
      <c r="CL518" s="82"/>
      <c r="CM518" s="82"/>
      <c r="CN518" s="82"/>
      <c r="CO518" s="82"/>
      <c r="CP518" s="82"/>
      <c r="CQ518" s="82"/>
      <c r="CR518" s="82"/>
      <c r="CS518" s="82"/>
      <c r="CT518" s="82"/>
      <c r="CU518" s="82"/>
      <c r="CV518" s="82"/>
      <c r="CW518" s="82"/>
      <c r="CX518" s="82"/>
      <c r="CY518" s="82"/>
      <c r="CZ518" s="82"/>
      <c r="DA518" s="82"/>
      <c r="DB518" s="82"/>
      <c r="DC518" s="82"/>
      <c r="DD518" s="82"/>
      <c r="DE518" s="82"/>
      <c r="DF518" s="82"/>
      <c r="DG518" s="82"/>
      <c r="DH518" s="82"/>
      <c r="DI518" s="82"/>
      <c r="DJ518" s="82"/>
      <c r="DK518" s="82"/>
      <c r="DL518" s="82"/>
      <c r="DM518" s="82"/>
      <c r="DN518" s="82"/>
      <c r="DO518" s="82"/>
      <c r="DP518" s="82"/>
      <c r="DQ518" s="82"/>
    </row>
    <row r="519" spans="1:121" s="25" customFormat="1" outlineLevel="1" x14ac:dyDescent="0.2">
      <c r="A519" s="30"/>
      <c r="B519" s="76" t="str">
        <f t="shared" ref="B519:B582" si="76">IF(COUNTA(C519:DP519)=0,"",COUNTA(D519:DQ519))</f>
        <v/>
      </c>
      <c r="C519" s="112"/>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3"/>
      <c r="AR519" s="103"/>
      <c r="AS519" s="103"/>
      <c r="AT519" s="103"/>
      <c r="AU519" s="103"/>
      <c r="AV519" s="103"/>
      <c r="AW519" s="103"/>
      <c r="AX519" s="103"/>
      <c r="AY519" s="103"/>
      <c r="AZ519" s="103"/>
      <c r="BA519" s="103"/>
      <c r="BB519" s="103"/>
      <c r="BC519" s="103"/>
      <c r="BD519" s="103"/>
      <c r="BE519" s="103"/>
      <c r="BF519" s="103"/>
      <c r="BG519" s="103"/>
      <c r="BH519" s="103"/>
      <c r="BI519" s="103"/>
      <c r="BJ519" s="103"/>
      <c r="BK519" s="103"/>
      <c r="BL519" s="103"/>
      <c r="BM519" s="103"/>
      <c r="BN519" s="103"/>
      <c r="BO519" s="103"/>
      <c r="BP519" s="103"/>
      <c r="BQ519" s="103"/>
      <c r="BR519" s="103"/>
      <c r="BS519" s="103"/>
      <c r="BT519" s="103"/>
      <c r="BU519" s="103"/>
      <c r="BV519" s="103"/>
      <c r="BW519" s="103"/>
      <c r="BX519" s="103"/>
      <c r="BY519" s="103"/>
      <c r="BZ519" s="103"/>
      <c r="CA519" s="103"/>
      <c r="CB519" s="103"/>
      <c r="CC519" s="103"/>
      <c r="CD519" s="103"/>
      <c r="CE519" s="103"/>
      <c r="CF519" s="103"/>
      <c r="CG519" s="103"/>
      <c r="CH519" s="103"/>
      <c r="CI519" s="103"/>
      <c r="CJ519" s="103"/>
      <c r="CK519" s="103"/>
      <c r="CL519" s="103"/>
      <c r="CM519" s="103"/>
      <c r="CN519" s="103"/>
      <c r="CO519" s="103"/>
      <c r="CP519" s="103"/>
      <c r="CQ519" s="103"/>
      <c r="CR519" s="103"/>
      <c r="CS519" s="103"/>
      <c r="CT519" s="103"/>
      <c r="CU519" s="103"/>
      <c r="CV519" s="103"/>
      <c r="CW519" s="103"/>
      <c r="CX519" s="103"/>
      <c r="CY519" s="103"/>
      <c r="CZ519" s="103"/>
      <c r="DA519" s="103"/>
      <c r="DB519" s="103"/>
      <c r="DC519" s="103"/>
      <c r="DD519" s="103"/>
      <c r="DE519" s="103"/>
      <c r="DF519" s="103"/>
      <c r="DG519" s="103"/>
      <c r="DH519" s="103"/>
      <c r="DI519" s="103"/>
      <c r="DJ519" s="103"/>
      <c r="DK519" s="103"/>
      <c r="DL519" s="103"/>
      <c r="DM519" s="103"/>
      <c r="DN519" s="103"/>
      <c r="DO519" s="103"/>
      <c r="DP519" s="103"/>
      <c r="DQ519" s="103"/>
    </row>
    <row r="520" spans="1:121" s="25" customFormat="1" ht="12.75" customHeight="1" outlineLevel="1" x14ac:dyDescent="0.2">
      <c r="A520" s="53" t="s">
        <v>415</v>
      </c>
      <c r="B520" s="36" t="str">
        <f t="shared" si="76"/>
        <v/>
      </c>
      <c r="C520" s="81"/>
      <c r="D520" s="82"/>
      <c r="E520" s="82"/>
      <c r="F520" s="82"/>
      <c r="G520" s="82"/>
      <c r="H520" s="82"/>
      <c r="I520" s="82"/>
      <c r="J520" s="82"/>
      <c r="K520" s="82"/>
      <c r="L520" s="82"/>
      <c r="M520" s="82"/>
      <c r="N520" s="82"/>
      <c r="O520" s="82"/>
      <c r="P520" s="82"/>
      <c r="Q520" s="82"/>
      <c r="R520" s="82"/>
      <c r="S520" s="82"/>
      <c r="T520" s="82"/>
      <c r="U520" s="82"/>
      <c r="V520" s="82"/>
      <c r="W520" s="82"/>
      <c r="X520" s="82"/>
      <c r="Y520" s="82"/>
      <c r="Z520" s="82"/>
      <c r="AA520" s="82"/>
      <c r="AB520" s="82"/>
      <c r="AC520" s="82"/>
      <c r="AD520" s="82"/>
      <c r="AE520" s="82"/>
      <c r="AF520" s="82"/>
      <c r="AG520" s="82"/>
      <c r="AH520" s="82"/>
      <c r="AI520" s="82"/>
      <c r="AJ520" s="82"/>
      <c r="AK520" s="82"/>
      <c r="AL520" s="82"/>
      <c r="AM520" s="82"/>
      <c r="AN520" s="82"/>
      <c r="AO520" s="82"/>
      <c r="AP520" s="82"/>
      <c r="AQ520" s="82"/>
      <c r="AR520" s="82"/>
      <c r="AS520" s="82"/>
      <c r="AT520" s="82"/>
      <c r="AU520" s="82"/>
      <c r="AV520" s="82"/>
      <c r="AW520" s="82"/>
      <c r="AX520" s="82"/>
      <c r="AY520" s="82"/>
      <c r="AZ520" s="82"/>
      <c r="BA520" s="82"/>
      <c r="BB520" s="82"/>
      <c r="BC520" s="82"/>
      <c r="BD520" s="82"/>
      <c r="BE520" s="82"/>
      <c r="BF520" s="82"/>
      <c r="BG520" s="82"/>
      <c r="BH520" s="82"/>
      <c r="BI520" s="82"/>
      <c r="BJ520" s="82"/>
      <c r="BK520" s="82"/>
      <c r="BL520" s="82"/>
      <c r="BM520" s="82"/>
      <c r="BN520" s="82"/>
      <c r="BO520" s="82"/>
      <c r="BP520" s="82"/>
      <c r="BQ520" s="82"/>
      <c r="BR520" s="82"/>
      <c r="BS520" s="82"/>
      <c r="BT520" s="82"/>
      <c r="BU520" s="82"/>
      <c r="BV520" s="82"/>
      <c r="BW520" s="82"/>
      <c r="BX520" s="82"/>
      <c r="BY520" s="82"/>
      <c r="BZ520" s="82"/>
      <c r="CA520" s="82"/>
      <c r="CB520" s="82"/>
      <c r="CC520" s="82"/>
      <c r="CD520" s="82"/>
      <c r="CE520" s="82"/>
      <c r="CF520" s="82"/>
      <c r="CG520" s="82"/>
      <c r="CH520" s="82"/>
      <c r="CI520" s="82"/>
      <c r="CJ520" s="82"/>
      <c r="CK520" s="82"/>
      <c r="CL520" s="82"/>
      <c r="CM520" s="82"/>
      <c r="CN520" s="82"/>
      <c r="CO520" s="82"/>
      <c r="CP520" s="82"/>
      <c r="CQ520" s="82"/>
      <c r="CR520" s="82"/>
      <c r="CS520" s="82"/>
      <c r="CT520" s="82"/>
      <c r="CU520" s="82"/>
      <c r="CV520" s="82"/>
      <c r="CW520" s="82"/>
      <c r="CX520" s="82"/>
      <c r="CY520" s="82"/>
      <c r="CZ520" s="82"/>
      <c r="DA520" s="82"/>
      <c r="DB520" s="82"/>
      <c r="DC520" s="82"/>
      <c r="DD520" s="82"/>
      <c r="DE520" s="82"/>
      <c r="DF520" s="82"/>
      <c r="DG520" s="82"/>
      <c r="DH520" s="82"/>
      <c r="DI520" s="82"/>
      <c r="DJ520" s="82"/>
      <c r="DK520" s="82"/>
      <c r="DL520" s="82"/>
      <c r="DM520" s="82"/>
      <c r="DN520" s="82"/>
      <c r="DO520" s="82"/>
      <c r="DP520" s="82"/>
      <c r="DQ520" s="82"/>
    </row>
    <row r="521" spans="1:121" s="25" customFormat="1" ht="12.75" customHeight="1" outlineLevel="1" x14ac:dyDescent="0.2">
      <c r="A521" s="35" t="s">
        <v>320</v>
      </c>
      <c r="B521" s="36">
        <f t="shared" si="76"/>
        <v>16</v>
      </c>
      <c r="C521" s="81"/>
      <c r="D521" s="82"/>
      <c r="E521" s="82"/>
      <c r="F521" s="82"/>
      <c r="G521" s="82"/>
      <c r="H521" s="82"/>
      <c r="I521" s="82"/>
      <c r="J521" s="82"/>
      <c r="K521" s="82"/>
      <c r="L521" s="82">
        <v>1</v>
      </c>
      <c r="M521" s="82">
        <v>264</v>
      </c>
      <c r="N521" s="82">
        <v>1167</v>
      </c>
      <c r="O521" s="82">
        <v>13821</v>
      </c>
      <c r="P521" s="82">
        <v>14477</v>
      </c>
      <c r="Q521" s="82">
        <v>18526</v>
      </c>
      <c r="R521" s="82">
        <v>29683</v>
      </c>
      <c r="S521" s="82">
        <v>31432</v>
      </c>
      <c r="T521" s="82">
        <v>35434</v>
      </c>
      <c r="U521" s="82">
        <v>26898</v>
      </c>
      <c r="V521" s="82">
        <v>33102</v>
      </c>
      <c r="W521" s="82">
        <v>33894</v>
      </c>
      <c r="X521" s="82"/>
      <c r="Y521" s="82"/>
      <c r="Z521" s="82"/>
      <c r="AA521" s="82"/>
      <c r="AB521" s="82">
        <v>12790</v>
      </c>
      <c r="AC521" s="82"/>
      <c r="AD521" s="82"/>
      <c r="AE521" s="82">
        <v>57766</v>
      </c>
      <c r="AF521" s="82">
        <v>180169</v>
      </c>
      <c r="AG521" s="82">
        <v>163226</v>
      </c>
      <c r="AH521" s="82"/>
      <c r="AI521" s="82"/>
      <c r="AJ521" s="82"/>
      <c r="AK521" s="82"/>
      <c r="AL521" s="82"/>
      <c r="AM521" s="82"/>
      <c r="AN521" s="82"/>
      <c r="AO521" s="82"/>
      <c r="AP521" s="82"/>
      <c r="AQ521" s="82"/>
      <c r="AR521" s="82"/>
      <c r="AS521" s="82"/>
      <c r="AT521" s="82"/>
      <c r="AU521" s="82"/>
      <c r="AV521" s="82"/>
      <c r="AW521" s="82"/>
      <c r="AX521" s="82"/>
      <c r="AY521" s="82"/>
      <c r="AZ521" s="82"/>
      <c r="BA521" s="82"/>
      <c r="BB521" s="82"/>
      <c r="BC521" s="82"/>
      <c r="BD521" s="82"/>
      <c r="BE521" s="82"/>
      <c r="BF521" s="82"/>
      <c r="BG521" s="82"/>
      <c r="BH521" s="82"/>
      <c r="BI521" s="82"/>
      <c r="BJ521" s="82"/>
      <c r="BK521" s="82"/>
      <c r="BL521" s="82"/>
      <c r="BM521" s="82"/>
      <c r="BN521" s="82"/>
      <c r="BO521" s="82"/>
      <c r="BP521" s="82"/>
      <c r="BQ521" s="82"/>
      <c r="BR521" s="82"/>
      <c r="BS521" s="82"/>
      <c r="BT521" s="82"/>
      <c r="BU521" s="82"/>
      <c r="BV521" s="82"/>
      <c r="BW521" s="82"/>
      <c r="BX521" s="82"/>
      <c r="BY521" s="82"/>
      <c r="BZ521" s="82"/>
      <c r="CA521" s="82"/>
      <c r="CB521" s="82"/>
      <c r="CC521" s="82"/>
      <c r="CD521" s="82"/>
      <c r="CE521" s="82"/>
      <c r="CF521" s="82"/>
      <c r="CG521" s="82"/>
      <c r="CH521" s="82"/>
      <c r="CI521" s="82"/>
      <c r="CJ521" s="82"/>
      <c r="CK521" s="82"/>
      <c r="CL521" s="82"/>
      <c r="CM521" s="82"/>
      <c r="CN521" s="82"/>
      <c r="CO521" s="82"/>
      <c r="CP521" s="82"/>
      <c r="CQ521" s="82"/>
      <c r="CR521" s="82"/>
      <c r="CS521" s="82"/>
      <c r="CT521" s="82"/>
      <c r="CU521" s="82"/>
      <c r="CV521" s="82"/>
      <c r="CW521" s="82"/>
      <c r="CX521" s="82"/>
      <c r="CY521" s="82"/>
      <c r="CZ521" s="82"/>
      <c r="DA521" s="82"/>
      <c r="DB521" s="82"/>
      <c r="DC521" s="82"/>
      <c r="DD521" s="82"/>
      <c r="DE521" s="82"/>
      <c r="DF521" s="82"/>
      <c r="DG521" s="82"/>
      <c r="DH521" s="82"/>
      <c r="DI521" s="82"/>
      <c r="DJ521" s="82"/>
      <c r="DK521" s="82"/>
      <c r="DL521" s="82"/>
      <c r="DM521" s="82"/>
      <c r="DN521" s="82"/>
      <c r="DO521" s="82"/>
      <c r="DP521" s="82"/>
      <c r="DQ521" s="82"/>
    </row>
    <row r="522" spans="1:121" s="25" customFormat="1" ht="12.75" customHeight="1" outlineLevel="1" x14ac:dyDescent="0.2">
      <c r="A522" s="48" t="s">
        <v>321</v>
      </c>
      <c r="B522" s="36">
        <f t="shared" si="76"/>
        <v>10</v>
      </c>
      <c r="C522" s="81"/>
      <c r="D522" s="82"/>
      <c r="E522" s="82"/>
      <c r="F522" s="82"/>
      <c r="G522" s="82"/>
      <c r="H522" s="82"/>
      <c r="I522" s="82"/>
      <c r="J522" s="82"/>
      <c r="K522" s="82"/>
      <c r="L522" s="82"/>
      <c r="M522" s="82"/>
      <c r="N522" s="82"/>
      <c r="O522" s="82"/>
      <c r="P522" s="82"/>
      <c r="Q522" s="82"/>
      <c r="R522" s="82"/>
      <c r="S522" s="82"/>
      <c r="T522" s="82"/>
      <c r="U522" s="82"/>
      <c r="V522" s="82"/>
      <c r="W522" s="82"/>
      <c r="X522" s="82"/>
      <c r="Y522" s="82"/>
      <c r="Z522" s="82"/>
      <c r="AA522" s="82"/>
      <c r="AB522" s="82"/>
      <c r="AC522" s="82"/>
      <c r="AD522" s="82"/>
      <c r="AE522" s="82"/>
      <c r="AF522" s="82"/>
      <c r="AG522" s="82"/>
      <c r="AH522" s="82"/>
      <c r="AI522" s="82"/>
      <c r="AJ522" s="82"/>
      <c r="AK522" s="82"/>
      <c r="AL522" s="82"/>
      <c r="AM522" s="82"/>
      <c r="AN522" s="82"/>
      <c r="AO522" s="82"/>
      <c r="AP522" s="82"/>
      <c r="AQ522" s="82"/>
      <c r="AR522" s="82"/>
      <c r="AS522" s="82"/>
      <c r="AT522" s="82"/>
      <c r="AU522" s="82"/>
      <c r="AV522" s="82"/>
      <c r="AW522" s="82"/>
      <c r="AX522" s="82"/>
      <c r="AY522" s="82"/>
      <c r="AZ522" s="82"/>
      <c r="BA522" s="82"/>
      <c r="BB522" s="82"/>
      <c r="BC522" s="82"/>
      <c r="BD522" s="82"/>
      <c r="BE522" s="82"/>
      <c r="BF522" s="82"/>
      <c r="BG522" s="82"/>
      <c r="BH522" s="82"/>
      <c r="BI522" s="82">
        <v>520</v>
      </c>
      <c r="BJ522" s="82">
        <v>1037</v>
      </c>
      <c r="BK522" s="82">
        <v>1024</v>
      </c>
      <c r="BL522" s="82">
        <v>2880</v>
      </c>
      <c r="BM522" s="82">
        <v>4480</v>
      </c>
      <c r="BN522" s="82">
        <v>6432</v>
      </c>
      <c r="BO522" s="82">
        <v>6166</v>
      </c>
      <c r="BP522" s="82">
        <v>2466</v>
      </c>
      <c r="BQ522" s="82">
        <v>3239</v>
      </c>
      <c r="BR522" s="82">
        <v>36324</v>
      </c>
      <c r="BS522" s="82"/>
      <c r="BT522" s="82"/>
      <c r="BU522" s="82"/>
      <c r="BV522" s="82"/>
      <c r="BW522" s="82"/>
      <c r="BX522" s="82"/>
      <c r="BY522" s="82"/>
      <c r="BZ522" s="82"/>
      <c r="CA522" s="82"/>
      <c r="CB522" s="82"/>
      <c r="CC522" s="82"/>
      <c r="CD522" s="82"/>
      <c r="CE522" s="82"/>
      <c r="CF522" s="82"/>
      <c r="CG522" s="82"/>
      <c r="CH522" s="82"/>
      <c r="CI522" s="82"/>
      <c r="CJ522" s="82"/>
      <c r="CK522" s="82"/>
      <c r="CL522" s="82"/>
      <c r="CM522" s="82"/>
      <c r="CN522" s="82"/>
      <c r="CO522" s="82"/>
      <c r="CP522" s="82"/>
      <c r="CQ522" s="82"/>
      <c r="CR522" s="82"/>
      <c r="CS522" s="82"/>
      <c r="CT522" s="82"/>
      <c r="CU522" s="82"/>
      <c r="CV522" s="82"/>
      <c r="CW522" s="82"/>
      <c r="CX522" s="82"/>
      <c r="CY522" s="82"/>
      <c r="CZ522" s="82"/>
      <c r="DA522" s="82"/>
      <c r="DB522" s="82"/>
      <c r="DC522" s="82"/>
      <c r="DD522" s="82"/>
      <c r="DE522" s="82"/>
      <c r="DF522" s="82"/>
      <c r="DG522" s="82"/>
      <c r="DH522" s="82"/>
      <c r="DI522" s="82"/>
      <c r="DJ522" s="82"/>
      <c r="DK522" s="82"/>
      <c r="DL522" s="82"/>
      <c r="DM522" s="82"/>
      <c r="DN522" s="82"/>
      <c r="DO522" s="82"/>
      <c r="DP522" s="82"/>
      <c r="DQ522" s="82"/>
    </row>
    <row r="523" spans="1:121" s="25" customFormat="1" ht="12.75" customHeight="1" outlineLevel="1" x14ac:dyDescent="0.2">
      <c r="A523" s="48" t="s">
        <v>523</v>
      </c>
      <c r="B523" s="36">
        <f t="shared" si="76"/>
        <v>15</v>
      </c>
      <c r="C523" s="81"/>
      <c r="D523" s="82"/>
      <c r="E523" s="82"/>
      <c r="F523" s="82"/>
      <c r="G523" s="82"/>
      <c r="H523" s="82"/>
      <c r="I523" s="82"/>
      <c r="J523" s="82"/>
      <c r="K523" s="82"/>
      <c r="L523" s="82"/>
      <c r="M523" s="82"/>
      <c r="N523" s="82"/>
      <c r="O523" s="82"/>
      <c r="P523" s="82"/>
      <c r="Q523" s="82"/>
      <c r="R523" s="82"/>
      <c r="S523" s="82"/>
      <c r="T523" s="82"/>
      <c r="U523" s="82"/>
      <c r="V523" s="82"/>
      <c r="W523" s="82"/>
      <c r="X523" s="82"/>
      <c r="Y523" s="82"/>
      <c r="Z523" s="82"/>
      <c r="AA523" s="82"/>
      <c r="AB523" s="82"/>
      <c r="AC523" s="82"/>
      <c r="AD523" s="82"/>
      <c r="AE523" s="82"/>
      <c r="AF523" s="82"/>
      <c r="AG523" s="82"/>
      <c r="AH523" s="82"/>
      <c r="AI523" s="82"/>
      <c r="AJ523" s="82"/>
      <c r="AK523" s="82"/>
      <c r="AL523" s="82"/>
      <c r="AM523" s="82"/>
      <c r="AN523" s="82"/>
      <c r="AO523" s="82"/>
      <c r="AP523" s="82"/>
      <c r="AQ523" s="82"/>
      <c r="AR523" s="82"/>
      <c r="AS523" s="82"/>
      <c r="AT523" s="82"/>
      <c r="AU523" s="82"/>
      <c r="AV523" s="82"/>
      <c r="AW523" s="82"/>
      <c r="AX523" s="82"/>
      <c r="AY523" s="82"/>
      <c r="AZ523" s="82"/>
      <c r="BA523" s="82"/>
      <c r="BB523" s="82">
        <v>32324</v>
      </c>
      <c r="BC523" s="82">
        <v>34905</v>
      </c>
      <c r="BD523" s="82">
        <v>52503</v>
      </c>
      <c r="BE523" s="82">
        <v>66629</v>
      </c>
      <c r="BF523" s="82">
        <v>82469</v>
      </c>
      <c r="BG523" s="82">
        <v>98369</v>
      </c>
      <c r="BH523" s="82">
        <v>117502</v>
      </c>
      <c r="BI523" s="82">
        <v>160</v>
      </c>
      <c r="BJ523" s="82">
        <v>293</v>
      </c>
      <c r="BK523" s="82">
        <v>671</v>
      </c>
      <c r="BL523" s="82">
        <v>707</v>
      </c>
      <c r="BM523" s="82">
        <v>801</v>
      </c>
      <c r="BN523" s="82">
        <v>944</v>
      </c>
      <c r="BO523" s="82">
        <v>1001</v>
      </c>
      <c r="BP523" s="82">
        <v>827</v>
      </c>
      <c r="BQ523" s="82"/>
      <c r="BR523" s="82"/>
      <c r="BS523" s="82"/>
      <c r="BT523" s="82"/>
      <c r="BU523" s="82"/>
      <c r="BV523" s="82"/>
      <c r="BW523" s="82"/>
      <c r="BX523" s="82"/>
      <c r="BY523" s="82"/>
      <c r="BZ523" s="82"/>
      <c r="CA523" s="82"/>
      <c r="CB523" s="82"/>
      <c r="CC523" s="82"/>
      <c r="CD523" s="82"/>
      <c r="CE523" s="82"/>
      <c r="CF523" s="82"/>
      <c r="CG523" s="82"/>
      <c r="CH523" s="82"/>
      <c r="CI523" s="82"/>
      <c r="CJ523" s="82"/>
      <c r="CK523" s="82"/>
      <c r="CL523" s="82"/>
      <c r="CM523" s="82"/>
      <c r="CN523" s="82"/>
      <c r="CO523" s="82"/>
      <c r="CP523" s="82"/>
      <c r="CQ523" s="82"/>
      <c r="CR523" s="82"/>
      <c r="CS523" s="82"/>
      <c r="CT523" s="82"/>
      <c r="CU523" s="82"/>
      <c r="CV523" s="82"/>
      <c r="CW523" s="82"/>
      <c r="CX523" s="82"/>
      <c r="CY523" s="82"/>
      <c r="CZ523" s="82"/>
      <c r="DA523" s="82"/>
      <c r="DB523" s="82"/>
      <c r="DC523" s="82"/>
      <c r="DD523" s="82"/>
      <c r="DE523" s="82"/>
      <c r="DF523" s="82"/>
      <c r="DG523" s="82"/>
      <c r="DH523" s="82"/>
      <c r="DI523" s="82"/>
      <c r="DJ523" s="82"/>
      <c r="DK523" s="82"/>
      <c r="DL523" s="82"/>
      <c r="DM523" s="82"/>
      <c r="DN523" s="82"/>
      <c r="DO523" s="82"/>
      <c r="DP523" s="82"/>
      <c r="DQ523" s="82"/>
    </row>
    <row r="524" spans="1:121" s="25" customFormat="1" ht="12.75" customHeight="1" outlineLevel="1" x14ac:dyDescent="0.2">
      <c r="A524" s="48" t="s">
        <v>492</v>
      </c>
      <c r="B524" s="36">
        <f t="shared" si="76"/>
        <v>27</v>
      </c>
      <c r="C524" s="81"/>
      <c r="D524" s="82"/>
      <c r="E524" s="82"/>
      <c r="F524" s="82"/>
      <c r="G524" s="82"/>
      <c r="H524" s="82"/>
      <c r="I524" s="82"/>
      <c r="J524" s="82"/>
      <c r="K524" s="82"/>
      <c r="L524" s="82"/>
      <c r="M524" s="82"/>
      <c r="N524" s="82"/>
      <c r="O524" s="82"/>
      <c r="P524" s="82"/>
      <c r="Q524" s="82"/>
      <c r="R524" s="82"/>
      <c r="S524" s="82"/>
      <c r="T524" s="82"/>
      <c r="U524" s="82"/>
      <c r="V524" s="82"/>
      <c r="W524" s="82"/>
      <c r="X524" s="82"/>
      <c r="Y524" s="82"/>
      <c r="Z524" s="82"/>
      <c r="AA524" s="82"/>
      <c r="AB524" s="82"/>
      <c r="AC524" s="82"/>
      <c r="AD524" s="82"/>
      <c r="AE524" s="82"/>
      <c r="AF524" s="82"/>
      <c r="AG524" s="82"/>
      <c r="AH524" s="82">
        <v>44489</v>
      </c>
      <c r="AI524" s="82">
        <v>30190</v>
      </c>
      <c r="AJ524" s="82">
        <v>34039</v>
      </c>
      <c r="AK524" s="82">
        <v>33823</v>
      </c>
      <c r="AL524" s="82">
        <v>38663</v>
      </c>
      <c r="AM524" s="82">
        <v>48106</v>
      </c>
      <c r="AN524" s="82">
        <v>49920</v>
      </c>
      <c r="AO524" s="82">
        <v>56392</v>
      </c>
      <c r="AP524" s="82">
        <v>53414</v>
      </c>
      <c r="AQ524" s="82">
        <v>57708</v>
      </c>
      <c r="AR524" s="82">
        <v>69712</v>
      </c>
      <c r="AS524" s="82">
        <v>77513</v>
      </c>
      <c r="AT524" s="82">
        <v>78128</v>
      </c>
      <c r="AU524" s="82">
        <v>86136</v>
      </c>
      <c r="AV524" s="82">
        <v>99629</v>
      </c>
      <c r="AW524" s="82">
        <v>112668</v>
      </c>
      <c r="AX524" s="82">
        <v>135768</v>
      </c>
      <c r="AY524" s="82">
        <v>146136</v>
      </c>
      <c r="AZ524" s="82">
        <v>192739</v>
      </c>
      <c r="BA524" s="82">
        <v>230363</v>
      </c>
      <c r="BB524" s="82">
        <v>328108</v>
      </c>
      <c r="BC524" s="82">
        <v>471410</v>
      </c>
      <c r="BD524" s="82">
        <v>510852</v>
      </c>
      <c r="BE524" s="82"/>
      <c r="BF524" s="82"/>
      <c r="BG524" s="82"/>
      <c r="BH524" s="82"/>
      <c r="BI524" s="82"/>
      <c r="BJ524" s="82"/>
      <c r="BK524" s="82"/>
      <c r="BL524" s="82"/>
      <c r="BM524" s="82">
        <v>310</v>
      </c>
      <c r="BN524" s="82">
        <v>399</v>
      </c>
      <c r="BO524" s="82">
        <v>410</v>
      </c>
      <c r="BP524" s="82">
        <v>449</v>
      </c>
      <c r="BQ524" s="82"/>
      <c r="BR524" s="82"/>
      <c r="BS524" s="82"/>
      <c r="BT524" s="82"/>
      <c r="BU524" s="82"/>
      <c r="BV524" s="82"/>
      <c r="BW524" s="82"/>
      <c r="BX524" s="82"/>
      <c r="BY524" s="82"/>
      <c r="BZ524" s="82"/>
      <c r="CA524" s="82"/>
      <c r="CB524" s="82"/>
      <c r="CC524" s="82"/>
      <c r="CD524" s="82"/>
      <c r="CE524" s="82"/>
      <c r="CF524" s="82"/>
      <c r="CG524" s="82"/>
      <c r="CH524" s="82"/>
      <c r="CI524" s="82"/>
      <c r="CJ524" s="82"/>
      <c r="CK524" s="82"/>
      <c r="CL524" s="82"/>
      <c r="CM524" s="82"/>
      <c r="CN524" s="82"/>
      <c r="CO524" s="82"/>
      <c r="CP524" s="82"/>
      <c r="CQ524" s="82"/>
      <c r="CR524" s="82"/>
      <c r="CS524" s="82"/>
      <c r="CT524" s="82"/>
      <c r="CU524" s="82"/>
      <c r="CV524" s="82"/>
      <c r="CW524" s="82"/>
      <c r="CX524" s="82"/>
      <c r="CY524" s="82"/>
      <c r="CZ524" s="82"/>
      <c r="DA524" s="82"/>
      <c r="DB524" s="82"/>
      <c r="DC524" s="82"/>
      <c r="DD524" s="82"/>
      <c r="DE524" s="82"/>
      <c r="DF524" s="82"/>
      <c r="DG524" s="82"/>
      <c r="DH524" s="82"/>
      <c r="DI524" s="82"/>
      <c r="DJ524" s="82"/>
      <c r="DK524" s="82"/>
      <c r="DL524" s="82"/>
      <c r="DM524" s="82"/>
      <c r="DN524" s="82"/>
      <c r="DO524" s="82"/>
      <c r="DP524" s="82"/>
      <c r="DQ524" s="82"/>
    </row>
    <row r="525" spans="1:121" s="25" customFormat="1" ht="12.75" customHeight="1" outlineLevel="1" x14ac:dyDescent="0.2">
      <c r="A525" s="48" t="s">
        <v>87</v>
      </c>
      <c r="B525" s="36">
        <f t="shared" si="76"/>
        <v>15</v>
      </c>
      <c r="C525" s="81"/>
      <c r="D525" s="82"/>
      <c r="E525" s="82"/>
      <c r="F525" s="82"/>
      <c r="G525" s="82"/>
      <c r="H525" s="82"/>
      <c r="I525" s="82"/>
      <c r="J525" s="82"/>
      <c r="K525" s="82"/>
      <c r="L525" s="82"/>
      <c r="M525" s="82"/>
      <c r="N525" s="82"/>
      <c r="O525" s="82"/>
      <c r="P525" s="82"/>
      <c r="Q525" s="82"/>
      <c r="R525" s="82"/>
      <c r="S525" s="82"/>
      <c r="T525" s="82"/>
      <c r="U525" s="82"/>
      <c r="V525" s="82"/>
      <c r="W525" s="82"/>
      <c r="X525" s="82"/>
      <c r="Y525" s="82"/>
      <c r="Z525" s="82"/>
      <c r="AA525" s="82"/>
      <c r="AB525" s="82"/>
      <c r="AC525" s="82"/>
      <c r="AD525" s="82"/>
      <c r="AE525" s="82"/>
      <c r="AF525" s="82"/>
      <c r="AG525" s="82"/>
      <c r="AH525" s="82"/>
      <c r="AI525" s="82"/>
      <c r="AJ525" s="82"/>
      <c r="AK525" s="82"/>
      <c r="AL525" s="82"/>
      <c r="AM525" s="82"/>
      <c r="AN525" s="82"/>
      <c r="AO525" s="82"/>
      <c r="AP525" s="82"/>
      <c r="AQ525" s="82"/>
      <c r="AR525" s="82"/>
      <c r="AS525" s="82"/>
      <c r="AT525" s="82"/>
      <c r="AU525" s="82"/>
      <c r="AV525" s="82"/>
      <c r="AW525" s="82"/>
      <c r="AX525" s="82"/>
      <c r="AY525" s="82"/>
      <c r="AZ525" s="82"/>
      <c r="BA525" s="82"/>
      <c r="BB525" s="82">
        <v>28856</v>
      </c>
      <c r="BC525" s="82">
        <v>27278</v>
      </c>
      <c r="BD525" s="82">
        <v>29431</v>
      </c>
      <c r="BE525" s="82">
        <v>31611</v>
      </c>
      <c r="BF525" s="82">
        <v>32654</v>
      </c>
      <c r="BG525" s="82">
        <v>35961</v>
      </c>
      <c r="BH525" s="82">
        <v>45091</v>
      </c>
      <c r="BI525" s="82">
        <v>34</v>
      </c>
      <c r="BJ525" s="82">
        <v>35</v>
      </c>
      <c r="BK525" s="82">
        <v>79</v>
      </c>
      <c r="BL525" s="82">
        <v>113</v>
      </c>
      <c r="BM525" s="82">
        <v>129</v>
      </c>
      <c r="BN525" s="82">
        <v>140</v>
      </c>
      <c r="BO525" s="82">
        <v>137</v>
      </c>
      <c r="BP525" s="82">
        <v>131</v>
      </c>
      <c r="BQ525" s="82"/>
      <c r="BR525" s="82"/>
      <c r="BS525" s="82"/>
      <c r="BT525" s="82"/>
      <c r="BU525" s="82"/>
      <c r="BV525" s="82"/>
      <c r="BW525" s="82"/>
      <c r="BX525" s="82"/>
      <c r="BY525" s="82"/>
      <c r="BZ525" s="82"/>
      <c r="CA525" s="82"/>
      <c r="CB525" s="82"/>
      <c r="CC525" s="82"/>
      <c r="CD525" s="82"/>
      <c r="CE525" s="82"/>
      <c r="CF525" s="82"/>
      <c r="CG525" s="82"/>
      <c r="CH525" s="82"/>
      <c r="CI525" s="82"/>
      <c r="CJ525" s="82"/>
      <c r="CK525" s="82"/>
      <c r="CL525" s="82"/>
      <c r="CM525" s="82"/>
      <c r="CN525" s="82"/>
      <c r="CO525" s="82"/>
      <c r="CP525" s="82"/>
      <c r="CQ525" s="82"/>
      <c r="CR525" s="82"/>
      <c r="CS525" s="82"/>
      <c r="CT525" s="82"/>
      <c r="CU525" s="82"/>
      <c r="CV525" s="82"/>
      <c r="CW525" s="82"/>
      <c r="CX525" s="82"/>
      <c r="CY525" s="82"/>
      <c r="CZ525" s="82"/>
      <c r="DA525" s="82"/>
      <c r="DB525" s="82"/>
      <c r="DC525" s="82"/>
      <c r="DD525" s="82"/>
      <c r="DE525" s="82"/>
      <c r="DF525" s="82"/>
      <c r="DG525" s="82"/>
      <c r="DH525" s="82"/>
      <c r="DI525" s="82"/>
      <c r="DJ525" s="82"/>
      <c r="DK525" s="82"/>
      <c r="DL525" s="82"/>
      <c r="DM525" s="82"/>
      <c r="DN525" s="82"/>
      <c r="DO525" s="82"/>
      <c r="DP525" s="82"/>
      <c r="DQ525" s="82"/>
    </row>
    <row r="526" spans="1:121" s="25" customFormat="1" ht="12.75" customHeight="1" outlineLevel="1" x14ac:dyDescent="0.2">
      <c r="A526" s="48" t="s">
        <v>496</v>
      </c>
      <c r="B526" s="36">
        <f t="shared" si="76"/>
        <v>11</v>
      </c>
      <c r="C526" s="81"/>
      <c r="D526" s="82"/>
      <c r="E526" s="82"/>
      <c r="F526" s="82"/>
      <c r="G526" s="82"/>
      <c r="H526" s="82"/>
      <c r="I526" s="82"/>
      <c r="J526" s="82"/>
      <c r="K526" s="82"/>
      <c r="L526" s="82"/>
      <c r="M526" s="82"/>
      <c r="N526" s="82"/>
      <c r="O526" s="82"/>
      <c r="P526" s="82"/>
      <c r="Q526" s="82"/>
      <c r="R526" s="82"/>
      <c r="S526" s="82"/>
      <c r="T526" s="82"/>
      <c r="U526" s="82"/>
      <c r="V526" s="82"/>
      <c r="W526" s="82"/>
      <c r="X526" s="82"/>
      <c r="Y526" s="82"/>
      <c r="Z526" s="82"/>
      <c r="AA526" s="82"/>
      <c r="AB526" s="82"/>
      <c r="AC526" s="82"/>
      <c r="AD526" s="82"/>
      <c r="AE526" s="82"/>
      <c r="AF526" s="82"/>
      <c r="AG526" s="82"/>
      <c r="AH526" s="82">
        <v>994</v>
      </c>
      <c r="AI526" s="82">
        <v>3912</v>
      </c>
      <c r="AJ526" s="82">
        <v>4150</v>
      </c>
      <c r="AK526" s="82">
        <v>6088</v>
      </c>
      <c r="AL526" s="82">
        <v>7765</v>
      </c>
      <c r="AM526" s="82">
        <v>8328</v>
      </c>
      <c r="AN526" s="82">
        <v>10748</v>
      </c>
      <c r="AO526" s="82">
        <v>14464</v>
      </c>
      <c r="AP526" s="82">
        <v>14907</v>
      </c>
      <c r="AQ526" s="82">
        <v>14236</v>
      </c>
      <c r="AR526" s="82">
        <v>252</v>
      </c>
      <c r="AS526" s="82"/>
      <c r="AT526" s="82"/>
      <c r="AU526" s="82"/>
      <c r="AV526" s="82"/>
      <c r="AW526" s="82"/>
      <c r="AX526" s="82"/>
      <c r="AY526" s="82"/>
      <c r="AZ526" s="82"/>
      <c r="BA526" s="82"/>
      <c r="BB526" s="82"/>
      <c r="BC526" s="82"/>
      <c r="BD526" s="82"/>
      <c r="BE526" s="82"/>
      <c r="BF526" s="82"/>
      <c r="BG526" s="82"/>
      <c r="BH526" s="82"/>
      <c r="BI526" s="82"/>
      <c r="BJ526" s="82"/>
      <c r="BK526" s="82"/>
      <c r="BL526" s="82"/>
      <c r="BM526" s="82"/>
      <c r="BN526" s="82"/>
      <c r="BO526" s="82"/>
      <c r="BP526" s="82"/>
      <c r="BQ526" s="82"/>
      <c r="BR526" s="82"/>
      <c r="BS526" s="82"/>
      <c r="BT526" s="82"/>
      <c r="BU526" s="82"/>
      <c r="BV526" s="82"/>
      <c r="BW526" s="82"/>
      <c r="BX526" s="82"/>
      <c r="BY526" s="82"/>
      <c r="BZ526" s="82"/>
      <c r="CA526" s="82"/>
      <c r="CB526" s="82"/>
      <c r="CC526" s="82"/>
      <c r="CD526" s="82"/>
      <c r="CE526" s="82"/>
      <c r="CF526" s="82"/>
      <c r="CG526" s="82"/>
      <c r="CH526" s="82"/>
      <c r="CI526" s="82"/>
      <c r="CJ526" s="82"/>
      <c r="CK526" s="82"/>
      <c r="CL526" s="82"/>
      <c r="CM526" s="82"/>
      <c r="CN526" s="82"/>
      <c r="CO526" s="82"/>
      <c r="CP526" s="82"/>
      <c r="CQ526" s="82"/>
      <c r="CR526" s="82"/>
      <c r="CS526" s="82"/>
      <c r="CT526" s="82"/>
      <c r="CU526" s="82"/>
      <c r="CV526" s="82"/>
      <c r="CW526" s="82"/>
      <c r="CX526" s="82"/>
      <c r="CY526" s="82"/>
      <c r="CZ526" s="82"/>
      <c r="DA526" s="82"/>
      <c r="DB526" s="82"/>
      <c r="DC526" s="82"/>
      <c r="DD526" s="82"/>
      <c r="DE526" s="82"/>
      <c r="DF526" s="82"/>
      <c r="DG526" s="82"/>
      <c r="DH526" s="82"/>
      <c r="DI526" s="82"/>
      <c r="DJ526" s="82"/>
      <c r="DK526" s="82"/>
      <c r="DL526" s="82"/>
      <c r="DM526" s="82"/>
      <c r="DN526" s="82"/>
      <c r="DO526" s="82"/>
      <c r="DP526" s="82"/>
      <c r="DQ526" s="82"/>
    </row>
    <row r="527" spans="1:121" s="25" customFormat="1" ht="12.75" customHeight="1" outlineLevel="1" x14ac:dyDescent="0.2">
      <c r="A527" s="48" t="s">
        <v>589</v>
      </c>
      <c r="B527" s="36">
        <f t="shared" si="76"/>
        <v>8</v>
      </c>
      <c r="C527" s="81"/>
      <c r="D527" s="82"/>
      <c r="E527" s="82"/>
      <c r="F527" s="82"/>
      <c r="G527" s="82"/>
      <c r="H527" s="82"/>
      <c r="I527" s="82"/>
      <c r="J527" s="82"/>
      <c r="K527" s="82"/>
      <c r="L527" s="82"/>
      <c r="M527" s="82"/>
      <c r="N527" s="82"/>
      <c r="O527" s="82"/>
      <c r="P527" s="82"/>
      <c r="Q527" s="82"/>
      <c r="R527" s="82"/>
      <c r="S527" s="82"/>
      <c r="T527" s="82"/>
      <c r="U527" s="82"/>
      <c r="V527" s="82"/>
      <c r="W527" s="82"/>
      <c r="X527" s="82"/>
      <c r="Y527" s="82"/>
      <c r="Z527" s="82"/>
      <c r="AA527" s="82"/>
      <c r="AB527" s="82"/>
      <c r="AC527" s="82"/>
      <c r="AD527" s="82"/>
      <c r="AE527" s="82"/>
      <c r="AF527" s="82"/>
      <c r="AG527" s="82"/>
      <c r="AH527" s="82"/>
      <c r="AI527" s="82"/>
      <c r="AJ527" s="82"/>
      <c r="AK527" s="82"/>
      <c r="AL527" s="82"/>
      <c r="AM527" s="82"/>
      <c r="AN527" s="82"/>
      <c r="AO527" s="82"/>
      <c r="AP527" s="82"/>
      <c r="AQ527" s="82"/>
      <c r="AR527" s="82"/>
      <c r="AS527" s="82"/>
      <c r="AT527" s="82"/>
      <c r="AU527" s="82"/>
      <c r="AV527" s="82"/>
      <c r="AW527" s="82"/>
      <c r="AX527" s="82"/>
      <c r="AY527" s="82"/>
      <c r="AZ527" s="82"/>
      <c r="BA527" s="82"/>
      <c r="BB527" s="82"/>
      <c r="BC527" s="82"/>
      <c r="BD527" s="82"/>
      <c r="BE527" s="82"/>
      <c r="BF527" s="82"/>
      <c r="BG527" s="82"/>
      <c r="BH527" s="82"/>
      <c r="BI527" s="82">
        <v>310</v>
      </c>
      <c r="BJ527" s="82">
        <v>426</v>
      </c>
      <c r="BK527" s="82">
        <v>1375</v>
      </c>
      <c r="BL527" s="82">
        <v>2009</v>
      </c>
      <c r="BM527" s="82">
        <v>2413</v>
      </c>
      <c r="BN527" s="82">
        <v>3662</v>
      </c>
      <c r="BO527" s="82">
        <v>3704</v>
      </c>
      <c r="BP527" s="82">
        <v>4272</v>
      </c>
      <c r="BQ527" s="82"/>
      <c r="BR527" s="82"/>
      <c r="BS527" s="82"/>
      <c r="BT527" s="82"/>
      <c r="BU527" s="82"/>
      <c r="BV527" s="82"/>
      <c r="BW527" s="82"/>
      <c r="BX527" s="82"/>
      <c r="BY527" s="82"/>
      <c r="BZ527" s="82"/>
      <c r="CA527" s="82"/>
      <c r="CB527" s="82"/>
      <c r="CC527" s="82"/>
      <c r="CD527" s="82"/>
      <c r="CE527" s="82"/>
      <c r="CF527" s="82"/>
      <c r="CG527" s="82"/>
      <c r="CH527" s="82"/>
      <c r="CI527" s="82"/>
      <c r="CJ527" s="82"/>
      <c r="CK527" s="82"/>
      <c r="CL527" s="82"/>
      <c r="CM527" s="82"/>
      <c r="CN527" s="82"/>
      <c r="CO527" s="82"/>
      <c r="CP527" s="82"/>
      <c r="CQ527" s="82"/>
      <c r="CR527" s="82"/>
      <c r="CS527" s="82"/>
      <c r="CT527" s="82"/>
      <c r="CU527" s="82"/>
      <c r="CV527" s="82"/>
      <c r="CW527" s="82"/>
      <c r="CX527" s="82"/>
      <c r="CY527" s="82"/>
      <c r="CZ527" s="82"/>
      <c r="DA527" s="82"/>
      <c r="DB527" s="82"/>
      <c r="DC527" s="82"/>
      <c r="DD527" s="82"/>
      <c r="DE527" s="82"/>
      <c r="DF527" s="82"/>
      <c r="DG527" s="82"/>
      <c r="DH527" s="82"/>
      <c r="DI527" s="82"/>
      <c r="DJ527" s="82"/>
      <c r="DK527" s="82"/>
      <c r="DL527" s="82"/>
      <c r="DM527" s="82"/>
      <c r="DN527" s="82"/>
      <c r="DO527" s="82"/>
      <c r="DP527" s="82"/>
      <c r="DQ527" s="82"/>
    </row>
    <row r="528" spans="1:121" s="25" customFormat="1" ht="12.75" customHeight="1" outlineLevel="1" x14ac:dyDescent="0.2">
      <c r="A528" s="48" t="s">
        <v>494</v>
      </c>
      <c r="B528" s="36">
        <f t="shared" si="76"/>
        <v>17</v>
      </c>
      <c r="C528" s="81"/>
      <c r="D528" s="82"/>
      <c r="E528" s="82"/>
      <c r="F528" s="82"/>
      <c r="G528" s="82"/>
      <c r="H528" s="82"/>
      <c r="I528" s="82"/>
      <c r="J528" s="82"/>
      <c r="K528" s="82"/>
      <c r="L528" s="82"/>
      <c r="M528" s="82"/>
      <c r="N528" s="82"/>
      <c r="O528" s="82"/>
      <c r="P528" s="82"/>
      <c r="Q528" s="82"/>
      <c r="R528" s="82"/>
      <c r="S528" s="82"/>
      <c r="T528" s="82"/>
      <c r="U528" s="82"/>
      <c r="V528" s="82"/>
      <c r="W528" s="82"/>
      <c r="X528" s="82"/>
      <c r="Y528" s="82"/>
      <c r="Z528" s="82"/>
      <c r="AA528" s="82"/>
      <c r="AB528" s="82"/>
      <c r="AC528" s="82"/>
      <c r="AD528" s="82"/>
      <c r="AE528" s="82"/>
      <c r="AF528" s="82"/>
      <c r="AG528" s="82"/>
      <c r="AH528" s="82"/>
      <c r="AI528" s="82"/>
      <c r="AJ528" s="82"/>
      <c r="AK528" s="82">
        <v>7843</v>
      </c>
      <c r="AL528" s="82">
        <v>8492</v>
      </c>
      <c r="AM528" s="82">
        <v>10525</v>
      </c>
      <c r="AN528" s="82">
        <v>11462</v>
      </c>
      <c r="AO528" s="82">
        <v>13522</v>
      </c>
      <c r="AP528" s="82">
        <v>13804</v>
      </c>
      <c r="AQ528" s="82">
        <v>11511</v>
      </c>
      <c r="AR528" s="82">
        <v>13418</v>
      </c>
      <c r="AS528" s="82">
        <v>14771</v>
      </c>
      <c r="AT528" s="82">
        <v>11963</v>
      </c>
      <c r="AU528" s="82">
        <v>12503</v>
      </c>
      <c r="AV528" s="82">
        <v>8687</v>
      </c>
      <c r="AW528" s="82">
        <v>7142</v>
      </c>
      <c r="AX528" s="82">
        <v>6240</v>
      </c>
      <c r="AY528" s="82">
        <v>5480</v>
      </c>
      <c r="AZ528" s="82">
        <v>5302</v>
      </c>
      <c r="BA528" s="82">
        <v>11798</v>
      </c>
      <c r="BB528" s="82"/>
      <c r="BC528" s="82"/>
      <c r="BD528" s="82"/>
      <c r="BE528" s="82"/>
      <c r="BF528" s="82"/>
      <c r="BG528" s="82"/>
      <c r="BH528" s="82"/>
      <c r="BI528" s="82"/>
      <c r="BJ528" s="82"/>
      <c r="BK528" s="82"/>
      <c r="BL528" s="82"/>
      <c r="BM528" s="82"/>
      <c r="BN528" s="82"/>
      <c r="BO528" s="82"/>
      <c r="BP528" s="82"/>
      <c r="BQ528" s="82"/>
      <c r="BR528" s="82"/>
      <c r="BS528" s="82"/>
      <c r="BT528" s="82"/>
      <c r="BU528" s="82"/>
      <c r="BV528" s="82"/>
      <c r="BW528" s="82"/>
      <c r="BX528" s="82"/>
      <c r="BY528" s="82"/>
      <c r="BZ528" s="82"/>
      <c r="CA528" s="82"/>
      <c r="CB528" s="82"/>
      <c r="CC528" s="82"/>
      <c r="CD528" s="82"/>
      <c r="CE528" s="82"/>
      <c r="CF528" s="82"/>
      <c r="CG528" s="82"/>
      <c r="CH528" s="82"/>
      <c r="CI528" s="82"/>
      <c r="CJ528" s="82"/>
      <c r="CK528" s="82"/>
      <c r="CL528" s="82"/>
      <c r="CM528" s="82"/>
      <c r="CN528" s="82"/>
      <c r="CO528" s="82"/>
      <c r="CP528" s="82"/>
      <c r="CQ528" s="82"/>
      <c r="CR528" s="82"/>
      <c r="CS528" s="82"/>
      <c r="CT528" s="82"/>
      <c r="CU528" s="82"/>
      <c r="CV528" s="82"/>
      <c r="CW528" s="82"/>
      <c r="CX528" s="82"/>
      <c r="CY528" s="82"/>
      <c r="CZ528" s="82"/>
      <c r="DA528" s="82"/>
      <c r="DB528" s="82"/>
      <c r="DC528" s="82"/>
      <c r="DD528" s="82"/>
      <c r="DE528" s="82"/>
      <c r="DF528" s="82"/>
      <c r="DG528" s="82"/>
      <c r="DH528" s="82"/>
      <c r="DI528" s="82"/>
      <c r="DJ528" s="82"/>
      <c r="DK528" s="82"/>
      <c r="DL528" s="82"/>
      <c r="DM528" s="82"/>
      <c r="DN528" s="82"/>
      <c r="DO528" s="82"/>
      <c r="DP528" s="82"/>
      <c r="DQ528" s="82"/>
    </row>
    <row r="529" spans="1:121" s="25" customFormat="1" ht="12.75" customHeight="1" outlineLevel="1" x14ac:dyDescent="0.2">
      <c r="A529" s="48" t="s">
        <v>495</v>
      </c>
      <c r="B529" s="36">
        <f t="shared" si="76"/>
        <v>29</v>
      </c>
      <c r="C529" s="81"/>
      <c r="D529" s="82"/>
      <c r="E529" s="82"/>
      <c r="F529" s="82"/>
      <c r="G529" s="82"/>
      <c r="H529" s="82"/>
      <c r="I529" s="82"/>
      <c r="J529" s="82"/>
      <c r="K529" s="82"/>
      <c r="L529" s="82"/>
      <c r="M529" s="82"/>
      <c r="N529" s="82"/>
      <c r="O529" s="82"/>
      <c r="P529" s="82"/>
      <c r="Q529" s="82"/>
      <c r="R529" s="82"/>
      <c r="S529" s="82"/>
      <c r="T529" s="82"/>
      <c r="U529" s="82"/>
      <c r="V529" s="82"/>
      <c r="W529" s="82"/>
      <c r="X529" s="82"/>
      <c r="Y529" s="82"/>
      <c r="Z529" s="82"/>
      <c r="AA529" s="82"/>
      <c r="AB529" s="82"/>
      <c r="AC529" s="82"/>
      <c r="AD529" s="82"/>
      <c r="AE529" s="82"/>
      <c r="AF529" s="82"/>
      <c r="AG529" s="82"/>
      <c r="AH529" s="82">
        <v>18242</v>
      </c>
      <c r="AI529" s="82">
        <v>30196</v>
      </c>
      <c r="AJ529" s="82">
        <v>31996</v>
      </c>
      <c r="AK529" s="82">
        <v>72356</v>
      </c>
      <c r="AL529" s="82">
        <v>27889</v>
      </c>
      <c r="AM529" s="82">
        <v>27985</v>
      </c>
      <c r="AN529" s="82">
        <v>32723</v>
      </c>
      <c r="AO529" s="82">
        <v>39797</v>
      </c>
      <c r="AP529" s="82">
        <v>61099</v>
      </c>
      <c r="AQ529" s="82">
        <v>65628</v>
      </c>
      <c r="AR529" s="82">
        <v>48300</v>
      </c>
      <c r="AS529" s="82">
        <v>48838</v>
      </c>
      <c r="AT529" s="82">
        <v>58889</v>
      </c>
      <c r="AU529" s="82">
        <v>56683</v>
      </c>
      <c r="AV529" s="82">
        <v>67311</v>
      </c>
      <c r="AW529" s="82">
        <v>78030</v>
      </c>
      <c r="AX529" s="82">
        <v>71370</v>
      </c>
      <c r="AY529" s="82">
        <v>161663</v>
      </c>
      <c r="AZ529" s="82">
        <v>222039</v>
      </c>
      <c r="BA529" s="82">
        <v>422377</v>
      </c>
      <c r="BB529" s="82">
        <v>240075</v>
      </c>
      <c r="BC529" s="82">
        <v>152510</v>
      </c>
      <c r="BD529" s="82">
        <v>267770</v>
      </c>
      <c r="BE529" s="82">
        <v>421643</v>
      </c>
      <c r="BF529" s="82">
        <v>194941</v>
      </c>
      <c r="BG529" s="82">
        <v>150353</v>
      </c>
      <c r="BH529" s="82">
        <v>272563</v>
      </c>
      <c r="BI529" s="82">
        <v>167</v>
      </c>
      <c r="BJ529" s="82"/>
      <c r="BK529" s="82"/>
      <c r="BL529" s="82">
        <v>427</v>
      </c>
      <c r="BM529" s="82"/>
      <c r="BN529" s="82"/>
      <c r="BO529" s="82"/>
      <c r="BP529" s="82"/>
      <c r="BQ529" s="82"/>
      <c r="BR529" s="82"/>
      <c r="BS529" s="82"/>
      <c r="BT529" s="82"/>
      <c r="BU529" s="82"/>
      <c r="BV529" s="82"/>
      <c r="BW529" s="82"/>
      <c r="BX529" s="82"/>
      <c r="BY529" s="82"/>
      <c r="BZ529" s="82"/>
      <c r="CA529" s="82"/>
      <c r="CB529" s="82"/>
      <c r="CC529" s="82"/>
      <c r="CD529" s="82"/>
      <c r="CE529" s="82"/>
      <c r="CF529" s="82"/>
      <c r="CG529" s="82"/>
      <c r="CH529" s="82"/>
      <c r="CI529" s="82"/>
      <c r="CJ529" s="82"/>
      <c r="CK529" s="82"/>
      <c r="CL529" s="82"/>
      <c r="CM529" s="82"/>
      <c r="CN529" s="82"/>
      <c r="CO529" s="82"/>
      <c r="CP529" s="82"/>
      <c r="CQ529" s="82"/>
      <c r="CR529" s="82"/>
      <c r="CS529" s="82"/>
      <c r="CT529" s="82"/>
      <c r="CU529" s="82"/>
      <c r="CV529" s="82"/>
      <c r="CW529" s="82"/>
      <c r="CX529" s="82"/>
      <c r="CY529" s="82"/>
      <c r="CZ529" s="82"/>
      <c r="DA529" s="82"/>
      <c r="DB529" s="82"/>
      <c r="DC529" s="82"/>
      <c r="DD529" s="82"/>
      <c r="DE529" s="82"/>
      <c r="DF529" s="82"/>
      <c r="DG529" s="82"/>
      <c r="DH529" s="82"/>
      <c r="DI529" s="82"/>
      <c r="DJ529" s="82"/>
      <c r="DK529" s="82"/>
      <c r="DL529" s="82"/>
      <c r="DM529" s="82"/>
      <c r="DN529" s="82"/>
      <c r="DO529" s="82"/>
      <c r="DP529" s="82"/>
      <c r="DQ529" s="82"/>
    </row>
    <row r="530" spans="1:121" s="25" customFormat="1" ht="12.75" customHeight="1" outlineLevel="1" x14ac:dyDescent="0.2">
      <c r="A530" s="48" t="s">
        <v>79</v>
      </c>
      <c r="B530" s="36">
        <f t="shared" si="76"/>
        <v>6</v>
      </c>
      <c r="C530" s="81"/>
      <c r="D530" s="82"/>
      <c r="E530" s="82"/>
      <c r="F530" s="82"/>
      <c r="G530" s="82"/>
      <c r="H530" s="82"/>
      <c r="I530" s="82"/>
      <c r="J530" s="82"/>
      <c r="K530" s="82"/>
      <c r="L530" s="82"/>
      <c r="M530" s="82"/>
      <c r="N530" s="82"/>
      <c r="O530" s="82"/>
      <c r="P530" s="82"/>
      <c r="Q530" s="82"/>
      <c r="R530" s="82"/>
      <c r="S530" s="82"/>
      <c r="T530" s="82"/>
      <c r="U530" s="82"/>
      <c r="V530" s="82"/>
      <c r="W530" s="82"/>
      <c r="X530" s="82"/>
      <c r="Y530" s="82"/>
      <c r="Z530" s="82"/>
      <c r="AA530" s="82"/>
      <c r="AB530" s="82"/>
      <c r="AC530" s="82"/>
      <c r="AD530" s="82"/>
      <c r="AE530" s="82"/>
      <c r="AF530" s="82"/>
      <c r="AG530" s="82"/>
      <c r="AH530" s="82"/>
      <c r="AI530" s="82"/>
      <c r="AJ530" s="82"/>
      <c r="AK530" s="82"/>
      <c r="AL530" s="82"/>
      <c r="AM530" s="82"/>
      <c r="AN530" s="82"/>
      <c r="AO530" s="82"/>
      <c r="AP530" s="82"/>
      <c r="AQ530" s="82"/>
      <c r="AR530" s="82"/>
      <c r="AS530" s="82"/>
      <c r="AT530" s="82"/>
      <c r="AU530" s="82"/>
      <c r="AV530" s="82"/>
      <c r="AW530" s="82"/>
      <c r="AX530" s="82"/>
      <c r="AY530" s="82"/>
      <c r="AZ530" s="82"/>
      <c r="BA530" s="82"/>
      <c r="BB530" s="82"/>
      <c r="BC530" s="82"/>
      <c r="BD530" s="82"/>
      <c r="BE530" s="82"/>
      <c r="BF530" s="82"/>
      <c r="BG530" s="82"/>
      <c r="BH530" s="82"/>
      <c r="BI530" s="82"/>
      <c r="BJ530" s="82">
        <v>111</v>
      </c>
      <c r="BK530" s="82">
        <v>268</v>
      </c>
      <c r="BL530" s="82"/>
      <c r="BM530" s="82">
        <v>291</v>
      </c>
      <c r="BN530" s="82">
        <v>295</v>
      </c>
      <c r="BO530" s="82">
        <v>361</v>
      </c>
      <c r="BP530" s="82">
        <v>438</v>
      </c>
      <c r="BQ530" s="82"/>
      <c r="BR530" s="82"/>
      <c r="BS530" s="82"/>
      <c r="BT530" s="82"/>
      <c r="BU530" s="82"/>
      <c r="BV530" s="82"/>
      <c r="BW530" s="82"/>
      <c r="BX530" s="82"/>
      <c r="BY530" s="82"/>
      <c r="BZ530" s="82"/>
      <c r="CA530" s="82"/>
      <c r="CB530" s="82"/>
      <c r="CC530" s="82"/>
      <c r="CD530" s="82"/>
      <c r="CE530" s="82"/>
      <c r="CF530" s="82"/>
      <c r="CG530" s="82"/>
      <c r="CH530" s="82"/>
      <c r="CI530" s="82"/>
      <c r="CJ530" s="82"/>
      <c r="CK530" s="82"/>
      <c r="CL530" s="82"/>
      <c r="CM530" s="82"/>
      <c r="CN530" s="82"/>
      <c r="CO530" s="82"/>
      <c r="CP530" s="82"/>
      <c r="CQ530" s="82"/>
      <c r="CR530" s="82"/>
      <c r="CS530" s="82"/>
      <c r="CT530" s="82"/>
      <c r="CU530" s="82"/>
      <c r="CV530" s="82"/>
      <c r="CW530" s="82"/>
      <c r="CX530" s="82"/>
      <c r="CY530" s="82"/>
      <c r="CZ530" s="82"/>
      <c r="DA530" s="82"/>
      <c r="DB530" s="82"/>
      <c r="DC530" s="82"/>
      <c r="DD530" s="82"/>
      <c r="DE530" s="82"/>
      <c r="DF530" s="82"/>
      <c r="DG530" s="82"/>
      <c r="DH530" s="82"/>
      <c r="DI530" s="82"/>
      <c r="DJ530" s="82"/>
      <c r="DK530" s="82"/>
      <c r="DL530" s="82"/>
      <c r="DM530" s="82"/>
      <c r="DN530" s="82"/>
      <c r="DO530" s="82"/>
      <c r="DP530" s="82"/>
      <c r="DQ530" s="82"/>
    </row>
    <row r="531" spans="1:121" s="25" customFormat="1" ht="12.75" customHeight="1" outlineLevel="1" x14ac:dyDescent="0.2">
      <c r="A531" s="48" t="s">
        <v>493</v>
      </c>
      <c r="B531" s="36">
        <f t="shared" si="76"/>
        <v>35</v>
      </c>
      <c r="C531" s="81"/>
      <c r="D531" s="82"/>
      <c r="E531" s="82"/>
      <c r="F531" s="82"/>
      <c r="G531" s="82"/>
      <c r="H531" s="82"/>
      <c r="I531" s="82"/>
      <c r="J531" s="82"/>
      <c r="K531" s="82"/>
      <c r="L531" s="82"/>
      <c r="M531" s="82"/>
      <c r="N531" s="82"/>
      <c r="O531" s="82"/>
      <c r="P531" s="82"/>
      <c r="Q531" s="82"/>
      <c r="R531" s="82"/>
      <c r="S531" s="82"/>
      <c r="T531" s="82"/>
      <c r="U531" s="82"/>
      <c r="V531" s="82"/>
      <c r="W531" s="82"/>
      <c r="X531" s="82"/>
      <c r="Y531" s="82"/>
      <c r="Z531" s="82"/>
      <c r="AA531" s="82"/>
      <c r="AB531" s="82"/>
      <c r="AC531" s="82"/>
      <c r="AD531" s="82"/>
      <c r="AE531" s="82"/>
      <c r="AF531" s="82"/>
      <c r="AG531" s="82"/>
      <c r="AH531" s="82">
        <v>7256</v>
      </c>
      <c r="AI531" s="82">
        <v>7922</v>
      </c>
      <c r="AJ531" s="82">
        <v>8943</v>
      </c>
      <c r="AK531" s="82">
        <v>10310</v>
      </c>
      <c r="AL531" s="82">
        <v>12326</v>
      </c>
      <c r="AM531" s="82">
        <v>13180</v>
      </c>
      <c r="AN531" s="82">
        <v>15073</v>
      </c>
      <c r="AO531" s="82">
        <v>15645</v>
      </c>
      <c r="AP531" s="82">
        <v>14994</v>
      </c>
      <c r="AQ531" s="82">
        <v>11887</v>
      </c>
      <c r="AR531" s="82">
        <v>11227</v>
      </c>
      <c r="AS531" s="82">
        <v>11256</v>
      </c>
      <c r="AT531" s="82">
        <v>11552</v>
      </c>
      <c r="AU531" s="82">
        <v>12770</v>
      </c>
      <c r="AV531" s="82">
        <v>14104</v>
      </c>
      <c r="AW531" s="82">
        <v>16615</v>
      </c>
      <c r="AX531" s="82">
        <v>18354</v>
      </c>
      <c r="AY531" s="82">
        <v>22451</v>
      </c>
      <c r="AZ531" s="82">
        <v>30267</v>
      </c>
      <c r="BA531" s="82">
        <v>37723</v>
      </c>
      <c r="BB531" s="82">
        <v>41973</v>
      </c>
      <c r="BC531" s="82">
        <v>47998</v>
      </c>
      <c r="BD531" s="82">
        <v>53767</v>
      </c>
      <c r="BE531" s="82">
        <v>79229</v>
      </c>
      <c r="BF531" s="82">
        <v>91198</v>
      </c>
      <c r="BG531" s="82">
        <v>101695</v>
      </c>
      <c r="BH531" s="82">
        <v>121567</v>
      </c>
      <c r="BI531" s="82">
        <v>143</v>
      </c>
      <c r="BJ531" s="82">
        <v>162</v>
      </c>
      <c r="BK531" s="82">
        <v>371</v>
      </c>
      <c r="BL531" s="82">
        <v>408</v>
      </c>
      <c r="BM531" s="82">
        <v>474</v>
      </c>
      <c r="BN531" s="82">
        <v>540</v>
      </c>
      <c r="BO531" s="82">
        <v>604</v>
      </c>
      <c r="BP531" s="82">
        <v>669</v>
      </c>
      <c r="BQ531" s="82"/>
      <c r="BR531" s="82"/>
      <c r="BS531" s="82"/>
      <c r="BT531" s="82"/>
      <c r="BU531" s="82"/>
      <c r="BV531" s="82"/>
      <c r="BW531" s="82"/>
      <c r="BX531" s="82"/>
      <c r="BY531" s="82"/>
      <c r="BZ531" s="82"/>
      <c r="CA531" s="82"/>
      <c r="CB531" s="82"/>
      <c r="CC531" s="82"/>
      <c r="CD531" s="82"/>
      <c r="CE531" s="82"/>
      <c r="CF531" s="82"/>
      <c r="CG531" s="82"/>
      <c r="CH531" s="82"/>
      <c r="CI531" s="82"/>
      <c r="CJ531" s="82"/>
      <c r="CK531" s="82"/>
      <c r="CL531" s="82"/>
      <c r="CM531" s="82"/>
      <c r="CN531" s="82"/>
      <c r="CO531" s="82"/>
      <c r="CP531" s="82"/>
      <c r="CQ531" s="82"/>
      <c r="CR531" s="82"/>
      <c r="CS531" s="82"/>
      <c r="CT531" s="82"/>
      <c r="CU531" s="82"/>
      <c r="CV531" s="82"/>
      <c r="CW531" s="82"/>
      <c r="CX531" s="82"/>
      <c r="CY531" s="82"/>
      <c r="CZ531" s="82"/>
      <c r="DA531" s="82"/>
      <c r="DB531" s="82"/>
      <c r="DC531" s="82"/>
      <c r="DD531" s="82"/>
      <c r="DE531" s="82"/>
      <c r="DF531" s="82"/>
      <c r="DG531" s="82"/>
      <c r="DH531" s="82"/>
      <c r="DI531" s="82"/>
      <c r="DJ531" s="82"/>
      <c r="DK531" s="82"/>
      <c r="DL531" s="82"/>
      <c r="DM531" s="82"/>
      <c r="DN531" s="82"/>
      <c r="DO531" s="82"/>
      <c r="DP531" s="82"/>
      <c r="DQ531" s="82"/>
    </row>
    <row r="532" spans="1:121" s="25" customFormat="1" ht="12.75" customHeight="1" outlineLevel="1" x14ac:dyDescent="0.2">
      <c r="A532" s="48" t="s">
        <v>564</v>
      </c>
      <c r="B532" s="36">
        <f t="shared" si="76"/>
        <v>6</v>
      </c>
      <c r="C532" s="81"/>
      <c r="D532" s="82"/>
      <c r="E532" s="82"/>
      <c r="F532" s="82"/>
      <c r="G532" s="82"/>
      <c r="H532" s="82"/>
      <c r="I532" s="82"/>
      <c r="J532" s="82"/>
      <c r="K532" s="82"/>
      <c r="L532" s="82"/>
      <c r="M532" s="82"/>
      <c r="N532" s="82"/>
      <c r="O532" s="82"/>
      <c r="P532" s="82"/>
      <c r="Q532" s="82"/>
      <c r="R532" s="82"/>
      <c r="S532" s="82"/>
      <c r="T532" s="82"/>
      <c r="U532" s="82"/>
      <c r="V532" s="82"/>
      <c r="W532" s="82"/>
      <c r="X532" s="82"/>
      <c r="Y532" s="82"/>
      <c r="Z532" s="82"/>
      <c r="AA532" s="82"/>
      <c r="AB532" s="82"/>
      <c r="AC532" s="82"/>
      <c r="AD532" s="82"/>
      <c r="AE532" s="82"/>
      <c r="AF532" s="82"/>
      <c r="AG532" s="82"/>
      <c r="AH532" s="82"/>
      <c r="AI532" s="82"/>
      <c r="AJ532" s="82"/>
      <c r="AK532" s="82"/>
      <c r="AL532" s="82"/>
      <c r="AM532" s="82"/>
      <c r="AN532" s="82"/>
      <c r="AO532" s="82"/>
      <c r="AP532" s="82"/>
      <c r="AQ532" s="82"/>
      <c r="AR532" s="82"/>
      <c r="AS532" s="82"/>
      <c r="AT532" s="82"/>
      <c r="AU532" s="82"/>
      <c r="AV532" s="82"/>
      <c r="AW532" s="82"/>
      <c r="AX532" s="82"/>
      <c r="AY532" s="82"/>
      <c r="AZ532" s="82"/>
      <c r="BA532" s="82"/>
      <c r="BB532" s="82"/>
      <c r="BC532" s="82"/>
      <c r="BD532" s="82"/>
      <c r="BE532" s="82"/>
      <c r="BF532" s="82"/>
      <c r="BG532" s="82"/>
      <c r="BH532" s="82"/>
      <c r="BI532" s="82"/>
      <c r="BJ532" s="82"/>
      <c r="BK532" s="82">
        <v>408</v>
      </c>
      <c r="BL532" s="82">
        <v>509</v>
      </c>
      <c r="BM532" s="82">
        <v>683</v>
      </c>
      <c r="BN532" s="82">
        <v>1034</v>
      </c>
      <c r="BO532" s="82">
        <v>848</v>
      </c>
      <c r="BP532" s="82">
        <v>1224</v>
      </c>
      <c r="BQ532" s="82"/>
      <c r="BR532" s="82"/>
      <c r="BS532" s="82"/>
      <c r="BT532" s="82"/>
      <c r="BU532" s="82"/>
      <c r="BV532" s="82"/>
      <c r="BW532" s="82"/>
      <c r="BX532" s="82"/>
      <c r="BY532" s="82"/>
      <c r="BZ532" s="82"/>
      <c r="CA532" s="82"/>
      <c r="CB532" s="82"/>
      <c r="CC532" s="82"/>
      <c r="CD532" s="82"/>
      <c r="CE532" s="82"/>
      <c r="CF532" s="82"/>
      <c r="CG532" s="82"/>
      <c r="CH532" s="82"/>
      <c r="CI532" s="82"/>
      <c r="CJ532" s="82"/>
      <c r="CK532" s="82"/>
      <c r="CL532" s="82"/>
      <c r="CM532" s="82"/>
      <c r="CN532" s="82"/>
      <c r="CO532" s="82"/>
      <c r="CP532" s="82"/>
      <c r="CQ532" s="82"/>
      <c r="CR532" s="82"/>
      <c r="CS532" s="82"/>
      <c r="CT532" s="82"/>
      <c r="CU532" s="82"/>
      <c r="CV532" s="82"/>
      <c r="CW532" s="82"/>
      <c r="CX532" s="82"/>
      <c r="CY532" s="82"/>
      <c r="CZ532" s="82"/>
      <c r="DA532" s="82"/>
      <c r="DB532" s="82"/>
      <c r="DC532" s="82"/>
      <c r="DD532" s="82"/>
      <c r="DE532" s="82"/>
      <c r="DF532" s="82"/>
      <c r="DG532" s="82"/>
      <c r="DH532" s="82"/>
      <c r="DI532" s="82"/>
      <c r="DJ532" s="82"/>
      <c r="DK532" s="82"/>
      <c r="DL532" s="82"/>
      <c r="DM532" s="82"/>
      <c r="DN532" s="82"/>
      <c r="DO532" s="82"/>
      <c r="DP532" s="82"/>
      <c r="DQ532" s="82"/>
    </row>
    <row r="533" spans="1:121" s="25" customFormat="1" ht="12.75" customHeight="1" outlineLevel="1" x14ac:dyDescent="0.2">
      <c r="A533" s="48" t="s">
        <v>566</v>
      </c>
      <c r="B533" s="36">
        <f t="shared" si="76"/>
        <v>8</v>
      </c>
      <c r="C533" s="81"/>
      <c r="D533" s="82"/>
      <c r="E533" s="82"/>
      <c r="F533" s="82"/>
      <c r="G533" s="82"/>
      <c r="H533" s="82"/>
      <c r="I533" s="82"/>
      <c r="J533" s="82"/>
      <c r="K533" s="82"/>
      <c r="L533" s="82"/>
      <c r="M533" s="82"/>
      <c r="N533" s="82"/>
      <c r="O533" s="82"/>
      <c r="P533" s="82"/>
      <c r="Q533" s="82"/>
      <c r="R533" s="82"/>
      <c r="S533" s="82"/>
      <c r="T533" s="82"/>
      <c r="U533" s="82"/>
      <c r="V533" s="82"/>
      <c r="W533" s="82"/>
      <c r="X533" s="82"/>
      <c r="Y533" s="82"/>
      <c r="Z533" s="82"/>
      <c r="AA533" s="82"/>
      <c r="AB533" s="82"/>
      <c r="AC533" s="82"/>
      <c r="AD533" s="82"/>
      <c r="AE533" s="82"/>
      <c r="AF533" s="82"/>
      <c r="AG533" s="82"/>
      <c r="AH533" s="82"/>
      <c r="AI533" s="82"/>
      <c r="AJ533" s="82"/>
      <c r="AK533" s="82"/>
      <c r="AL533" s="82"/>
      <c r="AM533" s="82"/>
      <c r="AN533" s="82"/>
      <c r="AO533" s="82"/>
      <c r="AP533" s="82"/>
      <c r="AQ533" s="82"/>
      <c r="AR533" s="82"/>
      <c r="AS533" s="82"/>
      <c r="AT533" s="82"/>
      <c r="AU533" s="82"/>
      <c r="AV533" s="82"/>
      <c r="AW533" s="82"/>
      <c r="AX533" s="82"/>
      <c r="AY533" s="82"/>
      <c r="AZ533" s="82"/>
      <c r="BA533" s="82"/>
      <c r="BB533" s="82"/>
      <c r="BC533" s="82"/>
      <c r="BD533" s="82"/>
      <c r="BE533" s="82"/>
      <c r="BF533" s="82"/>
      <c r="BG533" s="82"/>
      <c r="BH533" s="82"/>
      <c r="BI533" s="82">
        <v>1432</v>
      </c>
      <c r="BJ533" s="82">
        <v>1648</v>
      </c>
      <c r="BK533" s="82">
        <v>3791</v>
      </c>
      <c r="BL533" s="82">
        <v>4195</v>
      </c>
      <c r="BM533" s="82">
        <v>4506</v>
      </c>
      <c r="BN533" s="82">
        <v>4748</v>
      </c>
      <c r="BO533" s="82">
        <v>5339</v>
      </c>
      <c r="BP533" s="82">
        <v>5817</v>
      </c>
      <c r="BQ533" s="82"/>
      <c r="BR533" s="82"/>
      <c r="BS533" s="82"/>
      <c r="BT533" s="82"/>
      <c r="BU533" s="82"/>
      <c r="BV533" s="82"/>
      <c r="BW533" s="82"/>
      <c r="BX533" s="82"/>
      <c r="BY533" s="82"/>
      <c r="BZ533" s="82"/>
      <c r="CA533" s="82"/>
      <c r="CB533" s="82"/>
      <c r="CC533" s="82"/>
      <c r="CD533" s="82"/>
      <c r="CE533" s="82"/>
      <c r="CF533" s="82"/>
      <c r="CG533" s="82"/>
      <c r="CH533" s="82"/>
      <c r="CI533" s="82"/>
      <c r="CJ533" s="82"/>
      <c r="CK533" s="82"/>
      <c r="CL533" s="82"/>
      <c r="CM533" s="82"/>
      <c r="CN533" s="82"/>
      <c r="CO533" s="82"/>
      <c r="CP533" s="82"/>
      <c r="CQ533" s="82"/>
      <c r="CR533" s="82"/>
      <c r="CS533" s="82"/>
      <c r="CT533" s="82"/>
      <c r="CU533" s="82"/>
      <c r="CV533" s="82"/>
      <c r="CW533" s="82"/>
      <c r="CX533" s="82"/>
      <c r="CY533" s="82"/>
      <c r="CZ533" s="82"/>
      <c r="DA533" s="82"/>
      <c r="DB533" s="82"/>
      <c r="DC533" s="82"/>
      <c r="DD533" s="82"/>
      <c r="DE533" s="82"/>
      <c r="DF533" s="82"/>
      <c r="DG533" s="82"/>
      <c r="DH533" s="82"/>
      <c r="DI533" s="82"/>
      <c r="DJ533" s="82"/>
      <c r="DK533" s="82"/>
      <c r="DL533" s="82"/>
      <c r="DM533" s="82"/>
      <c r="DN533" s="82"/>
      <c r="DO533" s="82"/>
      <c r="DP533" s="82"/>
      <c r="DQ533" s="82"/>
    </row>
    <row r="534" spans="1:121" s="25" customFormat="1" ht="12.75" customHeight="1" outlineLevel="1" x14ac:dyDescent="0.2">
      <c r="A534" s="48" t="s">
        <v>491</v>
      </c>
      <c r="B534" s="36">
        <f t="shared" si="76"/>
        <v>27</v>
      </c>
      <c r="C534" s="81"/>
      <c r="D534" s="82"/>
      <c r="E534" s="82"/>
      <c r="F534" s="82"/>
      <c r="G534" s="82"/>
      <c r="H534" s="82"/>
      <c r="I534" s="82"/>
      <c r="J534" s="82"/>
      <c r="K534" s="82"/>
      <c r="L534" s="82"/>
      <c r="M534" s="82"/>
      <c r="N534" s="82"/>
      <c r="O534" s="82"/>
      <c r="P534" s="82"/>
      <c r="Q534" s="82"/>
      <c r="R534" s="82"/>
      <c r="S534" s="82"/>
      <c r="T534" s="82"/>
      <c r="U534" s="82"/>
      <c r="V534" s="82"/>
      <c r="W534" s="82"/>
      <c r="X534" s="82"/>
      <c r="Y534" s="82"/>
      <c r="Z534" s="82"/>
      <c r="AA534" s="82"/>
      <c r="AB534" s="82"/>
      <c r="AC534" s="82"/>
      <c r="AD534" s="82"/>
      <c r="AE534" s="82"/>
      <c r="AF534" s="82"/>
      <c r="AG534" s="82"/>
      <c r="AH534" s="82">
        <v>89199</v>
      </c>
      <c r="AI534" s="82">
        <v>112868</v>
      </c>
      <c r="AJ534" s="82">
        <v>121331</v>
      </c>
      <c r="AK534" s="82">
        <v>132510</v>
      </c>
      <c r="AL534" s="82">
        <v>147820</v>
      </c>
      <c r="AM534" s="82">
        <v>162828</v>
      </c>
      <c r="AN534" s="82">
        <v>165097</v>
      </c>
      <c r="AO534" s="82">
        <v>175958</v>
      </c>
      <c r="AP534" s="82">
        <v>191599</v>
      </c>
      <c r="AQ534" s="82">
        <v>209397</v>
      </c>
      <c r="AR534" s="82">
        <v>223587</v>
      </c>
      <c r="AS534" s="82">
        <v>219136</v>
      </c>
      <c r="AT534" s="82">
        <v>209672</v>
      </c>
      <c r="AU534" s="82">
        <v>223872</v>
      </c>
      <c r="AV534" s="82">
        <v>232221</v>
      </c>
      <c r="AW534" s="82">
        <v>257946</v>
      </c>
      <c r="AX534" s="82">
        <v>287191</v>
      </c>
      <c r="AY534" s="82">
        <v>316376</v>
      </c>
      <c r="AZ534" s="82">
        <v>380373</v>
      </c>
      <c r="BA534" s="82">
        <v>441369</v>
      </c>
      <c r="BB534" s="82">
        <v>536564</v>
      </c>
      <c r="BC534" s="82">
        <v>658669</v>
      </c>
      <c r="BD534" s="82">
        <v>691681</v>
      </c>
      <c r="BE534" s="82">
        <v>762408</v>
      </c>
      <c r="BF534" s="82">
        <v>848106</v>
      </c>
      <c r="BG534" s="82">
        <v>998850</v>
      </c>
      <c r="BH534" s="82">
        <v>1075388</v>
      </c>
      <c r="BI534" s="82"/>
      <c r="BJ534" s="82"/>
      <c r="BK534" s="82"/>
      <c r="BL534" s="82"/>
      <c r="BM534" s="82"/>
      <c r="BN534" s="82"/>
      <c r="BO534" s="82"/>
      <c r="BP534" s="82"/>
      <c r="BQ534" s="82"/>
      <c r="BR534" s="82"/>
      <c r="BS534" s="82"/>
      <c r="BT534" s="82"/>
      <c r="BU534" s="82"/>
      <c r="BV534" s="82"/>
      <c r="BW534" s="82"/>
      <c r="BX534" s="82"/>
      <c r="BY534" s="82"/>
      <c r="BZ534" s="82"/>
      <c r="CA534" s="82"/>
      <c r="CB534" s="82"/>
      <c r="CC534" s="82"/>
      <c r="CD534" s="82"/>
      <c r="CE534" s="82"/>
      <c r="CF534" s="82"/>
      <c r="CG534" s="82"/>
      <c r="CH534" s="82"/>
      <c r="CI534" s="82"/>
      <c r="CJ534" s="82"/>
      <c r="CK534" s="82"/>
      <c r="CL534" s="82"/>
      <c r="CM534" s="82"/>
      <c r="CN534" s="82"/>
      <c r="CO534" s="82"/>
      <c r="CP534" s="82"/>
      <c r="CQ534" s="82"/>
      <c r="CR534" s="82"/>
      <c r="CS534" s="82"/>
      <c r="CT534" s="82"/>
      <c r="CU534" s="82"/>
      <c r="CV534" s="82"/>
      <c r="CW534" s="82"/>
      <c r="CX534" s="82"/>
      <c r="CY534" s="82"/>
      <c r="CZ534" s="82"/>
      <c r="DA534" s="82"/>
      <c r="DB534" s="82"/>
      <c r="DC534" s="82"/>
      <c r="DD534" s="82"/>
      <c r="DE534" s="82"/>
      <c r="DF534" s="82"/>
      <c r="DG534" s="82"/>
      <c r="DH534" s="82"/>
      <c r="DI534" s="82"/>
      <c r="DJ534" s="82"/>
      <c r="DK534" s="82"/>
      <c r="DL534" s="82"/>
      <c r="DM534" s="82"/>
      <c r="DN534" s="82"/>
      <c r="DO534" s="82"/>
      <c r="DP534" s="82"/>
      <c r="DQ534" s="82"/>
    </row>
    <row r="535" spans="1:121" s="25" customFormat="1" ht="12.75" customHeight="1" outlineLevel="1" x14ac:dyDescent="0.2">
      <c r="A535" s="48" t="s">
        <v>524</v>
      </c>
      <c r="B535" s="36">
        <f t="shared" si="76"/>
        <v>6</v>
      </c>
      <c r="C535" s="81"/>
      <c r="D535" s="82"/>
      <c r="E535" s="82"/>
      <c r="F535" s="82"/>
      <c r="G535" s="82"/>
      <c r="H535" s="82"/>
      <c r="I535" s="82"/>
      <c r="J535" s="82"/>
      <c r="K535" s="82"/>
      <c r="L535" s="82"/>
      <c r="M535" s="82"/>
      <c r="N535" s="82"/>
      <c r="O535" s="82"/>
      <c r="P535" s="82"/>
      <c r="Q535" s="82"/>
      <c r="R535" s="82"/>
      <c r="S535" s="82"/>
      <c r="T535" s="82"/>
      <c r="U535" s="82"/>
      <c r="V535" s="82"/>
      <c r="W535" s="82"/>
      <c r="X535" s="82"/>
      <c r="Y535" s="82"/>
      <c r="Z535" s="82"/>
      <c r="AA535" s="82"/>
      <c r="AB535" s="82"/>
      <c r="AC535" s="82"/>
      <c r="AD535" s="82"/>
      <c r="AE535" s="82"/>
      <c r="AF535" s="82"/>
      <c r="AG535" s="82"/>
      <c r="AH535" s="82"/>
      <c r="AI535" s="82"/>
      <c r="AJ535" s="82"/>
      <c r="AK535" s="82"/>
      <c r="AL535" s="82"/>
      <c r="AM535" s="82"/>
      <c r="AN535" s="82"/>
      <c r="AO535" s="82"/>
      <c r="AP535" s="82"/>
      <c r="AQ535" s="82"/>
      <c r="AR535" s="82"/>
      <c r="AS535" s="82"/>
      <c r="AT535" s="82"/>
      <c r="AU535" s="82"/>
      <c r="AV535" s="82"/>
      <c r="AW535" s="82"/>
      <c r="AX535" s="82"/>
      <c r="AY535" s="82"/>
      <c r="AZ535" s="82"/>
      <c r="BA535" s="82"/>
      <c r="BB535" s="82"/>
      <c r="BC535" s="82">
        <v>155596</v>
      </c>
      <c r="BD535" s="82">
        <v>170298</v>
      </c>
      <c r="BE535" s="82">
        <v>151029</v>
      </c>
      <c r="BF535" s="82">
        <v>354189</v>
      </c>
      <c r="BG535" s="82">
        <v>325961</v>
      </c>
      <c r="BH535" s="82">
        <v>315022</v>
      </c>
      <c r="BI535" s="82"/>
      <c r="BJ535" s="82"/>
      <c r="BK535" s="82"/>
      <c r="BL535" s="82"/>
      <c r="BM535" s="82"/>
      <c r="BN535" s="82"/>
      <c r="BO535" s="82"/>
      <c r="BP535" s="82"/>
      <c r="BQ535" s="82"/>
      <c r="BR535" s="82"/>
      <c r="BS535" s="82"/>
      <c r="BT535" s="82"/>
      <c r="BU535" s="82"/>
      <c r="BV535" s="82"/>
      <c r="BW535" s="82"/>
      <c r="BX535" s="82"/>
      <c r="BY535" s="82"/>
      <c r="BZ535" s="82"/>
      <c r="CA535" s="82"/>
      <c r="CB535" s="82"/>
      <c r="CC535" s="82"/>
      <c r="CD535" s="82"/>
      <c r="CE535" s="82"/>
      <c r="CF535" s="82"/>
      <c r="CG535" s="82"/>
      <c r="CH535" s="82"/>
      <c r="CI535" s="82"/>
      <c r="CJ535" s="82"/>
      <c r="CK535" s="82"/>
      <c r="CL535" s="82"/>
      <c r="CM535" s="82"/>
      <c r="CN535" s="82"/>
      <c r="CO535" s="82"/>
      <c r="CP535" s="82"/>
      <c r="CQ535" s="82"/>
      <c r="CR535" s="82"/>
      <c r="CS535" s="82"/>
      <c r="CT535" s="82"/>
      <c r="CU535" s="82"/>
      <c r="CV535" s="82"/>
      <c r="CW535" s="82"/>
      <c r="CX535" s="82"/>
      <c r="CY535" s="82"/>
      <c r="CZ535" s="82"/>
      <c r="DA535" s="82"/>
      <c r="DB535" s="82"/>
      <c r="DC535" s="82"/>
      <c r="DD535" s="82"/>
      <c r="DE535" s="82"/>
      <c r="DF535" s="82"/>
      <c r="DG535" s="82"/>
      <c r="DH535" s="82"/>
      <c r="DI535" s="82"/>
      <c r="DJ535" s="82"/>
      <c r="DK535" s="82"/>
      <c r="DL535" s="82"/>
      <c r="DM535" s="82"/>
      <c r="DN535" s="82"/>
      <c r="DO535" s="82"/>
      <c r="DP535" s="82"/>
      <c r="DQ535" s="82"/>
    </row>
    <row r="536" spans="1:121" s="25" customFormat="1" ht="12.75" customHeight="1" outlineLevel="1" x14ac:dyDescent="0.2">
      <c r="A536" s="48" t="s">
        <v>579</v>
      </c>
      <c r="B536" s="36">
        <f t="shared" si="76"/>
        <v>1</v>
      </c>
      <c r="C536" s="81"/>
      <c r="D536" s="82"/>
      <c r="E536" s="82"/>
      <c r="F536" s="82"/>
      <c r="G536" s="82"/>
      <c r="H536" s="82"/>
      <c r="I536" s="82"/>
      <c r="J536" s="82"/>
      <c r="K536" s="82"/>
      <c r="L536" s="82"/>
      <c r="M536" s="82"/>
      <c r="N536" s="82"/>
      <c r="O536" s="82"/>
      <c r="P536" s="82"/>
      <c r="Q536" s="82"/>
      <c r="R536" s="82"/>
      <c r="S536" s="82"/>
      <c r="T536" s="82"/>
      <c r="U536" s="82"/>
      <c r="V536" s="82"/>
      <c r="W536" s="82"/>
      <c r="X536" s="82"/>
      <c r="Y536" s="82"/>
      <c r="Z536" s="82"/>
      <c r="AA536" s="82"/>
      <c r="AB536" s="82"/>
      <c r="AC536" s="82"/>
      <c r="AD536" s="82"/>
      <c r="AE536" s="82"/>
      <c r="AF536" s="82"/>
      <c r="AG536" s="82"/>
      <c r="AH536" s="82"/>
      <c r="AI536" s="82"/>
      <c r="AJ536" s="82"/>
      <c r="AK536" s="82"/>
      <c r="AL536" s="82"/>
      <c r="AM536" s="82"/>
      <c r="AN536" s="82"/>
      <c r="AO536" s="82"/>
      <c r="AP536" s="82"/>
      <c r="AQ536" s="82"/>
      <c r="AR536" s="82"/>
      <c r="AS536" s="82"/>
      <c r="AT536" s="82"/>
      <c r="AU536" s="82"/>
      <c r="AV536" s="82"/>
      <c r="AW536" s="82"/>
      <c r="AX536" s="82"/>
      <c r="AY536" s="82"/>
      <c r="AZ536" s="82"/>
      <c r="BA536" s="82"/>
      <c r="BB536" s="82"/>
      <c r="BC536" s="82"/>
      <c r="BD536" s="82"/>
      <c r="BE536" s="82"/>
      <c r="BF536" s="82"/>
      <c r="BG536" s="82"/>
      <c r="BH536" s="82"/>
      <c r="BI536" s="82"/>
      <c r="BJ536" s="82"/>
      <c r="BK536" s="82"/>
      <c r="BL536" s="82"/>
      <c r="BM536" s="82"/>
      <c r="BN536" s="82"/>
      <c r="BO536" s="82"/>
      <c r="BP536" s="82">
        <v>305</v>
      </c>
      <c r="BQ536" s="82"/>
      <c r="BR536" s="82"/>
      <c r="BS536" s="82"/>
      <c r="BT536" s="82"/>
      <c r="BU536" s="82"/>
      <c r="BV536" s="82"/>
      <c r="BW536" s="82"/>
      <c r="BX536" s="82"/>
      <c r="BY536" s="82"/>
      <c r="BZ536" s="82"/>
      <c r="CA536" s="82"/>
      <c r="CB536" s="82"/>
      <c r="CC536" s="82"/>
      <c r="CD536" s="82"/>
      <c r="CE536" s="82"/>
      <c r="CF536" s="82"/>
      <c r="CG536" s="82"/>
      <c r="CH536" s="82"/>
      <c r="CI536" s="82"/>
      <c r="CJ536" s="82"/>
      <c r="CK536" s="82"/>
      <c r="CL536" s="82"/>
      <c r="CM536" s="82"/>
      <c r="CN536" s="82"/>
      <c r="CO536" s="82"/>
      <c r="CP536" s="82"/>
      <c r="CQ536" s="82"/>
      <c r="CR536" s="82"/>
      <c r="CS536" s="82"/>
      <c r="CT536" s="82"/>
      <c r="CU536" s="82"/>
      <c r="CV536" s="82"/>
      <c r="CW536" s="82"/>
      <c r="CX536" s="82"/>
      <c r="CY536" s="82"/>
      <c r="CZ536" s="82"/>
      <c r="DA536" s="82"/>
      <c r="DB536" s="82"/>
      <c r="DC536" s="82"/>
      <c r="DD536" s="82"/>
      <c r="DE536" s="82"/>
      <c r="DF536" s="82"/>
      <c r="DG536" s="82"/>
      <c r="DH536" s="82"/>
      <c r="DI536" s="82"/>
      <c r="DJ536" s="82"/>
      <c r="DK536" s="82"/>
      <c r="DL536" s="82"/>
      <c r="DM536" s="82"/>
      <c r="DN536" s="82"/>
      <c r="DO536" s="82"/>
      <c r="DP536" s="82"/>
      <c r="DQ536" s="82"/>
    </row>
    <row r="537" spans="1:121" s="25" customFormat="1" ht="12.75" customHeight="1" outlineLevel="1" x14ac:dyDescent="0.2">
      <c r="A537" s="48" t="s">
        <v>614</v>
      </c>
      <c r="B537" s="36">
        <f t="shared" si="76"/>
        <v>1</v>
      </c>
      <c r="C537" s="81"/>
      <c r="D537" s="82"/>
      <c r="E537" s="82"/>
      <c r="F537" s="82"/>
      <c r="G537" s="82"/>
      <c r="H537" s="82"/>
      <c r="I537" s="82"/>
      <c r="J537" s="82"/>
      <c r="K537" s="82"/>
      <c r="L537" s="82"/>
      <c r="M537" s="82"/>
      <c r="N537" s="82"/>
      <c r="O537" s="82"/>
      <c r="P537" s="82"/>
      <c r="Q537" s="82"/>
      <c r="R537" s="82"/>
      <c r="S537" s="82"/>
      <c r="T537" s="82"/>
      <c r="U537" s="82"/>
      <c r="V537" s="82"/>
      <c r="W537" s="82"/>
      <c r="X537" s="82"/>
      <c r="Y537" s="82"/>
      <c r="Z537" s="82"/>
      <c r="AA537" s="82"/>
      <c r="AB537" s="82"/>
      <c r="AC537" s="82"/>
      <c r="AD537" s="82"/>
      <c r="AE537" s="82"/>
      <c r="AF537" s="82"/>
      <c r="AG537" s="82"/>
      <c r="AH537" s="82"/>
      <c r="AI537" s="82"/>
      <c r="AJ537" s="82"/>
      <c r="AK537" s="82"/>
      <c r="AL537" s="82"/>
      <c r="AM537" s="82"/>
      <c r="AN537" s="82"/>
      <c r="AO537" s="82"/>
      <c r="AP537" s="82"/>
      <c r="AQ537" s="82"/>
      <c r="AR537" s="82"/>
      <c r="AS537" s="82"/>
      <c r="AT537" s="82"/>
      <c r="AU537" s="82"/>
      <c r="AV537" s="82"/>
      <c r="AW537" s="82"/>
      <c r="AX537" s="82"/>
      <c r="AY537" s="82"/>
      <c r="AZ537" s="82"/>
      <c r="BA537" s="82"/>
      <c r="BB537" s="82"/>
      <c r="BC537" s="82"/>
      <c r="BD537" s="82"/>
      <c r="BE537" s="82"/>
      <c r="BF537" s="82"/>
      <c r="BG537" s="82"/>
      <c r="BH537" s="82"/>
      <c r="BI537" s="82"/>
      <c r="BJ537" s="82">
        <v>401</v>
      </c>
      <c r="BK537" s="82"/>
      <c r="BL537" s="82"/>
      <c r="BM537" s="82"/>
      <c r="BN537" s="82"/>
      <c r="BO537" s="82"/>
      <c r="BP537" s="82"/>
      <c r="BQ537" s="82"/>
      <c r="BR537" s="82"/>
      <c r="BS537" s="82"/>
      <c r="BT537" s="82"/>
      <c r="BU537" s="82"/>
      <c r="BV537" s="82"/>
      <c r="BW537" s="82"/>
      <c r="BX537" s="82"/>
      <c r="BY537" s="82"/>
      <c r="BZ537" s="82"/>
      <c r="CA537" s="82"/>
      <c r="CB537" s="82"/>
      <c r="CC537" s="82"/>
      <c r="CD537" s="82"/>
      <c r="CE537" s="82"/>
      <c r="CF537" s="82"/>
      <c r="CG537" s="82"/>
      <c r="CH537" s="82"/>
      <c r="CI537" s="82"/>
      <c r="CJ537" s="82"/>
      <c r="CK537" s="82"/>
      <c r="CL537" s="82"/>
      <c r="CM537" s="82"/>
      <c r="CN537" s="82"/>
      <c r="CO537" s="82"/>
      <c r="CP537" s="82"/>
      <c r="CQ537" s="82"/>
      <c r="CR537" s="82"/>
      <c r="CS537" s="82"/>
      <c r="CT537" s="82"/>
      <c r="CU537" s="82"/>
      <c r="CV537" s="82"/>
      <c r="CW537" s="82"/>
      <c r="CX537" s="82"/>
      <c r="CY537" s="82"/>
      <c r="CZ537" s="82"/>
      <c r="DA537" s="82"/>
      <c r="DB537" s="82"/>
      <c r="DC537" s="82"/>
      <c r="DD537" s="82"/>
      <c r="DE537" s="82"/>
      <c r="DF537" s="82"/>
      <c r="DG537" s="82"/>
      <c r="DH537" s="82"/>
      <c r="DI537" s="82"/>
      <c r="DJ537" s="82"/>
      <c r="DK537" s="82"/>
      <c r="DL537" s="82"/>
      <c r="DM537" s="82"/>
      <c r="DN537" s="82"/>
      <c r="DO537" s="82"/>
      <c r="DP537" s="82"/>
      <c r="DQ537" s="82"/>
    </row>
    <row r="538" spans="1:121" s="25" customFormat="1" ht="12.75" customHeight="1" outlineLevel="1" x14ac:dyDescent="0.2">
      <c r="A538" s="35" t="s">
        <v>183</v>
      </c>
      <c r="B538" s="36">
        <f t="shared" si="76"/>
        <v>11</v>
      </c>
      <c r="C538" s="81"/>
      <c r="D538" s="82"/>
      <c r="E538" s="82"/>
      <c r="F538" s="82"/>
      <c r="G538" s="82"/>
      <c r="H538" s="82"/>
      <c r="I538" s="82"/>
      <c r="J538" s="82"/>
      <c r="K538" s="82"/>
      <c r="L538" s="82"/>
      <c r="M538" s="82"/>
      <c r="N538" s="82"/>
      <c r="O538" s="82"/>
      <c r="P538" s="82"/>
      <c r="Q538" s="82"/>
      <c r="R538" s="82"/>
      <c r="S538" s="82"/>
      <c r="T538" s="82"/>
      <c r="U538" s="82"/>
      <c r="V538" s="82"/>
      <c r="W538" s="82"/>
      <c r="X538" s="82"/>
      <c r="Y538" s="82"/>
      <c r="Z538" s="82"/>
      <c r="AA538" s="82"/>
      <c r="AB538" s="82"/>
      <c r="AC538" s="82"/>
      <c r="AD538" s="82"/>
      <c r="AE538" s="82"/>
      <c r="AF538" s="82"/>
      <c r="AG538" s="82"/>
      <c r="AH538" s="82"/>
      <c r="AI538" s="82"/>
      <c r="AJ538" s="82"/>
      <c r="AK538" s="82"/>
      <c r="AL538" s="82"/>
      <c r="AM538" s="82"/>
      <c r="AN538" s="82"/>
      <c r="AO538" s="82"/>
      <c r="AP538" s="82"/>
      <c r="AQ538" s="82"/>
      <c r="AR538" s="82"/>
      <c r="AS538" s="82"/>
      <c r="AT538" s="82"/>
      <c r="AU538" s="82"/>
      <c r="AV538" s="82"/>
      <c r="AW538" s="82"/>
      <c r="AX538" s="82"/>
      <c r="AY538" s="82"/>
      <c r="AZ538" s="82"/>
      <c r="BA538" s="82"/>
      <c r="BB538" s="82"/>
      <c r="BC538" s="82"/>
      <c r="BD538" s="82"/>
      <c r="BE538" s="82"/>
      <c r="BF538" s="82">
        <v>2346</v>
      </c>
      <c r="BG538" s="82">
        <v>18776</v>
      </c>
      <c r="BH538" s="82">
        <v>14690</v>
      </c>
      <c r="BI538" s="82">
        <v>6</v>
      </c>
      <c r="BJ538" s="82">
        <v>3</v>
      </c>
      <c r="BK538" s="82">
        <v>5</v>
      </c>
      <c r="BL538" s="82">
        <v>5</v>
      </c>
      <c r="BM538" s="82">
        <v>7</v>
      </c>
      <c r="BN538" s="82">
        <v>8</v>
      </c>
      <c r="BO538" s="82">
        <v>9</v>
      </c>
      <c r="BP538" s="82">
        <v>11</v>
      </c>
      <c r="BQ538" s="82"/>
      <c r="BR538" s="82"/>
      <c r="BS538" s="82"/>
      <c r="BT538" s="82"/>
      <c r="BU538" s="82"/>
      <c r="BV538" s="82"/>
      <c r="BW538" s="82"/>
      <c r="BX538" s="82"/>
      <c r="BY538" s="82"/>
      <c r="BZ538" s="82"/>
      <c r="CA538" s="82"/>
      <c r="CB538" s="82"/>
      <c r="CC538" s="82"/>
      <c r="CD538" s="82"/>
      <c r="CE538" s="82"/>
      <c r="CF538" s="82"/>
      <c r="CG538" s="82"/>
      <c r="CH538" s="82"/>
      <c r="CI538" s="82"/>
      <c r="CJ538" s="82"/>
      <c r="CK538" s="82"/>
      <c r="CL538" s="82"/>
      <c r="CM538" s="82"/>
      <c r="CN538" s="82"/>
      <c r="CO538" s="82"/>
      <c r="CP538" s="82"/>
      <c r="CQ538" s="82"/>
      <c r="CR538" s="82"/>
      <c r="CS538" s="82"/>
      <c r="CT538" s="82"/>
      <c r="CU538" s="82"/>
      <c r="CV538" s="82"/>
      <c r="CW538" s="82"/>
      <c r="CX538" s="82"/>
      <c r="CY538" s="82"/>
      <c r="CZ538" s="82"/>
      <c r="DA538" s="82"/>
      <c r="DB538" s="82"/>
      <c r="DC538" s="82"/>
      <c r="DD538" s="82"/>
      <c r="DE538" s="82"/>
      <c r="DF538" s="82"/>
      <c r="DG538" s="82"/>
      <c r="DH538" s="82"/>
      <c r="DI538" s="82"/>
      <c r="DJ538" s="82"/>
      <c r="DK538" s="82"/>
      <c r="DL538" s="82"/>
      <c r="DM538" s="82"/>
      <c r="DN538" s="82"/>
      <c r="DO538" s="82"/>
      <c r="DP538" s="82"/>
      <c r="DQ538" s="82"/>
    </row>
    <row r="539" spans="1:121" s="25" customFormat="1" ht="12.75" customHeight="1" outlineLevel="1" x14ac:dyDescent="0.2">
      <c r="A539" s="35" t="s">
        <v>308</v>
      </c>
      <c r="B539" s="36">
        <f t="shared" si="76"/>
        <v>1</v>
      </c>
      <c r="C539" s="81"/>
      <c r="D539" s="82"/>
      <c r="E539" s="82"/>
      <c r="F539" s="82"/>
      <c r="G539" s="82"/>
      <c r="H539" s="82"/>
      <c r="I539" s="82"/>
      <c r="J539" s="82"/>
      <c r="K539" s="82"/>
      <c r="L539" s="82"/>
      <c r="M539" s="82"/>
      <c r="N539" s="82"/>
      <c r="O539" s="82"/>
      <c r="P539" s="82"/>
      <c r="Q539" s="82"/>
      <c r="R539" s="82"/>
      <c r="S539" s="82"/>
      <c r="T539" s="82"/>
      <c r="U539" s="82"/>
      <c r="V539" s="82"/>
      <c r="W539" s="82"/>
      <c r="X539" s="82"/>
      <c r="Y539" s="82"/>
      <c r="Z539" s="82"/>
      <c r="AA539" s="82"/>
      <c r="AB539" s="82"/>
      <c r="AC539" s="82"/>
      <c r="AD539" s="82"/>
      <c r="AE539" s="82"/>
      <c r="AF539" s="82"/>
      <c r="AG539" s="82"/>
      <c r="AH539" s="82"/>
      <c r="AI539" s="82"/>
      <c r="AJ539" s="82"/>
      <c r="AK539" s="82"/>
      <c r="AL539" s="82"/>
      <c r="AM539" s="82"/>
      <c r="AN539" s="82"/>
      <c r="AO539" s="82"/>
      <c r="AP539" s="82"/>
      <c r="AQ539" s="82"/>
      <c r="AR539" s="82"/>
      <c r="AS539" s="82"/>
      <c r="AT539" s="82"/>
      <c r="AU539" s="82"/>
      <c r="AV539" s="82"/>
      <c r="AW539" s="82"/>
      <c r="AX539" s="82"/>
      <c r="AY539" s="82"/>
      <c r="AZ539" s="82"/>
      <c r="BA539" s="82"/>
      <c r="BB539" s="82"/>
      <c r="BC539" s="82"/>
      <c r="BD539" s="82"/>
      <c r="BE539" s="82"/>
      <c r="BF539" s="82"/>
      <c r="BG539" s="82"/>
      <c r="BH539" s="82"/>
      <c r="BI539" s="82"/>
      <c r="BJ539" s="82"/>
      <c r="BK539" s="82"/>
      <c r="BL539" s="82"/>
      <c r="BM539" s="82"/>
      <c r="BN539" s="82"/>
      <c r="BO539" s="82"/>
      <c r="BP539" s="82">
        <v>245</v>
      </c>
      <c r="BQ539" s="82"/>
      <c r="BR539" s="82"/>
      <c r="BS539" s="82"/>
      <c r="BT539" s="82"/>
      <c r="BU539" s="82"/>
      <c r="BV539" s="82"/>
      <c r="BW539" s="82"/>
      <c r="BX539" s="82"/>
      <c r="BY539" s="82"/>
      <c r="BZ539" s="82"/>
      <c r="CA539" s="82"/>
      <c r="CB539" s="82"/>
      <c r="CC539" s="82"/>
      <c r="CD539" s="82"/>
      <c r="CE539" s="82"/>
      <c r="CF539" s="82"/>
      <c r="CG539" s="82"/>
      <c r="CH539" s="82"/>
      <c r="CI539" s="82"/>
      <c r="CJ539" s="82"/>
      <c r="CK539" s="82"/>
      <c r="CL539" s="82"/>
      <c r="CM539" s="82"/>
      <c r="CN539" s="82"/>
      <c r="CO539" s="82"/>
      <c r="CP539" s="82"/>
      <c r="CQ539" s="82"/>
      <c r="CR539" s="82"/>
      <c r="CS539" s="82"/>
      <c r="CT539" s="82"/>
      <c r="CU539" s="82"/>
      <c r="CV539" s="82"/>
      <c r="CW539" s="82"/>
      <c r="CX539" s="82"/>
      <c r="CY539" s="82"/>
      <c r="CZ539" s="82"/>
      <c r="DA539" s="82"/>
      <c r="DB539" s="82"/>
      <c r="DC539" s="82"/>
      <c r="DD539" s="82"/>
      <c r="DE539" s="82"/>
      <c r="DF539" s="82"/>
      <c r="DG539" s="82"/>
      <c r="DH539" s="82"/>
      <c r="DI539" s="82"/>
      <c r="DJ539" s="82"/>
      <c r="DK539" s="82"/>
      <c r="DL539" s="82"/>
      <c r="DM539" s="82"/>
      <c r="DN539" s="82"/>
      <c r="DO539" s="82"/>
      <c r="DP539" s="82"/>
      <c r="DQ539" s="82"/>
    </row>
    <row r="540" spans="1:121" s="25" customFormat="1" ht="12.75" customHeight="1" outlineLevel="1" x14ac:dyDescent="0.2">
      <c r="A540" s="35" t="s">
        <v>111</v>
      </c>
      <c r="B540" s="36">
        <f t="shared" si="76"/>
        <v>1</v>
      </c>
      <c r="C540" s="81"/>
      <c r="D540" s="82"/>
      <c r="E540" s="82"/>
      <c r="F540" s="82"/>
      <c r="G540" s="82"/>
      <c r="H540" s="82"/>
      <c r="I540" s="82"/>
      <c r="J540" s="82"/>
      <c r="K540" s="82"/>
      <c r="L540" s="82">
        <f>151513</f>
        <v>151513</v>
      </c>
      <c r="M540" s="82"/>
      <c r="N540" s="82"/>
      <c r="O540" s="82"/>
      <c r="P540" s="82"/>
      <c r="Q540" s="82"/>
      <c r="R540" s="82"/>
      <c r="S540" s="82"/>
      <c r="T540" s="82"/>
      <c r="U540" s="82"/>
      <c r="V540" s="82"/>
      <c r="W540" s="82"/>
      <c r="X540" s="82"/>
      <c r="Y540" s="82"/>
      <c r="Z540" s="82"/>
      <c r="AA540" s="82"/>
      <c r="AB540" s="82"/>
      <c r="AC540" s="82"/>
      <c r="AD540" s="82"/>
      <c r="AE540" s="82"/>
      <c r="AF540" s="82"/>
      <c r="AG540" s="82"/>
      <c r="AH540" s="82"/>
      <c r="AI540" s="82"/>
      <c r="AJ540" s="82"/>
      <c r="AK540" s="82"/>
      <c r="AL540" s="82"/>
      <c r="AM540" s="82"/>
      <c r="AN540" s="82"/>
      <c r="AO540" s="82"/>
      <c r="AP540" s="82"/>
      <c r="AQ540" s="82"/>
      <c r="AR540" s="82"/>
      <c r="AS540" s="82"/>
      <c r="AT540" s="82"/>
      <c r="AU540" s="82"/>
      <c r="AV540" s="82"/>
      <c r="AW540" s="82"/>
      <c r="AX540" s="82"/>
      <c r="AY540" s="82"/>
      <c r="AZ540" s="82"/>
      <c r="BA540" s="82"/>
      <c r="BB540" s="82"/>
      <c r="BC540" s="82"/>
      <c r="BD540" s="82"/>
      <c r="BE540" s="82"/>
      <c r="BF540" s="82"/>
      <c r="BG540" s="82"/>
      <c r="BH540" s="82"/>
      <c r="BI540" s="82"/>
      <c r="BJ540" s="82"/>
      <c r="BK540" s="82"/>
      <c r="BL540" s="82"/>
      <c r="BM540" s="82"/>
      <c r="BN540" s="82"/>
      <c r="BO540" s="82"/>
      <c r="BP540" s="82"/>
      <c r="BQ540" s="82"/>
      <c r="BR540" s="82"/>
      <c r="BS540" s="82"/>
      <c r="BT540" s="82"/>
      <c r="BU540" s="82"/>
      <c r="BV540" s="82"/>
      <c r="BW540" s="82"/>
      <c r="BX540" s="82"/>
      <c r="BY540" s="82"/>
      <c r="BZ540" s="82"/>
      <c r="CA540" s="82"/>
      <c r="CB540" s="82"/>
      <c r="CC540" s="82"/>
      <c r="CD540" s="82"/>
      <c r="CE540" s="82"/>
      <c r="CF540" s="82"/>
      <c r="CG540" s="82"/>
      <c r="CH540" s="82"/>
      <c r="CI540" s="82"/>
      <c r="CJ540" s="82"/>
      <c r="CK540" s="82"/>
      <c r="CL540" s="82"/>
      <c r="CM540" s="82"/>
      <c r="CN540" s="82"/>
      <c r="CO540" s="82"/>
      <c r="CP540" s="82"/>
      <c r="CQ540" s="82"/>
      <c r="CR540" s="82"/>
      <c r="CS540" s="82"/>
      <c r="CT540" s="82"/>
      <c r="CU540" s="82"/>
      <c r="CV540" s="82"/>
      <c r="CW540" s="82"/>
      <c r="CX540" s="82"/>
      <c r="CY540" s="82"/>
      <c r="CZ540" s="82"/>
      <c r="DA540" s="82"/>
      <c r="DB540" s="82"/>
      <c r="DC540" s="82"/>
      <c r="DD540" s="82"/>
      <c r="DE540" s="82"/>
      <c r="DF540" s="82"/>
      <c r="DG540" s="82"/>
      <c r="DH540" s="82"/>
      <c r="DI540" s="82"/>
      <c r="DJ540" s="82"/>
      <c r="DK540" s="82"/>
      <c r="DL540" s="82"/>
      <c r="DM540" s="82"/>
      <c r="DN540" s="82"/>
      <c r="DO540" s="82"/>
      <c r="DP540" s="82"/>
      <c r="DQ540" s="82"/>
    </row>
    <row r="541" spans="1:121" s="25" customFormat="1" ht="12.75" customHeight="1" outlineLevel="1" x14ac:dyDescent="0.2">
      <c r="A541" s="48" t="s">
        <v>523</v>
      </c>
      <c r="B541" s="36">
        <f t="shared" si="76"/>
        <v>15</v>
      </c>
      <c r="C541" s="81"/>
      <c r="D541" s="82"/>
      <c r="E541" s="82"/>
      <c r="F541" s="82"/>
      <c r="G541" s="82"/>
      <c r="H541" s="82"/>
      <c r="I541" s="82"/>
      <c r="J541" s="82"/>
      <c r="K541" s="82"/>
      <c r="L541" s="82"/>
      <c r="M541" s="82"/>
      <c r="N541" s="82"/>
      <c r="O541" s="82"/>
      <c r="P541" s="82"/>
      <c r="Q541" s="82"/>
      <c r="R541" s="82"/>
      <c r="S541" s="82"/>
      <c r="T541" s="82"/>
      <c r="U541" s="82"/>
      <c r="V541" s="82"/>
      <c r="W541" s="82"/>
      <c r="X541" s="82"/>
      <c r="Y541" s="82"/>
      <c r="Z541" s="82"/>
      <c r="AA541" s="82"/>
      <c r="AB541" s="82"/>
      <c r="AC541" s="82"/>
      <c r="AD541" s="82"/>
      <c r="AE541" s="82"/>
      <c r="AF541" s="82"/>
      <c r="AG541" s="82"/>
      <c r="AH541" s="82"/>
      <c r="AI541" s="82"/>
      <c r="AJ541" s="82"/>
      <c r="AK541" s="82"/>
      <c r="AL541" s="82"/>
      <c r="AM541" s="82"/>
      <c r="AN541" s="82"/>
      <c r="AO541" s="82"/>
      <c r="AP541" s="82"/>
      <c r="AQ541" s="82"/>
      <c r="AR541" s="82"/>
      <c r="AS541" s="82"/>
      <c r="AT541" s="82"/>
      <c r="AU541" s="82"/>
      <c r="AV541" s="82"/>
      <c r="AW541" s="82"/>
      <c r="AX541" s="82"/>
      <c r="AY541" s="82"/>
      <c r="AZ541" s="82"/>
      <c r="BA541" s="82"/>
      <c r="BB541" s="82">
        <v>5834</v>
      </c>
      <c r="BC541" s="82">
        <v>8023</v>
      </c>
      <c r="BD541" s="82">
        <v>10183</v>
      </c>
      <c r="BE541" s="82">
        <v>24383</v>
      </c>
      <c r="BF541" s="82">
        <v>11898</v>
      </c>
      <c r="BG541" s="82">
        <v>12096</v>
      </c>
      <c r="BH541" s="82">
        <v>17314</v>
      </c>
      <c r="BI541" s="82">
        <v>16</v>
      </c>
      <c r="BJ541" s="82">
        <v>28</v>
      </c>
      <c r="BK541" s="82">
        <v>63</v>
      </c>
      <c r="BL541" s="82">
        <v>49</v>
      </c>
      <c r="BM541" s="82">
        <v>253</v>
      </c>
      <c r="BN541" s="82">
        <v>269</v>
      </c>
      <c r="BO541" s="82">
        <v>300</v>
      </c>
      <c r="BP541" s="82">
        <v>339</v>
      </c>
      <c r="BQ541" s="82"/>
      <c r="BR541" s="82"/>
      <c r="BS541" s="82"/>
      <c r="BT541" s="82"/>
      <c r="BU541" s="82"/>
      <c r="BV541" s="82"/>
      <c r="BW541" s="82"/>
      <c r="BX541" s="82"/>
      <c r="BY541" s="82"/>
      <c r="BZ541" s="82"/>
      <c r="CA541" s="82"/>
      <c r="CB541" s="82"/>
      <c r="CC541" s="82"/>
      <c r="CD541" s="82"/>
      <c r="CE541" s="82"/>
      <c r="CF541" s="82"/>
      <c r="CG541" s="82"/>
      <c r="CH541" s="82"/>
      <c r="CI541" s="82"/>
      <c r="CJ541" s="82"/>
      <c r="CK541" s="82"/>
      <c r="CL541" s="82"/>
      <c r="CM541" s="82"/>
      <c r="CN541" s="82"/>
      <c r="CO541" s="82"/>
      <c r="CP541" s="82"/>
      <c r="CQ541" s="82"/>
      <c r="CR541" s="82"/>
      <c r="CS541" s="82"/>
      <c r="CT541" s="82"/>
      <c r="CU541" s="82"/>
      <c r="CV541" s="82"/>
      <c r="CW541" s="82"/>
      <c r="CX541" s="82"/>
      <c r="CY541" s="82"/>
      <c r="CZ541" s="82"/>
      <c r="DA541" s="82"/>
      <c r="DB541" s="82"/>
      <c r="DC541" s="82"/>
      <c r="DD541" s="82"/>
      <c r="DE541" s="82"/>
      <c r="DF541" s="82"/>
      <c r="DG541" s="82"/>
      <c r="DH541" s="82"/>
      <c r="DI541" s="82"/>
      <c r="DJ541" s="82"/>
      <c r="DK541" s="82"/>
      <c r="DL541" s="82"/>
      <c r="DM541" s="82"/>
      <c r="DN541" s="82"/>
      <c r="DO541" s="82"/>
      <c r="DP541" s="82"/>
      <c r="DQ541" s="82"/>
    </row>
    <row r="542" spans="1:121" s="25" customFormat="1" ht="12.75" customHeight="1" outlineLevel="1" x14ac:dyDescent="0.2">
      <c r="A542" s="48" t="s">
        <v>492</v>
      </c>
      <c r="B542" s="36">
        <f t="shared" si="76"/>
        <v>22</v>
      </c>
      <c r="C542" s="81"/>
      <c r="D542" s="82"/>
      <c r="E542" s="82"/>
      <c r="F542" s="82"/>
      <c r="G542" s="82"/>
      <c r="H542" s="82"/>
      <c r="I542" s="82"/>
      <c r="J542" s="82"/>
      <c r="K542" s="82"/>
      <c r="L542" s="82"/>
      <c r="M542" s="82"/>
      <c r="N542" s="82"/>
      <c r="O542" s="82"/>
      <c r="P542" s="82"/>
      <c r="Q542" s="82"/>
      <c r="R542" s="82"/>
      <c r="S542" s="82"/>
      <c r="T542" s="82"/>
      <c r="U542" s="82"/>
      <c r="V542" s="82"/>
      <c r="W542" s="82"/>
      <c r="X542" s="82"/>
      <c r="Y542" s="82"/>
      <c r="Z542" s="82"/>
      <c r="AA542" s="82"/>
      <c r="AB542" s="82"/>
      <c r="AC542" s="82"/>
      <c r="AD542" s="82"/>
      <c r="AE542" s="82"/>
      <c r="AF542" s="82"/>
      <c r="AG542" s="82"/>
      <c r="AH542" s="82"/>
      <c r="AI542" s="82"/>
      <c r="AJ542" s="82"/>
      <c r="AK542" s="82"/>
      <c r="AL542" s="82"/>
      <c r="AM542" s="82"/>
      <c r="AN542" s="82"/>
      <c r="AO542" s="82"/>
      <c r="AP542" s="82"/>
      <c r="AQ542" s="82"/>
      <c r="AR542" s="82"/>
      <c r="AS542" s="82"/>
      <c r="AT542" s="82"/>
      <c r="AU542" s="82">
        <v>50664</v>
      </c>
      <c r="AV542" s="82">
        <v>50236</v>
      </c>
      <c r="AW542" s="82">
        <v>65060</v>
      </c>
      <c r="AX542" s="82">
        <v>81937</v>
      </c>
      <c r="AY542" s="82">
        <v>103177</v>
      </c>
      <c r="AZ542" s="82">
        <v>119054</v>
      </c>
      <c r="BA542" s="82">
        <v>139572</v>
      </c>
      <c r="BB542" s="82">
        <v>260521</v>
      </c>
      <c r="BC542" s="82">
        <v>259687</v>
      </c>
      <c r="BD542" s="82">
        <v>264969</v>
      </c>
      <c r="BE542" s="82">
        <v>311158</v>
      </c>
      <c r="BF542" s="82">
        <v>375207</v>
      </c>
      <c r="BG542" s="82">
        <v>418482</v>
      </c>
      <c r="BH542" s="82">
        <v>448536</v>
      </c>
      <c r="BI542" s="82">
        <v>533</v>
      </c>
      <c r="BJ542" s="82">
        <v>574</v>
      </c>
      <c r="BK542" s="82">
        <v>1375</v>
      </c>
      <c r="BL542" s="82">
        <v>1464</v>
      </c>
      <c r="BM542" s="82">
        <v>1794</v>
      </c>
      <c r="BN542" s="82">
        <v>2091</v>
      </c>
      <c r="BO542" s="82">
        <v>2476</v>
      </c>
      <c r="BP542" s="82">
        <v>2737</v>
      </c>
      <c r="BQ542" s="82"/>
      <c r="BR542" s="82"/>
      <c r="BS542" s="82"/>
      <c r="BT542" s="82"/>
      <c r="BU542" s="82"/>
      <c r="BV542" s="82"/>
      <c r="BW542" s="82"/>
      <c r="BX542" s="82"/>
      <c r="BY542" s="82"/>
      <c r="BZ542" s="82"/>
      <c r="CA542" s="82"/>
      <c r="CB542" s="82"/>
      <c r="CC542" s="82"/>
      <c r="CD542" s="82"/>
      <c r="CE542" s="82"/>
      <c r="CF542" s="82"/>
      <c r="CG542" s="82"/>
      <c r="CH542" s="82"/>
      <c r="CI542" s="82"/>
      <c r="CJ542" s="82"/>
      <c r="CK542" s="82"/>
      <c r="CL542" s="82"/>
      <c r="CM542" s="82"/>
      <c r="CN542" s="82"/>
      <c r="CO542" s="82"/>
      <c r="CP542" s="82"/>
      <c r="CQ542" s="82"/>
      <c r="CR542" s="82"/>
      <c r="CS542" s="82"/>
      <c r="CT542" s="82"/>
      <c r="CU542" s="82"/>
      <c r="CV542" s="82"/>
      <c r="CW542" s="82"/>
      <c r="CX542" s="82"/>
      <c r="CY542" s="82"/>
      <c r="CZ542" s="82"/>
      <c r="DA542" s="82"/>
      <c r="DB542" s="82"/>
      <c r="DC542" s="82"/>
      <c r="DD542" s="82"/>
      <c r="DE542" s="82"/>
      <c r="DF542" s="82"/>
      <c r="DG542" s="82"/>
      <c r="DH542" s="82"/>
      <c r="DI542" s="82"/>
      <c r="DJ542" s="82"/>
      <c r="DK542" s="82"/>
      <c r="DL542" s="82"/>
      <c r="DM542" s="82"/>
      <c r="DN542" s="82"/>
      <c r="DO542" s="82"/>
      <c r="DP542" s="82"/>
      <c r="DQ542" s="82"/>
    </row>
    <row r="543" spans="1:121" s="25" customFormat="1" ht="12.75" customHeight="1" outlineLevel="1" x14ac:dyDescent="0.2">
      <c r="A543" s="48" t="s">
        <v>593</v>
      </c>
      <c r="B543" s="36">
        <f t="shared" si="76"/>
        <v>3</v>
      </c>
      <c r="C543" s="81"/>
      <c r="D543" s="82"/>
      <c r="E543" s="82"/>
      <c r="F543" s="82"/>
      <c r="G543" s="82"/>
      <c r="H543" s="82"/>
      <c r="I543" s="82"/>
      <c r="J543" s="82"/>
      <c r="K543" s="82"/>
      <c r="L543" s="82"/>
      <c r="M543" s="82"/>
      <c r="N543" s="82"/>
      <c r="O543" s="82"/>
      <c r="P543" s="82"/>
      <c r="Q543" s="82"/>
      <c r="R543" s="82"/>
      <c r="S543" s="82"/>
      <c r="T543" s="82"/>
      <c r="U543" s="82"/>
      <c r="V543" s="82"/>
      <c r="W543" s="82"/>
      <c r="X543" s="82"/>
      <c r="Y543" s="82"/>
      <c r="Z543" s="82"/>
      <c r="AA543" s="82"/>
      <c r="AB543" s="82"/>
      <c r="AC543" s="82"/>
      <c r="AD543" s="82"/>
      <c r="AE543" s="82"/>
      <c r="AF543" s="82"/>
      <c r="AG543" s="82"/>
      <c r="AH543" s="82"/>
      <c r="AI543" s="82"/>
      <c r="AJ543" s="82"/>
      <c r="AK543" s="82"/>
      <c r="AL543" s="82"/>
      <c r="AM543" s="82"/>
      <c r="AN543" s="82"/>
      <c r="AO543" s="82"/>
      <c r="AP543" s="82"/>
      <c r="AQ543" s="82"/>
      <c r="AR543" s="82"/>
      <c r="AS543" s="82"/>
      <c r="AT543" s="82"/>
      <c r="AU543" s="82"/>
      <c r="AV543" s="82"/>
      <c r="AW543" s="82"/>
      <c r="AX543" s="82"/>
      <c r="AY543" s="82"/>
      <c r="AZ543" s="82"/>
      <c r="BA543" s="82"/>
      <c r="BB543" s="82"/>
      <c r="BC543" s="82"/>
      <c r="BD543" s="82"/>
      <c r="BE543" s="82"/>
      <c r="BF543" s="82"/>
      <c r="BG543" s="82"/>
      <c r="BH543" s="82"/>
      <c r="BI543" s="82"/>
      <c r="BJ543" s="82"/>
      <c r="BK543" s="82">
        <v>121</v>
      </c>
      <c r="BL543" s="82">
        <v>176</v>
      </c>
      <c r="BM543" s="82">
        <v>115</v>
      </c>
      <c r="BN543" s="82"/>
      <c r="BO543" s="82"/>
      <c r="BP543" s="82"/>
      <c r="BQ543" s="82"/>
      <c r="BR543" s="82"/>
      <c r="BS543" s="82"/>
      <c r="BT543" s="82"/>
      <c r="BU543" s="82"/>
      <c r="BV543" s="82"/>
      <c r="BW543" s="82"/>
      <c r="BX543" s="82"/>
      <c r="BY543" s="82"/>
      <c r="BZ543" s="82"/>
      <c r="CA543" s="82"/>
      <c r="CB543" s="82"/>
      <c r="CC543" s="82"/>
      <c r="CD543" s="82"/>
      <c r="CE543" s="82"/>
      <c r="CF543" s="82"/>
      <c r="CG543" s="82"/>
      <c r="CH543" s="82"/>
      <c r="CI543" s="82"/>
      <c r="CJ543" s="82"/>
      <c r="CK543" s="82"/>
      <c r="CL543" s="82"/>
      <c r="CM543" s="82"/>
      <c r="CN543" s="82"/>
      <c r="CO543" s="82"/>
      <c r="CP543" s="82"/>
      <c r="CQ543" s="82"/>
      <c r="CR543" s="82"/>
      <c r="CS543" s="82"/>
      <c r="CT543" s="82"/>
      <c r="CU543" s="82"/>
      <c r="CV543" s="82"/>
      <c r="CW543" s="82"/>
      <c r="CX543" s="82"/>
      <c r="CY543" s="82"/>
      <c r="CZ543" s="82"/>
      <c r="DA543" s="82"/>
      <c r="DB543" s="82"/>
      <c r="DC543" s="82"/>
      <c r="DD543" s="82"/>
      <c r="DE543" s="82"/>
      <c r="DF543" s="82"/>
      <c r="DG543" s="82"/>
      <c r="DH543" s="82"/>
      <c r="DI543" s="82"/>
      <c r="DJ543" s="82"/>
      <c r="DK543" s="82"/>
      <c r="DL543" s="82"/>
      <c r="DM543" s="82"/>
      <c r="DN543" s="82"/>
      <c r="DO543" s="82"/>
      <c r="DP543" s="82"/>
      <c r="DQ543" s="82"/>
    </row>
    <row r="544" spans="1:121" s="25" customFormat="1" ht="12.75" customHeight="1" outlineLevel="1" x14ac:dyDescent="0.2">
      <c r="A544" s="48" t="s">
        <v>87</v>
      </c>
      <c r="B544" s="36">
        <f t="shared" si="76"/>
        <v>6</v>
      </c>
      <c r="C544" s="81"/>
      <c r="D544" s="82"/>
      <c r="E544" s="82"/>
      <c r="F544" s="82"/>
      <c r="G544" s="82"/>
      <c r="H544" s="82"/>
      <c r="I544" s="82"/>
      <c r="J544" s="82"/>
      <c r="K544" s="82"/>
      <c r="L544" s="82"/>
      <c r="M544" s="82"/>
      <c r="N544" s="82"/>
      <c r="O544" s="82"/>
      <c r="P544" s="82"/>
      <c r="Q544" s="82"/>
      <c r="R544" s="82"/>
      <c r="S544" s="82"/>
      <c r="T544" s="82"/>
      <c r="U544" s="82"/>
      <c r="V544" s="82"/>
      <c r="W544" s="82"/>
      <c r="X544" s="82"/>
      <c r="Y544" s="82"/>
      <c r="Z544" s="82"/>
      <c r="AA544" s="82"/>
      <c r="AB544" s="82"/>
      <c r="AC544" s="82"/>
      <c r="AD544" s="82"/>
      <c r="AE544" s="82"/>
      <c r="AF544" s="82"/>
      <c r="AG544" s="82"/>
      <c r="AH544" s="82"/>
      <c r="AI544" s="82"/>
      <c r="AJ544" s="82"/>
      <c r="AK544" s="82"/>
      <c r="AL544" s="82"/>
      <c r="AM544" s="82"/>
      <c r="AN544" s="82"/>
      <c r="AO544" s="82"/>
      <c r="AP544" s="82"/>
      <c r="AQ544" s="82"/>
      <c r="AR544" s="82"/>
      <c r="AS544" s="82"/>
      <c r="AT544" s="82"/>
      <c r="AU544" s="82"/>
      <c r="AV544" s="82"/>
      <c r="AW544" s="82"/>
      <c r="AX544" s="82"/>
      <c r="AY544" s="82"/>
      <c r="AZ544" s="82"/>
      <c r="BA544" s="82"/>
      <c r="BB544" s="82"/>
      <c r="BC544" s="82"/>
      <c r="BD544" s="82"/>
      <c r="BE544" s="82"/>
      <c r="BF544" s="82"/>
      <c r="BG544" s="82"/>
      <c r="BH544" s="82"/>
      <c r="BI544" s="82"/>
      <c r="BJ544" s="82"/>
      <c r="BK544" s="82">
        <v>271</v>
      </c>
      <c r="BL544" s="82">
        <v>368</v>
      </c>
      <c r="BM544" s="82">
        <v>436</v>
      </c>
      <c r="BN544" s="82">
        <v>516</v>
      </c>
      <c r="BO544" s="82">
        <v>469</v>
      </c>
      <c r="BP544" s="82">
        <v>477</v>
      </c>
      <c r="BQ544" s="82"/>
      <c r="BR544" s="82"/>
      <c r="BS544" s="82"/>
      <c r="BT544" s="82"/>
      <c r="BU544" s="82"/>
      <c r="BV544" s="82"/>
      <c r="BW544" s="82"/>
      <c r="BX544" s="82"/>
      <c r="BY544" s="82"/>
      <c r="BZ544" s="82"/>
      <c r="CA544" s="82"/>
      <c r="CB544" s="82"/>
      <c r="CC544" s="82"/>
      <c r="CD544" s="82"/>
      <c r="CE544" s="82"/>
      <c r="CF544" s="82"/>
      <c r="CG544" s="82"/>
      <c r="CH544" s="82"/>
      <c r="CI544" s="82"/>
      <c r="CJ544" s="82"/>
      <c r="CK544" s="82"/>
      <c r="CL544" s="82"/>
      <c r="CM544" s="82"/>
      <c r="CN544" s="82"/>
      <c r="CO544" s="82"/>
      <c r="CP544" s="82"/>
      <c r="CQ544" s="82"/>
      <c r="CR544" s="82"/>
      <c r="CS544" s="82"/>
      <c r="CT544" s="82"/>
      <c r="CU544" s="82"/>
      <c r="CV544" s="82"/>
      <c r="CW544" s="82"/>
      <c r="CX544" s="82"/>
      <c r="CY544" s="82"/>
      <c r="CZ544" s="82"/>
      <c r="DA544" s="82"/>
      <c r="DB544" s="82"/>
      <c r="DC544" s="82"/>
      <c r="DD544" s="82"/>
      <c r="DE544" s="82"/>
      <c r="DF544" s="82"/>
      <c r="DG544" s="82"/>
      <c r="DH544" s="82"/>
      <c r="DI544" s="82"/>
      <c r="DJ544" s="82"/>
      <c r="DK544" s="82"/>
      <c r="DL544" s="82"/>
      <c r="DM544" s="82"/>
      <c r="DN544" s="82"/>
      <c r="DO544" s="82"/>
      <c r="DP544" s="82"/>
      <c r="DQ544" s="82"/>
    </row>
    <row r="545" spans="1:121" s="25" customFormat="1" ht="12.75" customHeight="1" outlineLevel="1" x14ac:dyDescent="0.2">
      <c r="A545" s="48" t="s">
        <v>589</v>
      </c>
      <c r="B545" s="36">
        <f t="shared" si="76"/>
        <v>6</v>
      </c>
      <c r="C545" s="81"/>
      <c r="D545" s="82"/>
      <c r="E545" s="82"/>
      <c r="F545" s="82"/>
      <c r="G545" s="82"/>
      <c r="H545" s="82"/>
      <c r="I545" s="82"/>
      <c r="J545" s="82"/>
      <c r="K545" s="82"/>
      <c r="L545" s="82"/>
      <c r="M545" s="82"/>
      <c r="N545" s="82"/>
      <c r="O545" s="82"/>
      <c r="P545" s="82"/>
      <c r="Q545" s="82"/>
      <c r="R545" s="82"/>
      <c r="S545" s="82"/>
      <c r="T545" s="82"/>
      <c r="U545" s="82"/>
      <c r="V545" s="82"/>
      <c r="W545" s="82"/>
      <c r="X545" s="82"/>
      <c r="Y545" s="82"/>
      <c r="Z545" s="82"/>
      <c r="AA545" s="82"/>
      <c r="AB545" s="82"/>
      <c r="AC545" s="82"/>
      <c r="AD545" s="82"/>
      <c r="AE545" s="82"/>
      <c r="AF545" s="82"/>
      <c r="AG545" s="82"/>
      <c r="AH545" s="82"/>
      <c r="AI545" s="82"/>
      <c r="AJ545" s="82"/>
      <c r="AK545" s="82"/>
      <c r="AL545" s="82"/>
      <c r="AM545" s="82"/>
      <c r="AN545" s="82"/>
      <c r="AO545" s="82"/>
      <c r="AP545" s="82"/>
      <c r="AQ545" s="82"/>
      <c r="AR545" s="82"/>
      <c r="AS545" s="82"/>
      <c r="AT545" s="82"/>
      <c r="AU545" s="82"/>
      <c r="AV545" s="82"/>
      <c r="AW545" s="82"/>
      <c r="AX545" s="82"/>
      <c r="AY545" s="82"/>
      <c r="AZ545" s="82"/>
      <c r="BA545" s="82"/>
      <c r="BB545" s="82"/>
      <c r="BC545" s="82"/>
      <c r="BD545" s="82"/>
      <c r="BE545" s="82"/>
      <c r="BF545" s="82"/>
      <c r="BG545" s="82"/>
      <c r="BH545" s="82"/>
      <c r="BI545" s="82"/>
      <c r="BJ545" s="82"/>
      <c r="BK545" s="82">
        <v>223</v>
      </c>
      <c r="BL545" s="82">
        <v>244</v>
      </c>
      <c r="BM545" s="82">
        <v>339</v>
      </c>
      <c r="BN545" s="82">
        <v>371</v>
      </c>
      <c r="BO545" s="82">
        <v>690</v>
      </c>
      <c r="BP545" s="82">
        <v>745</v>
      </c>
      <c r="BQ545" s="82"/>
      <c r="BR545" s="82"/>
      <c r="BS545" s="82"/>
      <c r="BT545" s="82"/>
      <c r="BU545" s="82"/>
      <c r="BV545" s="82"/>
      <c r="BW545" s="82"/>
      <c r="BX545" s="82"/>
      <c r="BY545" s="82"/>
      <c r="BZ545" s="82"/>
      <c r="CA545" s="82"/>
      <c r="CB545" s="82"/>
      <c r="CC545" s="82"/>
      <c r="CD545" s="82"/>
      <c r="CE545" s="82"/>
      <c r="CF545" s="82"/>
      <c r="CG545" s="82"/>
      <c r="CH545" s="82"/>
      <c r="CI545" s="82"/>
      <c r="CJ545" s="82"/>
      <c r="CK545" s="82"/>
      <c r="CL545" s="82"/>
      <c r="CM545" s="82"/>
      <c r="CN545" s="82"/>
      <c r="CO545" s="82"/>
      <c r="CP545" s="82"/>
      <c r="CQ545" s="82"/>
      <c r="CR545" s="82"/>
      <c r="CS545" s="82"/>
      <c r="CT545" s="82"/>
      <c r="CU545" s="82"/>
      <c r="CV545" s="82"/>
      <c r="CW545" s="82"/>
      <c r="CX545" s="82"/>
      <c r="CY545" s="82"/>
      <c r="CZ545" s="82"/>
      <c r="DA545" s="82"/>
      <c r="DB545" s="82"/>
      <c r="DC545" s="82"/>
      <c r="DD545" s="82"/>
      <c r="DE545" s="82"/>
      <c r="DF545" s="82"/>
      <c r="DG545" s="82"/>
      <c r="DH545" s="82"/>
      <c r="DI545" s="82"/>
      <c r="DJ545" s="82"/>
      <c r="DK545" s="82"/>
      <c r="DL545" s="82"/>
      <c r="DM545" s="82"/>
      <c r="DN545" s="82"/>
      <c r="DO545" s="82"/>
      <c r="DP545" s="82"/>
      <c r="DQ545" s="82"/>
    </row>
    <row r="546" spans="1:121" s="25" customFormat="1" ht="12.75" customHeight="1" outlineLevel="1" x14ac:dyDescent="0.2">
      <c r="A546" s="48" t="s">
        <v>464</v>
      </c>
      <c r="B546" s="36">
        <f t="shared" si="76"/>
        <v>34</v>
      </c>
      <c r="C546" s="81"/>
      <c r="D546" s="82"/>
      <c r="E546" s="82"/>
      <c r="F546" s="82"/>
      <c r="G546" s="82"/>
      <c r="H546" s="82"/>
      <c r="I546" s="82"/>
      <c r="J546" s="82"/>
      <c r="K546" s="82"/>
      <c r="L546" s="82"/>
      <c r="M546" s="82">
        <v>1678</v>
      </c>
      <c r="N546" s="82">
        <v>5793</v>
      </c>
      <c r="O546" s="82">
        <v>7491</v>
      </c>
      <c r="P546" s="82">
        <v>5522</v>
      </c>
      <c r="Q546" s="82">
        <v>7032</v>
      </c>
      <c r="R546" s="82">
        <v>10788</v>
      </c>
      <c r="S546" s="82">
        <v>13344</v>
      </c>
      <c r="T546" s="82">
        <v>14187</v>
      </c>
      <c r="U546" s="82">
        <v>6445</v>
      </c>
      <c r="V546" s="82">
        <v>9373</v>
      </c>
      <c r="W546" s="82">
        <v>9719</v>
      </c>
      <c r="X546" s="82">
        <v>-2287</v>
      </c>
      <c r="Y546" s="82">
        <v>3051</v>
      </c>
      <c r="Z546" s="82">
        <v>3519</v>
      </c>
      <c r="AA546" s="82">
        <v>3534</v>
      </c>
      <c r="AB546" s="82">
        <v>3577</v>
      </c>
      <c r="AC546" s="82">
        <v>3126</v>
      </c>
      <c r="AD546" s="82">
        <v>3998</v>
      </c>
      <c r="AE546" s="82">
        <v>4034</v>
      </c>
      <c r="AF546" s="82">
        <v>4095</v>
      </c>
      <c r="AG546" s="82">
        <v>2258</v>
      </c>
      <c r="AH546" s="82">
        <v>3056</v>
      </c>
      <c r="AI546" s="82">
        <v>3300</v>
      </c>
      <c r="AJ546" s="82">
        <v>2493</v>
      </c>
      <c r="AK546" s="82">
        <v>2493</v>
      </c>
      <c r="AL546" s="82">
        <v>2759</v>
      </c>
      <c r="AM546" s="82">
        <v>4629</v>
      </c>
      <c r="AN546" s="82">
        <v>4889</v>
      </c>
      <c r="AO546" s="82">
        <v>6061</v>
      </c>
      <c r="AP546" s="82">
        <v>6955</v>
      </c>
      <c r="AQ546" s="82">
        <v>1993</v>
      </c>
      <c r="AR546" s="82">
        <v>314</v>
      </c>
      <c r="AS546" s="82">
        <v>23</v>
      </c>
      <c r="AT546" s="82">
        <v>4</v>
      </c>
      <c r="AU546" s="82"/>
      <c r="AV546" s="82"/>
      <c r="AW546" s="82"/>
      <c r="AX546" s="82"/>
      <c r="AY546" s="82"/>
      <c r="AZ546" s="82"/>
      <c r="BA546" s="82"/>
      <c r="BB546" s="82"/>
      <c r="BC546" s="82"/>
      <c r="BD546" s="82"/>
      <c r="BE546" s="82"/>
      <c r="BF546" s="82"/>
      <c r="BG546" s="82"/>
      <c r="BH546" s="82"/>
      <c r="BI546" s="82"/>
      <c r="BJ546" s="82"/>
      <c r="BK546" s="82"/>
      <c r="BL546" s="82"/>
      <c r="BM546" s="82"/>
      <c r="BN546" s="82"/>
      <c r="BO546" s="82"/>
      <c r="BP546" s="82"/>
      <c r="BQ546" s="82"/>
      <c r="BR546" s="82"/>
      <c r="BS546" s="82"/>
      <c r="BT546" s="82"/>
      <c r="BU546" s="82"/>
      <c r="BV546" s="82"/>
      <c r="BW546" s="82"/>
      <c r="BX546" s="82"/>
      <c r="BY546" s="82"/>
      <c r="BZ546" s="82"/>
      <c r="CA546" s="82"/>
      <c r="CB546" s="82"/>
      <c r="CC546" s="82"/>
      <c r="CD546" s="82"/>
      <c r="CE546" s="82"/>
      <c r="CF546" s="82"/>
      <c r="CG546" s="82"/>
      <c r="CH546" s="82"/>
      <c r="CI546" s="82"/>
      <c r="CJ546" s="82"/>
      <c r="CK546" s="82"/>
      <c r="CL546" s="82"/>
      <c r="CM546" s="82"/>
      <c r="CN546" s="82"/>
      <c r="CO546" s="82"/>
      <c r="CP546" s="82"/>
      <c r="CQ546" s="82"/>
      <c r="CR546" s="82"/>
      <c r="CS546" s="82"/>
      <c r="CT546" s="82"/>
      <c r="CU546" s="82"/>
      <c r="CV546" s="82"/>
      <c r="CW546" s="82"/>
      <c r="CX546" s="82"/>
      <c r="CY546" s="82"/>
      <c r="CZ546" s="82"/>
      <c r="DA546" s="82"/>
      <c r="DB546" s="82"/>
      <c r="DC546" s="82"/>
      <c r="DD546" s="82"/>
      <c r="DE546" s="82"/>
      <c r="DF546" s="82"/>
      <c r="DG546" s="82"/>
      <c r="DH546" s="82"/>
      <c r="DI546" s="82"/>
      <c r="DJ546" s="82"/>
      <c r="DK546" s="82"/>
      <c r="DL546" s="82"/>
      <c r="DM546" s="82"/>
      <c r="DN546" s="82"/>
      <c r="DO546" s="82"/>
      <c r="DP546" s="82"/>
      <c r="DQ546" s="82"/>
    </row>
    <row r="547" spans="1:121" s="25" customFormat="1" ht="12.75" customHeight="1" outlineLevel="1" x14ac:dyDescent="0.2">
      <c r="A547" s="48" t="s">
        <v>504</v>
      </c>
      <c r="B547" s="36">
        <f t="shared" si="76"/>
        <v>4</v>
      </c>
      <c r="C547" s="81"/>
      <c r="D547" s="82"/>
      <c r="E547" s="82"/>
      <c r="F547" s="82"/>
      <c r="G547" s="82"/>
      <c r="H547" s="82"/>
      <c r="I547" s="82"/>
      <c r="J547" s="82"/>
      <c r="K547" s="82"/>
      <c r="L547" s="82"/>
      <c r="M547" s="82"/>
      <c r="N547" s="82"/>
      <c r="O547" s="82"/>
      <c r="P547" s="82"/>
      <c r="Q547" s="82"/>
      <c r="R547" s="82"/>
      <c r="S547" s="82"/>
      <c r="T547" s="82"/>
      <c r="U547" s="82"/>
      <c r="V547" s="82"/>
      <c r="W547" s="82"/>
      <c r="X547" s="82"/>
      <c r="Y547" s="82"/>
      <c r="Z547" s="82"/>
      <c r="AA547" s="82"/>
      <c r="AB547" s="82"/>
      <c r="AC547" s="82"/>
      <c r="AD547" s="82"/>
      <c r="AE547" s="82"/>
      <c r="AF547" s="82"/>
      <c r="AG547" s="82"/>
      <c r="AH547" s="82"/>
      <c r="AI547" s="82"/>
      <c r="AJ547" s="82"/>
      <c r="AK547" s="82"/>
      <c r="AL547" s="82"/>
      <c r="AM547" s="82"/>
      <c r="AN547" s="82"/>
      <c r="AO547" s="82"/>
      <c r="AP547" s="82"/>
      <c r="AQ547" s="82">
        <v>16405</v>
      </c>
      <c r="AR547" s="82">
        <v>2014</v>
      </c>
      <c r="AS547" s="82">
        <v>111</v>
      </c>
      <c r="AT547" s="82">
        <v>10</v>
      </c>
      <c r="AU547" s="82"/>
      <c r="AV547" s="82"/>
      <c r="AW547" s="82"/>
      <c r="AX547" s="82"/>
      <c r="AY547" s="82"/>
      <c r="AZ547" s="82"/>
      <c r="BA547" s="82"/>
      <c r="BB547" s="82"/>
      <c r="BC547" s="82"/>
      <c r="BD547" s="82"/>
      <c r="BE547" s="82"/>
      <c r="BF547" s="82"/>
      <c r="BG547" s="82"/>
      <c r="BH547" s="82"/>
      <c r="BI547" s="82"/>
      <c r="BJ547" s="82"/>
      <c r="BK547" s="82"/>
      <c r="BL547" s="82"/>
      <c r="BM547" s="82"/>
      <c r="BN547" s="82"/>
      <c r="BO547" s="82"/>
      <c r="BP547" s="82"/>
      <c r="BQ547" s="82"/>
      <c r="BR547" s="82"/>
      <c r="BS547" s="82"/>
      <c r="BT547" s="82"/>
      <c r="BU547" s="82"/>
      <c r="BV547" s="82"/>
      <c r="BW547" s="82"/>
      <c r="BX547" s="82"/>
      <c r="BY547" s="82"/>
      <c r="BZ547" s="82"/>
      <c r="CA547" s="82"/>
      <c r="CB547" s="82"/>
      <c r="CC547" s="82"/>
      <c r="CD547" s="82"/>
      <c r="CE547" s="82"/>
      <c r="CF547" s="82"/>
      <c r="CG547" s="82"/>
      <c r="CH547" s="82"/>
      <c r="CI547" s="82"/>
      <c r="CJ547" s="82"/>
      <c r="CK547" s="82"/>
      <c r="CL547" s="82"/>
      <c r="CM547" s="82"/>
      <c r="CN547" s="82"/>
      <c r="CO547" s="82"/>
      <c r="CP547" s="82"/>
      <c r="CQ547" s="82"/>
      <c r="CR547" s="82"/>
      <c r="CS547" s="82"/>
      <c r="CT547" s="82"/>
      <c r="CU547" s="82"/>
      <c r="CV547" s="82"/>
      <c r="CW547" s="82"/>
      <c r="CX547" s="82"/>
      <c r="CY547" s="82"/>
      <c r="CZ547" s="82"/>
      <c r="DA547" s="82"/>
      <c r="DB547" s="82"/>
      <c r="DC547" s="82"/>
      <c r="DD547" s="82"/>
      <c r="DE547" s="82"/>
      <c r="DF547" s="82"/>
      <c r="DG547" s="82"/>
      <c r="DH547" s="82"/>
      <c r="DI547" s="82"/>
      <c r="DJ547" s="82"/>
      <c r="DK547" s="82"/>
      <c r="DL547" s="82"/>
      <c r="DM547" s="82"/>
      <c r="DN547" s="82"/>
      <c r="DO547" s="82"/>
      <c r="DP547" s="82"/>
      <c r="DQ547" s="82"/>
    </row>
    <row r="548" spans="1:121" s="25" customFormat="1" ht="12.75" customHeight="1" outlineLevel="1" x14ac:dyDescent="0.2">
      <c r="A548" s="48" t="s">
        <v>565</v>
      </c>
      <c r="B548" s="36">
        <f t="shared" si="76"/>
        <v>6</v>
      </c>
      <c r="C548" s="81"/>
      <c r="D548" s="82"/>
      <c r="E548" s="82"/>
      <c r="F548" s="82"/>
      <c r="G548" s="82"/>
      <c r="H548" s="82"/>
      <c r="I548" s="82"/>
      <c r="J548" s="82"/>
      <c r="K548" s="82"/>
      <c r="L548" s="82"/>
      <c r="M548" s="82"/>
      <c r="N548" s="82"/>
      <c r="O548" s="82"/>
      <c r="P548" s="82"/>
      <c r="Q548" s="82"/>
      <c r="R548" s="82"/>
      <c r="S548" s="82"/>
      <c r="T548" s="82"/>
      <c r="U548" s="82"/>
      <c r="V548" s="82"/>
      <c r="W548" s="82"/>
      <c r="X548" s="82"/>
      <c r="Y548" s="82"/>
      <c r="Z548" s="82"/>
      <c r="AA548" s="82"/>
      <c r="AB548" s="82"/>
      <c r="AC548" s="82"/>
      <c r="AD548" s="82"/>
      <c r="AE548" s="82"/>
      <c r="AF548" s="82"/>
      <c r="AG548" s="82"/>
      <c r="AH548" s="82"/>
      <c r="AI548" s="82"/>
      <c r="AJ548" s="82"/>
      <c r="AK548" s="82"/>
      <c r="AL548" s="82"/>
      <c r="AM548" s="82"/>
      <c r="AN548" s="82"/>
      <c r="AO548" s="82"/>
      <c r="AP548" s="82"/>
      <c r="AQ548" s="82"/>
      <c r="AR548" s="82"/>
      <c r="AS548" s="82"/>
      <c r="AT548" s="82"/>
      <c r="AU548" s="82"/>
      <c r="AV548" s="82"/>
      <c r="AW548" s="82"/>
      <c r="AX548" s="82"/>
      <c r="AY548" s="82"/>
      <c r="AZ548" s="82"/>
      <c r="BA548" s="82"/>
      <c r="BB548" s="82"/>
      <c r="BC548" s="82"/>
      <c r="BD548" s="82"/>
      <c r="BE548" s="82"/>
      <c r="BF548" s="82"/>
      <c r="BG548" s="82"/>
      <c r="BH548" s="82"/>
      <c r="BI548" s="82"/>
      <c r="BJ548" s="82"/>
      <c r="BK548" s="82">
        <v>81</v>
      </c>
      <c r="BL548" s="82">
        <v>130</v>
      </c>
      <c r="BM548" s="82">
        <v>132</v>
      </c>
      <c r="BN548" s="82">
        <v>245</v>
      </c>
      <c r="BO548" s="82">
        <v>252</v>
      </c>
      <c r="BP548" s="82">
        <v>231</v>
      </c>
      <c r="BQ548" s="82"/>
      <c r="BR548" s="82"/>
      <c r="BS548" s="82"/>
      <c r="BT548" s="82"/>
      <c r="BU548" s="82"/>
      <c r="BV548" s="82"/>
      <c r="BW548" s="82"/>
      <c r="BX548" s="82"/>
      <c r="BY548" s="82"/>
      <c r="BZ548" s="82"/>
      <c r="CA548" s="82"/>
      <c r="CB548" s="82"/>
      <c r="CC548" s="82"/>
      <c r="CD548" s="82"/>
      <c r="CE548" s="82"/>
      <c r="CF548" s="82"/>
      <c r="CG548" s="82"/>
      <c r="CH548" s="82"/>
      <c r="CI548" s="82"/>
      <c r="CJ548" s="82"/>
      <c r="CK548" s="82"/>
      <c r="CL548" s="82"/>
      <c r="CM548" s="82"/>
      <c r="CN548" s="82"/>
      <c r="CO548" s="82"/>
      <c r="CP548" s="82"/>
      <c r="CQ548" s="82"/>
      <c r="CR548" s="82"/>
      <c r="CS548" s="82"/>
      <c r="CT548" s="82"/>
      <c r="CU548" s="82"/>
      <c r="CV548" s="82"/>
      <c r="CW548" s="82"/>
      <c r="CX548" s="82"/>
      <c r="CY548" s="82"/>
      <c r="CZ548" s="82"/>
      <c r="DA548" s="82"/>
      <c r="DB548" s="82"/>
      <c r="DC548" s="82"/>
      <c r="DD548" s="82"/>
      <c r="DE548" s="82"/>
      <c r="DF548" s="82"/>
      <c r="DG548" s="82"/>
      <c r="DH548" s="82"/>
      <c r="DI548" s="82"/>
      <c r="DJ548" s="82"/>
      <c r="DK548" s="82"/>
      <c r="DL548" s="82"/>
      <c r="DM548" s="82"/>
      <c r="DN548" s="82"/>
      <c r="DO548" s="82"/>
      <c r="DP548" s="82"/>
      <c r="DQ548" s="82"/>
    </row>
    <row r="549" spans="1:121" s="25" customFormat="1" ht="12.75" customHeight="1" outlineLevel="1" x14ac:dyDescent="0.2">
      <c r="A549" s="48" t="s">
        <v>79</v>
      </c>
      <c r="B549" s="36">
        <f t="shared" si="76"/>
        <v>57</v>
      </c>
      <c r="C549" s="81"/>
      <c r="D549" s="82"/>
      <c r="E549" s="82"/>
      <c r="F549" s="82"/>
      <c r="G549" s="82"/>
      <c r="H549" s="82"/>
      <c r="I549" s="82"/>
      <c r="J549" s="82"/>
      <c r="K549" s="82"/>
      <c r="L549" s="82">
        <v>1616</v>
      </c>
      <c r="M549" s="82">
        <v>4736</v>
      </c>
      <c r="N549" s="82">
        <f>24456+10136</f>
        <v>34592</v>
      </c>
      <c r="O549" s="82">
        <v>19529</v>
      </c>
      <c r="P549" s="82">
        <v>14212</v>
      </c>
      <c r="Q549" s="82">
        <v>14820</v>
      </c>
      <c r="R549" s="82">
        <v>11246</v>
      </c>
      <c r="S549" s="82">
        <v>6153</v>
      </c>
      <c r="T549" s="82">
        <v>28648</v>
      </c>
      <c r="U549" s="82">
        <v>12849</v>
      </c>
      <c r="V549" s="82">
        <v>18597</v>
      </c>
      <c r="W549" s="82">
        <v>9612</v>
      </c>
      <c r="X549" s="82">
        <v>11508</v>
      </c>
      <c r="Y549" s="82">
        <v>8070</v>
      </c>
      <c r="Z549" s="82">
        <v>12687</v>
      </c>
      <c r="AA549" s="82">
        <v>11616</v>
      </c>
      <c r="AB549" s="82">
        <v>13320</v>
      </c>
      <c r="AC549" s="82">
        <v>18060</v>
      </c>
      <c r="AD549" s="82">
        <v>30497</v>
      </c>
      <c r="AE549" s="82">
        <v>23536</v>
      </c>
      <c r="AF549" s="82">
        <v>10777</v>
      </c>
      <c r="AG549" s="82">
        <v>11120</v>
      </c>
      <c r="AH549" s="82">
        <v>12752</v>
      </c>
      <c r="AI549" s="82">
        <v>21215</v>
      </c>
      <c r="AJ549" s="82">
        <v>21148</v>
      </c>
      <c r="AK549" s="82">
        <v>23181</v>
      </c>
      <c r="AL549" s="82">
        <v>26754</v>
      </c>
      <c r="AM549" s="82">
        <v>30647</v>
      </c>
      <c r="AN549" s="82">
        <v>36009</v>
      </c>
      <c r="AO549" s="82">
        <v>58648</v>
      </c>
      <c r="AP549" s="82">
        <v>109786</v>
      </c>
      <c r="AQ549" s="82">
        <v>68119</v>
      </c>
      <c r="AR549" s="82">
        <v>38902</v>
      </c>
      <c r="AS549" s="82">
        <v>68261</v>
      </c>
      <c r="AT549" s="82">
        <v>45245</v>
      </c>
      <c r="AU549" s="82">
        <v>27652</v>
      </c>
      <c r="AV549" s="82">
        <v>38296</v>
      </c>
      <c r="AW549" s="82">
        <v>68485</v>
      </c>
      <c r="AX549" s="82">
        <v>61723</v>
      </c>
      <c r="AY549" s="82">
        <v>86523</v>
      </c>
      <c r="AZ549" s="82">
        <v>101939</v>
      </c>
      <c r="BA549" s="82">
        <v>167536</v>
      </c>
      <c r="BB549" s="82">
        <v>177570</v>
      </c>
      <c r="BC549" s="82">
        <v>225379</v>
      </c>
      <c r="BD549" s="82">
        <v>187914</v>
      </c>
      <c r="BE549" s="82">
        <v>172446</v>
      </c>
      <c r="BF549" s="82">
        <v>266760</v>
      </c>
      <c r="BG549" s="82">
        <v>358926</v>
      </c>
      <c r="BH549" s="82">
        <v>367075</v>
      </c>
      <c r="BI549" s="82">
        <v>422</v>
      </c>
      <c r="BJ549" s="82">
        <v>649</v>
      </c>
      <c r="BK549" s="82">
        <v>711</v>
      </c>
      <c r="BL549" s="82">
        <v>635</v>
      </c>
      <c r="BM549" s="82">
        <v>555</v>
      </c>
      <c r="BN549" s="82">
        <v>671</v>
      </c>
      <c r="BO549" s="82">
        <v>652</v>
      </c>
      <c r="BP549" s="82">
        <v>896</v>
      </c>
      <c r="BQ549" s="82"/>
      <c r="BR549" s="82"/>
      <c r="BS549" s="82"/>
      <c r="BT549" s="82"/>
      <c r="BU549" s="82"/>
      <c r="BV549" s="82"/>
      <c r="BW549" s="82"/>
      <c r="BX549" s="82"/>
      <c r="BY549" s="82"/>
      <c r="BZ549" s="82"/>
      <c r="CA549" s="82"/>
      <c r="CB549" s="82"/>
      <c r="CC549" s="82"/>
      <c r="CD549" s="82"/>
      <c r="CE549" s="82"/>
      <c r="CF549" s="82"/>
      <c r="CG549" s="82"/>
      <c r="CH549" s="82"/>
      <c r="CI549" s="82"/>
      <c r="CJ549" s="82"/>
      <c r="CK549" s="82"/>
      <c r="CL549" s="82"/>
      <c r="CM549" s="82"/>
      <c r="CN549" s="82"/>
      <c r="CO549" s="82"/>
      <c r="CP549" s="82"/>
      <c r="CQ549" s="82"/>
      <c r="CR549" s="82"/>
      <c r="CS549" s="82"/>
      <c r="CT549" s="82"/>
      <c r="CU549" s="82"/>
      <c r="CV549" s="82"/>
      <c r="CW549" s="82"/>
      <c r="CX549" s="82"/>
      <c r="CY549" s="82"/>
      <c r="CZ549" s="82"/>
      <c r="DA549" s="82"/>
      <c r="DB549" s="82"/>
      <c r="DC549" s="82"/>
      <c r="DD549" s="82"/>
      <c r="DE549" s="82"/>
      <c r="DF549" s="82"/>
      <c r="DG549" s="82"/>
      <c r="DH549" s="82"/>
      <c r="DI549" s="82"/>
      <c r="DJ549" s="82"/>
      <c r="DK549" s="82"/>
      <c r="DL549" s="82"/>
      <c r="DM549" s="82"/>
      <c r="DN549" s="82"/>
      <c r="DO549" s="82"/>
      <c r="DP549" s="82"/>
      <c r="DQ549" s="82"/>
    </row>
    <row r="550" spans="1:121" s="25" customFormat="1" ht="12.75" customHeight="1" outlineLevel="1" x14ac:dyDescent="0.2">
      <c r="A550" s="48" t="s">
        <v>493</v>
      </c>
      <c r="B550" s="36">
        <f t="shared" si="76"/>
        <v>15</v>
      </c>
      <c r="C550" s="81"/>
      <c r="D550" s="82"/>
      <c r="E550" s="82"/>
      <c r="F550" s="82"/>
      <c r="G550" s="82"/>
      <c r="H550" s="82"/>
      <c r="I550" s="82"/>
      <c r="J550" s="82"/>
      <c r="K550" s="82"/>
      <c r="L550" s="82"/>
      <c r="M550" s="82"/>
      <c r="N550" s="82"/>
      <c r="O550" s="82"/>
      <c r="P550" s="82"/>
      <c r="Q550" s="82"/>
      <c r="R550" s="82"/>
      <c r="S550" s="82"/>
      <c r="T550" s="82"/>
      <c r="U550" s="82"/>
      <c r="V550" s="82"/>
      <c r="W550" s="82"/>
      <c r="X550" s="82"/>
      <c r="Y550" s="82"/>
      <c r="Z550" s="82"/>
      <c r="AA550" s="82"/>
      <c r="AB550" s="82"/>
      <c r="AC550" s="82"/>
      <c r="AD550" s="82"/>
      <c r="AE550" s="82"/>
      <c r="AF550" s="82"/>
      <c r="AG550" s="82"/>
      <c r="AH550" s="82"/>
      <c r="AI550" s="82"/>
      <c r="AJ550" s="82"/>
      <c r="AK550" s="82"/>
      <c r="AL550" s="82"/>
      <c r="AM550" s="82"/>
      <c r="AN550" s="82"/>
      <c r="AO550" s="82"/>
      <c r="AP550" s="82"/>
      <c r="AQ550" s="82"/>
      <c r="AR550" s="82"/>
      <c r="AS550" s="82"/>
      <c r="AT550" s="82"/>
      <c r="AU550" s="82"/>
      <c r="AV550" s="82"/>
      <c r="AW550" s="82"/>
      <c r="AX550" s="82"/>
      <c r="AY550" s="82"/>
      <c r="AZ550" s="82"/>
      <c r="BA550" s="82"/>
      <c r="BB550" s="82">
        <v>11354</v>
      </c>
      <c r="BC550" s="82">
        <v>25882</v>
      </c>
      <c r="BD550" s="82">
        <v>36694</v>
      </c>
      <c r="BE550" s="82">
        <v>41528</v>
      </c>
      <c r="BF550" s="82">
        <v>42994</v>
      </c>
      <c r="BG550" s="82">
        <v>47476</v>
      </c>
      <c r="BH550" s="82">
        <v>52610</v>
      </c>
      <c r="BI550" s="82">
        <v>60</v>
      </c>
      <c r="BJ550" s="82">
        <v>71</v>
      </c>
      <c r="BK550" s="82">
        <v>151</v>
      </c>
      <c r="BL550" s="82">
        <v>163</v>
      </c>
      <c r="BM550" s="82">
        <v>188</v>
      </c>
      <c r="BN550" s="82">
        <v>213</v>
      </c>
      <c r="BO550" s="82">
        <v>237</v>
      </c>
      <c r="BP550" s="82">
        <v>273</v>
      </c>
      <c r="BQ550" s="82"/>
      <c r="BR550" s="82"/>
      <c r="BS550" s="82"/>
      <c r="BT550" s="82"/>
      <c r="BU550" s="82"/>
      <c r="BV550" s="82"/>
      <c r="BW550" s="82"/>
      <c r="BX550" s="82"/>
      <c r="BY550" s="82"/>
      <c r="BZ550" s="82"/>
      <c r="CA550" s="82"/>
      <c r="CB550" s="82"/>
      <c r="CC550" s="82"/>
      <c r="CD550" s="82"/>
      <c r="CE550" s="82"/>
      <c r="CF550" s="82"/>
      <c r="CG550" s="82"/>
      <c r="CH550" s="82"/>
      <c r="CI550" s="82"/>
      <c r="CJ550" s="82"/>
      <c r="CK550" s="82"/>
      <c r="CL550" s="82"/>
      <c r="CM550" s="82"/>
      <c r="CN550" s="82"/>
      <c r="CO550" s="82"/>
      <c r="CP550" s="82"/>
      <c r="CQ550" s="82"/>
      <c r="CR550" s="82"/>
      <c r="CS550" s="82"/>
      <c r="CT550" s="82"/>
      <c r="CU550" s="82"/>
      <c r="CV550" s="82"/>
      <c r="CW550" s="82"/>
      <c r="CX550" s="82"/>
      <c r="CY550" s="82"/>
      <c r="CZ550" s="82"/>
      <c r="DA550" s="82"/>
      <c r="DB550" s="82"/>
      <c r="DC550" s="82"/>
      <c r="DD550" s="82"/>
      <c r="DE550" s="82"/>
      <c r="DF550" s="82"/>
      <c r="DG550" s="82"/>
      <c r="DH550" s="82"/>
      <c r="DI550" s="82"/>
      <c r="DJ550" s="82"/>
      <c r="DK550" s="82"/>
      <c r="DL550" s="82"/>
      <c r="DM550" s="82"/>
      <c r="DN550" s="82"/>
      <c r="DO550" s="82"/>
      <c r="DP550" s="82"/>
      <c r="DQ550" s="82"/>
    </row>
    <row r="551" spans="1:121" s="25" customFormat="1" ht="12.75" customHeight="1" outlineLevel="1" x14ac:dyDescent="0.2">
      <c r="A551" s="48" t="s">
        <v>284</v>
      </c>
      <c r="B551" s="36">
        <f t="shared" si="76"/>
        <v>2</v>
      </c>
      <c r="C551" s="81"/>
      <c r="D551" s="82"/>
      <c r="E551" s="82"/>
      <c r="F551" s="82"/>
      <c r="G551" s="82"/>
      <c r="H551" s="82"/>
      <c r="I551" s="82"/>
      <c r="J551" s="82"/>
      <c r="K551" s="82"/>
      <c r="L551" s="82">
        <v>5567</v>
      </c>
      <c r="M551" s="82">
        <v>13483</v>
      </c>
      <c r="N551" s="82"/>
      <c r="O551" s="82"/>
      <c r="P551" s="82"/>
      <c r="Q551" s="82"/>
      <c r="R551" s="82"/>
      <c r="S551" s="82"/>
      <c r="T551" s="82"/>
      <c r="U551" s="82"/>
      <c r="V551" s="82"/>
      <c r="W551" s="82"/>
      <c r="X551" s="82"/>
      <c r="Y551" s="82"/>
      <c r="Z551" s="82"/>
      <c r="AA551" s="82"/>
      <c r="AB551" s="82"/>
      <c r="AC551" s="82"/>
      <c r="AD551" s="82"/>
      <c r="AE551" s="82"/>
      <c r="AF551" s="82"/>
      <c r="AG551" s="82"/>
      <c r="AH551" s="82"/>
      <c r="AI551" s="82"/>
      <c r="AJ551" s="82"/>
      <c r="AK551" s="82"/>
      <c r="AL551" s="82"/>
      <c r="AM551" s="82"/>
      <c r="AN551" s="82"/>
      <c r="AO551" s="82"/>
      <c r="AP551" s="82"/>
      <c r="AQ551" s="82"/>
      <c r="AR551" s="82"/>
      <c r="AS551" s="82"/>
      <c r="AT551" s="82"/>
      <c r="AU551" s="82"/>
      <c r="AV551" s="82"/>
      <c r="AW551" s="82"/>
      <c r="AX551" s="82"/>
      <c r="AY551" s="82"/>
      <c r="AZ551" s="82"/>
      <c r="BA551" s="82"/>
      <c r="BB551" s="82"/>
      <c r="BC551" s="82"/>
      <c r="BD551" s="82"/>
      <c r="BE551" s="82"/>
      <c r="BF551" s="82"/>
      <c r="BG551" s="82"/>
      <c r="BH551" s="82"/>
      <c r="BI551" s="82"/>
      <c r="BJ551" s="82"/>
      <c r="BK551" s="82"/>
      <c r="BL551" s="82"/>
      <c r="BM551" s="82"/>
      <c r="BN551" s="82"/>
      <c r="BO551" s="82"/>
      <c r="BP551" s="82"/>
      <c r="BQ551" s="82"/>
      <c r="BR551" s="82"/>
      <c r="BS551" s="82"/>
      <c r="BT551" s="82"/>
      <c r="BU551" s="82"/>
      <c r="BV551" s="82"/>
      <c r="BW551" s="82"/>
      <c r="BX551" s="82"/>
      <c r="BY551" s="82"/>
      <c r="BZ551" s="82"/>
      <c r="CA551" s="82"/>
      <c r="CB551" s="82"/>
      <c r="CC551" s="82"/>
      <c r="CD551" s="82"/>
      <c r="CE551" s="82"/>
      <c r="CF551" s="82"/>
      <c r="CG551" s="82"/>
      <c r="CH551" s="82"/>
      <c r="CI551" s="82"/>
      <c r="CJ551" s="82"/>
      <c r="CK551" s="82"/>
      <c r="CL551" s="82"/>
      <c r="CM551" s="82"/>
      <c r="CN551" s="82"/>
      <c r="CO551" s="82"/>
      <c r="CP551" s="82"/>
      <c r="CQ551" s="82"/>
      <c r="CR551" s="82"/>
      <c r="CS551" s="82"/>
      <c r="CT551" s="82"/>
      <c r="CU551" s="82"/>
      <c r="CV551" s="82"/>
      <c r="CW551" s="82"/>
      <c r="CX551" s="82"/>
      <c r="CY551" s="82"/>
      <c r="CZ551" s="82"/>
      <c r="DA551" s="82"/>
      <c r="DB551" s="82"/>
      <c r="DC551" s="82"/>
      <c r="DD551" s="82"/>
      <c r="DE551" s="82"/>
      <c r="DF551" s="82"/>
      <c r="DG551" s="82"/>
      <c r="DH551" s="82"/>
      <c r="DI551" s="82"/>
      <c r="DJ551" s="82"/>
      <c r="DK551" s="82"/>
      <c r="DL551" s="82"/>
      <c r="DM551" s="82"/>
      <c r="DN551" s="82"/>
      <c r="DO551" s="82"/>
      <c r="DP551" s="82"/>
      <c r="DQ551" s="82"/>
    </row>
    <row r="552" spans="1:121" s="25" customFormat="1" ht="12.75" customHeight="1" outlineLevel="1" x14ac:dyDescent="0.2">
      <c r="A552" s="48" t="s">
        <v>564</v>
      </c>
      <c r="B552" s="36">
        <f t="shared" si="76"/>
        <v>6</v>
      </c>
      <c r="C552" s="81"/>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2"/>
      <c r="AR552" s="82"/>
      <c r="AS552" s="82"/>
      <c r="AT552" s="82"/>
      <c r="AU552" s="82"/>
      <c r="AV552" s="82"/>
      <c r="AW552" s="82"/>
      <c r="AX552" s="82"/>
      <c r="AY552" s="82"/>
      <c r="AZ552" s="82"/>
      <c r="BA552" s="82"/>
      <c r="BB552" s="82"/>
      <c r="BC552" s="82"/>
      <c r="BD552" s="82"/>
      <c r="BE552" s="82"/>
      <c r="BF552" s="82"/>
      <c r="BG552" s="82"/>
      <c r="BH552" s="82"/>
      <c r="BI552" s="82"/>
      <c r="BJ552" s="82"/>
      <c r="BK552" s="82">
        <v>425</v>
      </c>
      <c r="BL552" s="82">
        <v>397</v>
      </c>
      <c r="BM552" s="82">
        <v>466</v>
      </c>
      <c r="BN552" s="82">
        <v>506</v>
      </c>
      <c r="BO552" s="82">
        <v>499</v>
      </c>
      <c r="BP552" s="82">
        <v>654</v>
      </c>
      <c r="BQ552" s="82"/>
      <c r="BR552" s="82"/>
      <c r="BS552" s="82"/>
      <c r="BT552" s="82"/>
      <c r="BU552" s="82"/>
      <c r="BV552" s="82"/>
      <c r="BW552" s="82"/>
      <c r="BX552" s="82"/>
      <c r="BY552" s="82"/>
      <c r="BZ552" s="82"/>
      <c r="CA552" s="82"/>
      <c r="CB552" s="82"/>
      <c r="CC552" s="82"/>
      <c r="CD552" s="82"/>
      <c r="CE552" s="82"/>
      <c r="CF552" s="82"/>
      <c r="CG552" s="82"/>
      <c r="CH552" s="82"/>
      <c r="CI552" s="82"/>
      <c r="CJ552" s="82"/>
      <c r="CK552" s="82"/>
      <c r="CL552" s="82"/>
      <c r="CM552" s="82"/>
      <c r="CN552" s="82"/>
      <c r="CO552" s="82"/>
      <c r="CP552" s="82"/>
      <c r="CQ552" s="82"/>
      <c r="CR552" s="82"/>
      <c r="CS552" s="82"/>
      <c r="CT552" s="82"/>
      <c r="CU552" s="82"/>
      <c r="CV552" s="82"/>
      <c r="CW552" s="82"/>
      <c r="CX552" s="82"/>
      <c r="CY552" s="82"/>
      <c r="CZ552" s="82"/>
      <c r="DA552" s="82"/>
      <c r="DB552" s="82"/>
      <c r="DC552" s="82"/>
      <c r="DD552" s="82"/>
      <c r="DE552" s="82"/>
      <c r="DF552" s="82"/>
      <c r="DG552" s="82"/>
      <c r="DH552" s="82"/>
      <c r="DI552" s="82"/>
      <c r="DJ552" s="82"/>
      <c r="DK552" s="82"/>
      <c r="DL552" s="82"/>
      <c r="DM552" s="82"/>
      <c r="DN552" s="82"/>
      <c r="DO552" s="82"/>
      <c r="DP552" s="82"/>
      <c r="DQ552" s="82"/>
    </row>
    <row r="553" spans="1:121" s="25" customFormat="1" ht="12.75" customHeight="1" outlineLevel="1" x14ac:dyDescent="0.2">
      <c r="A553" s="48" t="s">
        <v>566</v>
      </c>
      <c r="B553" s="36">
        <f t="shared" si="76"/>
        <v>8</v>
      </c>
      <c r="C553" s="81"/>
      <c r="D553" s="82"/>
      <c r="E553" s="82"/>
      <c r="F553" s="82"/>
      <c r="G553" s="82"/>
      <c r="H553" s="82"/>
      <c r="I553" s="82"/>
      <c r="J553" s="82"/>
      <c r="K553" s="82"/>
      <c r="L553" s="82"/>
      <c r="M553" s="82"/>
      <c r="N553" s="82"/>
      <c r="O553" s="82"/>
      <c r="P553" s="82"/>
      <c r="Q553" s="82"/>
      <c r="R553" s="82"/>
      <c r="S553" s="82"/>
      <c r="T553" s="82"/>
      <c r="U553" s="82"/>
      <c r="V553" s="82"/>
      <c r="W553" s="82"/>
      <c r="X553" s="82"/>
      <c r="Y553" s="82"/>
      <c r="Z553" s="82"/>
      <c r="AA553" s="82"/>
      <c r="AB553" s="82"/>
      <c r="AC553" s="82"/>
      <c r="AD553" s="82"/>
      <c r="AE553" s="82"/>
      <c r="AF553" s="82"/>
      <c r="AG553" s="82"/>
      <c r="AH553" s="82"/>
      <c r="AI553" s="82"/>
      <c r="AJ553" s="82"/>
      <c r="AK553" s="82"/>
      <c r="AL553" s="82"/>
      <c r="AM553" s="82"/>
      <c r="AN553" s="82"/>
      <c r="AO553" s="82"/>
      <c r="AP553" s="82"/>
      <c r="AQ553" s="82"/>
      <c r="AR553" s="82"/>
      <c r="AS553" s="82"/>
      <c r="AT553" s="82"/>
      <c r="AU553" s="82"/>
      <c r="AV553" s="82"/>
      <c r="AW553" s="82"/>
      <c r="AX553" s="82"/>
      <c r="AY553" s="82"/>
      <c r="AZ553" s="82"/>
      <c r="BA553" s="82"/>
      <c r="BB553" s="82"/>
      <c r="BC553" s="82"/>
      <c r="BD553" s="82"/>
      <c r="BE553" s="82"/>
      <c r="BF553" s="82"/>
      <c r="BG553" s="82"/>
      <c r="BH553" s="82"/>
      <c r="BI553" s="82">
        <v>395</v>
      </c>
      <c r="BJ553" s="82">
        <v>418</v>
      </c>
      <c r="BK553" s="82">
        <v>580</v>
      </c>
      <c r="BL553" s="82">
        <v>585</v>
      </c>
      <c r="BM553" s="82">
        <v>667</v>
      </c>
      <c r="BN553" s="82">
        <v>729</v>
      </c>
      <c r="BO553" s="82">
        <v>859</v>
      </c>
      <c r="BP553" s="82">
        <v>866</v>
      </c>
      <c r="BQ553" s="82"/>
      <c r="BR553" s="82"/>
      <c r="BS553" s="82"/>
      <c r="BT553" s="82"/>
      <c r="BU553" s="82"/>
      <c r="BV553" s="82"/>
      <c r="BW553" s="82"/>
      <c r="BX553" s="82"/>
      <c r="BY553" s="82"/>
      <c r="BZ553" s="82"/>
      <c r="CA553" s="82"/>
      <c r="CB553" s="82"/>
      <c r="CC553" s="82"/>
      <c r="CD553" s="82"/>
      <c r="CE553" s="82"/>
      <c r="CF553" s="82"/>
      <c r="CG553" s="82"/>
      <c r="CH553" s="82"/>
      <c r="CI553" s="82"/>
      <c r="CJ553" s="82"/>
      <c r="CK553" s="82"/>
      <c r="CL553" s="82"/>
      <c r="CM553" s="82"/>
      <c r="CN553" s="82"/>
      <c r="CO553" s="82"/>
      <c r="CP553" s="82"/>
      <c r="CQ553" s="82"/>
      <c r="CR553" s="82"/>
      <c r="CS553" s="82"/>
      <c r="CT553" s="82"/>
      <c r="CU553" s="82"/>
      <c r="CV553" s="82"/>
      <c r="CW553" s="82"/>
      <c r="CX553" s="82"/>
      <c r="CY553" s="82"/>
      <c r="CZ553" s="82"/>
      <c r="DA553" s="82"/>
      <c r="DB553" s="82"/>
      <c r="DC553" s="82"/>
      <c r="DD553" s="82"/>
      <c r="DE553" s="82"/>
      <c r="DF553" s="82"/>
      <c r="DG553" s="82"/>
      <c r="DH553" s="82"/>
      <c r="DI553" s="82"/>
      <c r="DJ553" s="82"/>
      <c r="DK553" s="82"/>
      <c r="DL553" s="82"/>
      <c r="DM553" s="82"/>
      <c r="DN553" s="82"/>
      <c r="DO553" s="82"/>
      <c r="DP553" s="82"/>
      <c r="DQ553" s="82"/>
    </row>
    <row r="554" spans="1:121" s="25" customFormat="1" ht="12.75" customHeight="1" outlineLevel="1" x14ac:dyDescent="0.2">
      <c r="A554" s="48" t="s">
        <v>491</v>
      </c>
      <c r="B554" s="36">
        <f t="shared" si="76"/>
        <v>14</v>
      </c>
      <c r="C554" s="81"/>
      <c r="D554" s="82"/>
      <c r="E554" s="82"/>
      <c r="F554" s="82"/>
      <c r="G554" s="82"/>
      <c r="H554" s="82"/>
      <c r="I554" s="82"/>
      <c r="J554" s="82"/>
      <c r="K554" s="82"/>
      <c r="L554" s="82"/>
      <c r="M554" s="82"/>
      <c r="N554" s="82"/>
      <c r="O554" s="82"/>
      <c r="P554" s="82"/>
      <c r="Q554" s="82"/>
      <c r="R554" s="82"/>
      <c r="S554" s="82"/>
      <c r="T554" s="82"/>
      <c r="U554" s="82"/>
      <c r="V554" s="82"/>
      <c r="W554" s="82"/>
      <c r="X554" s="82"/>
      <c r="Y554" s="82"/>
      <c r="Z554" s="82"/>
      <c r="AA554" s="82"/>
      <c r="AB554" s="82"/>
      <c r="AC554" s="82"/>
      <c r="AD554" s="82"/>
      <c r="AE554" s="82"/>
      <c r="AF554" s="82"/>
      <c r="AG554" s="82"/>
      <c r="AH554" s="82"/>
      <c r="AI554" s="82"/>
      <c r="AJ554" s="82"/>
      <c r="AK554" s="82"/>
      <c r="AL554" s="82"/>
      <c r="AM554" s="82"/>
      <c r="AN554" s="82"/>
      <c r="AO554" s="82"/>
      <c r="AP554" s="82"/>
      <c r="AQ554" s="82"/>
      <c r="AR554" s="82"/>
      <c r="AS554" s="82"/>
      <c r="AT554" s="82"/>
      <c r="AU554" s="82">
        <v>33707</v>
      </c>
      <c r="AV554" s="82">
        <v>56282</v>
      </c>
      <c r="AW554" s="82">
        <v>56382</v>
      </c>
      <c r="AX554" s="82">
        <v>70937</v>
      </c>
      <c r="AY554" s="82">
        <v>77068</v>
      </c>
      <c r="AZ554" s="82">
        <v>88307</v>
      </c>
      <c r="BA554" s="82">
        <v>101263</v>
      </c>
      <c r="BB554" s="82">
        <v>115758</v>
      </c>
      <c r="BC554" s="82">
        <v>127852</v>
      </c>
      <c r="BD554" s="82">
        <v>143152</v>
      </c>
      <c r="BE554" s="82">
        <v>187068</v>
      </c>
      <c r="BF554" s="82">
        <v>210356</v>
      </c>
      <c r="BG554" s="82">
        <v>278342</v>
      </c>
      <c r="BH554" s="82">
        <v>341894</v>
      </c>
      <c r="BI554" s="82"/>
      <c r="BJ554" s="82"/>
      <c r="BK554" s="82"/>
      <c r="BL554" s="82"/>
      <c r="BM554" s="82"/>
      <c r="BN554" s="82"/>
      <c r="BO554" s="82"/>
      <c r="BP554" s="82"/>
      <c r="BQ554" s="82"/>
      <c r="BR554" s="82"/>
      <c r="BS554" s="82"/>
      <c r="BT554" s="82"/>
      <c r="BU554" s="82"/>
      <c r="BV554" s="82"/>
      <c r="BW554" s="82"/>
      <c r="BX554" s="82"/>
      <c r="BY554" s="82"/>
      <c r="BZ554" s="82"/>
      <c r="CA554" s="82"/>
      <c r="CB554" s="82"/>
      <c r="CC554" s="82"/>
      <c r="CD554" s="82"/>
      <c r="CE554" s="82"/>
      <c r="CF554" s="82"/>
      <c r="CG554" s="82"/>
      <c r="CH554" s="82"/>
      <c r="CI554" s="82"/>
      <c r="CJ554" s="82"/>
      <c r="CK554" s="82"/>
      <c r="CL554" s="82"/>
      <c r="CM554" s="82"/>
      <c r="CN554" s="82"/>
      <c r="CO554" s="82"/>
      <c r="CP554" s="82"/>
      <c r="CQ554" s="82"/>
      <c r="CR554" s="82"/>
      <c r="CS554" s="82"/>
      <c r="CT554" s="82"/>
      <c r="CU554" s="82"/>
      <c r="CV554" s="82"/>
      <c r="CW554" s="82"/>
      <c r="CX554" s="82"/>
      <c r="CY554" s="82"/>
      <c r="CZ554" s="82"/>
      <c r="DA554" s="82"/>
      <c r="DB554" s="82"/>
      <c r="DC554" s="82"/>
      <c r="DD554" s="82"/>
      <c r="DE554" s="82"/>
      <c r="DF554" s="82"/>
      <c r="DG554" s="82"/>
      <c r="DH554" s="82"/>
      <c r="DI554" s="82"/>
      <c r="DJ554" s="82"/>
      <c r="DK554" s="82"/>
      <c r="DL554" s="82"/>
      <c r="DM554" s="82"/>
      <c r="DN554" s="82"/>
      <c r="DO554" s="82"/>
      <c r="DP554" s="82"/>
      <c r="DQ554" s="82"/>
    </row>
    <row r="555" spans="1:121" s="25" customFormat="1" ht="12.75" customHeight="1" outlineLevel="1" x14ac:dyDescent="0.2">
      <c r="A555" s="48" t="s">
        <v>473</v>
      </c>
      <c r="B555" s="36">
        <f t="shared" si="76"/>
        <v>36</v>
      </c>
      <c r="C555" s="81"/>
      <c r="D555" s="82"/>
      <c r="E555" s="82"/>
      <c r="F555" s="82"/>
      <c r="G555" s="82"/>
      <c r="H555" s="82"/>
      <c r="I555" s="82"/>
      <c r="J555" s="82"/>
      <c r="K555" s="82"/>
      <c r="L555" s="82"/>
      <c r="M555" s="82"/>
      <c r="N555" s="82"/>
      <c r="O555" s="82"/>
      <c r="P555" s="82"/>
      <c r="Q555" s="82"/>
      <c r="R555" s="82"/>
      <c r="S555" s="82">
        <v>579</v>
      </c>
      <c r="T555" s="82">
        <v>762</v>
      </c>
      <c r="U555" s="82">
        <v>740</v>
      </c>
      <c r="V555" s="82">
        <v>561</v>
      </c>
      <c r="W555" s="82">
        <v>4983</v>
      </c>
      <c r="X555" s="82">
        <v>334</v>
      </c>
      <c r="Y555" s="82">
        <v>584</v>
      </c>
      <c r="Z555" s="82">
        <v>1271</v>
      </c>
      <c r="AA555" s="82">
        <v>430</v>
      </c>
      <c r="AB555" s="82">
        <v>490</v>
      </c>
      <c r="AC555" s="82">
        <v>1227</v>
      </c>
      <c r="AD555" s="82">
        <v>661</v>
      </c>
      <c r="AE555" s="82">
        <v>722</v>
      </c>
      <c r="AF555" s="82">
        <v>7962</v>
      </c>
      <c r="AG555" s="82">
        <v>1053</v>
      </c>
      <c r="AH555" s="82">
        <v>488</v>
      </c>
      <c r="AI555" s="82">
        <v>607</v>
      </c>
      <c r="AJ555" s="82">
        <v>720</v>
      </c>
      <c r="AK555" s="82">
        <v>852</v>
      </c>
      <c r="AL555" s="82">
        <v>782</v>
      </c>
      <c r="AM555" s="82">
        <v>1182</v>
      </c>
      <c r="AN555" s="82">
        <v>1486</v>
      </c>
      <c r="AO555" s="82">
        <v>1695</v>
      </c>
      <c r="AP555" s="82">
        <v>2119</v>
      </c>
      <c r="AQ555" s="82">
        <v>1886</v>
      </c>
      <c r="AR555" s="82">
        <v>2724</v>
      </c>
      <c r="AS555" s="82">
        <v>869</v>
      </c>
      <c r="AT555" s="82">
        <v>2316</v>
      </c>
      <c r="AU555" s="82">
        <v>4578</v>
      </c>
      <c r="AV555" s="82">
        <v>3834</v>
      </c>
      <c r="AW555" s="82">
        <v>3314</v>
      </c>
      <c r="AX555" s="82">
        <v>4951</v>
      </c>
      <c r="AY555" s="82">
        <v>7185</v>
      </c>
      <c r="AZ555" s="82">
        <v>9307</v>
      </c>
      <c r="BA555" s="82">
        <v>6201</v>
      </c>
      <c r="BB555" s="82"/>
      <c r="BC555" s="82"/>
      <c r="BD555" s="82"/>
      <c r="BE555" s="82"/>
      <c r="BF555" s="82"/>
      <c r="BG555" s="82"/>
      <c r="BH555" s="82"/>
      <c r="BI555" s="82"/>
      <c r="BJ555" s="82"/>
      <c r="BK555" s="82"/>
      <c r="BL555" s="82"/>
      <c r="BM555" s="82"/>
      <c r="BN555" s="82"/>
      <c r="BO555" s="82"/>
      <c r="BP555" s="82">
        <v>55</v>
      </c>
      <c r="BQ555" s="82"/>
      <c r="BR555" s="82"/>
      <c r="BS555" s="82"/>
      <c r="BT555" s="82"/>
      <c r="BU555" s="82"/>
      <c r="BV555" s="82"/>
      <c r="BW555" s="82"/>
      <c r="BX555" s="82"/>
      <c r="BY555" s="82"/>
      <c r="BZ555" s="82"/>
      <c r="CA555" s="82"/>
      <c r="CB555" s="82"/>
      <c r="CC555" s="82"/>
      <c r="CD555" s="82"/>
      <c r="CE555" s="82"/>
      <c r="CF555" s="82"/>
      <c r="CG555" s="82"/>
      <c r="CH555" s="82"/>
      <c r="CI555" s="82"/>
      <c r="CJ555" s="82"/>
      <c r="CK555" s="82"/>
      <c r="CL555" s="82"/>
      <c r="CM555" s="82"/>
      <c r="CN555" s="82"/>
      <c r="CO555" s="82"/>
      <c r="CP555" s="82"/>
      <c r="CQ555" s="82"/>
      <c r="CR555" s="82"/>
      <c r="CS555" s="82"/>
      <c r="CT555" s="82"/>
      <c r="CU555" s="82"/>
      <c r="CV555" s="82"/>
      <c r="CW555" s="82"/>
      <c r="CX555" s="82"/>
      <c r="CY555" s="82"/>
      <c r="CZ555" s="82"/>
      <c r="DA555" s="82"/>
      <c r="DB555" s="82"/>
      <c r="DC555" s="82"/>
      <c r="DD555" s="82"/>
      <c r="DE555" s="82"/>
      <c r="DF555" s="82"/>
      <c r="DG555" s="82"/>
      <c r="DH555" s="82"/>
      <c r="DI555" s="82"/>
      <c r="DJ555" s="82"/>
      <c r="DK555" s="82"/>
      <c r="DL555" s="82"/>
      <c r="DM555" s="82"/>
      <c r="DN555" s="82"/>
      <c r="DO555" s="82"/>
      <c r="DP555" s="82"/>
      <c r="DQ555" s="82"/>
    </row>
    <row r="556" spans="1:121" s="25" customFormat="1" ht="12.75" customHeight="1" outlineLevel="1" x14ac:dyDescent="0.2">
      <c r="A556" s="48" t="s">
        <v>614</v>
      </c>
      <c r="B556" s="36">
        <f t="shared" si="76"/>
        <v>1</v>
      </c>
      <c r="C556" s="81"/>
      <c r="D556" s="82"/>
      <c r="E556" s="82"/>
      <c r="F556" s="82"/>
      <c r="G556" s="82"/>
      <c r="H556" s="82"/>
      <c r="I556" s="82"/>
      <c r="J556" s="82"/>
      <c r="K556" s="82"/>
      <c r="L556" s="82"/>
      <c r="M556" s="82"/>
      <c r="N556" s="82"/>
      <c r="O556" s="82"/>
      <c r="P556" s="82"/>
      <c r="Q556" s="82"/>
      <c r="R556" s="82"/>
      <c r="S556" s="82"/>
      <c r="T556" s="82"/>
      <c r="U556" s="82"/>
      <c r="V556" s="82"/>
      <c r="W556" s="82"/>
      <c r="X556" s="82"/>
      <c r="Y556" s="82"/>
      <c r="Z556" s="82"/>
      <c r="AA556" s="82"/>
      <c r="AB556" s="82"/>
      <c r="AC556" s="82"/>
      <c r="AD556" s="82"/>
      <c r="AE556" s="82"/>
      <c r="AF556" s="82"/>
      <c r="AG556" s="82"/>
      <c r="AH556" s="82"/>
      <c r="AI556" s="82"/>
      <c r="AJ556" s="82"/>
      <c r="AK556" s="82"/>
      <c r="AL556" s="82"/>
      <c r="AM556" s="82"/>
      <c r="AN556" s="82"/>
      <c r="AO556" s="82"/>
      <c r="AP556" s="82"/>
      <c r="AQ556" s="82"/>
      <c r="AR556" s="82"/>
      <c r="AS556" s="82"/>
      <c r="AT556" s="82"/>
      <c r="AU556" s="82"/>
      <c r="AV556" s="82"/>
      <c r="AW556" s="82"/>
      <c r="AX556" s="82"/>
      <c r="AY556" s="82"/>
      <c r="AZ556" s="82"/>
      <c r="BA556" s="82"/>
      <c r="BB556" s="82"/>
      <c r="BC556" s="82"/>
      <c r="BD556" s="82"/>
      <c r="BE556" s="82"/>
      <c r="BF556" s="82"/>
      <c r="BG556" s="82"/>
      <c r="BH556" s="82"/>
      <c r="BI556" s="82"/>
      <c r="BJ556" s="82">
        <v>120</v>
      </c>
      <c r="BK556" s="82"/>
      <c r="BL556" s="82"/>
      <c r="BM556" s="82"/>
      <c r="BN556" s="82"/>
      <c r="BO556" s="82"/>
      <c r="BP556" s="82"/>
      <c r="BQ556" s="82"/>
      <c r="BR556" s="82"/>
      <c r="BS556" s="82"/>
      <c r="BT556" s="82"/>
      <c r="BU556" s="82"/>
      <c r="BV556" s="82"/>
      <c r="BW556" s="82"/>
      <c r="BX556" s="82"/>
      <c r="BY556" s="82"/>
      <c r="BZ556" s="82"/>
      <c r="CA556" s="82"/>
      <c r="CB556" s="82"/>
      <c r="CC556" s="82"/>
      <c r="CD556" s="82"/>
      <c r="CE556" s="82"/>
      <c r="CF556" s="82"/>
      <c r="CG556" s="82"/>
      <c r="CH556" s="82"/>
      <c r="CI556" s="82"/>
      <c r="CJ556" s="82"/>
      <c r="CK556" s="82"/>
      <c r="CL556" s="82"/>
      <c r="CM556" s="82"/>
      <c r="CN556" s="82"/>
      <c r="CO556" s="82"/>
      <c r="CP556" s="82"/>
      <c r="CQ556" s="82"/>
      <c r="CR556" s="82"/>
      <c r="CS556" s="82"/>
      <c r="CT556" s="82"/>
      <c r="CU556" s="82"/>
      <c r="CV556" s="82"/>
      <c r="CW556" s="82"/>
      <c r="CX556" s="82"/>
      <c r="CY556" s="82"/>
      <c r="CZ556" s="82"/>
      <c r="DA556" s="82"/>
      <c r="DB556" s="82"/>
      <c r="DC556" s="82"/>
      <c r="DD556" s="82"/>
      <c r="DE556" s="82"/>
      <c r="DF556" s="82"/>
      <c r="DG556" s="82"/>
      <c r="DH556" s="82"/>
      <c r="DI556" s="82"/>
      <c r="DJ556" s="82"/>
      <c r="DK556" s="82"/>
      <c r="DL556" s="82"/>
      <c r="DM556" s="82"/>
      <c r="DN556" s="82"/>
      <c r="DO556" s="82"/>
      <c r="DP556" s="82"/>
      <c r="DQ556" s="82"/>
    </row>
    <row r="557" spans="1:121" s="25" customFormat="1" ht="12.75" customHeight="1" outlineLevel="1" x14ac:dyDescent="0.2">
      <c r="A557" s="48" t="s">
        <v>463</v>
      </c>
      <c r="B557" s="36">
        <f t="shared" si="76"/>
        <v>35</v>
      </c>
      <c r="C557" s="81"/>
      <c r="D557" s="82"/>
      <c r="E557" s="82"/>
      <c r="F557" s="82"/>
      <c r="G557" s="82"/>
      <c r="H557" s="82"/>
      <c r="I557" s="82"/>
      <c r="J557" s="82"/>
      <c r="K557" s="82"/>
      <c r="L557" s="82">
        <v>3338</v>
      </c>
      <c r="M557" s="82">
        <v>11328</v>
      </c>
      <c r="N557" s="82">
        <v>10407</v>
      </c>
      <c r="O557" s="82">
        <v>9723</v>
      </c>
      <c r="P557" s="82">
        <v>12210</v>
      </c>
      <c r="Q557" s="82">
        <v>13778</v>
      </c>
      <c r="R557" s="82">
        <v>18616</v>
      </c>
      <c r="S557" s="82">
        <v>19545</v>
      </c>
      <c r="T557" s="82">
        <v>18842</v>
      </c>
      <c r="U557" s="82">
        <v>18846</v>
      </c>
      <c r="V557" s="82">
        <v>19294</v>
      </c>
      <c r="W557" s="82">
        <v>20077</v>
      </c>
      <c r="X557" s="82">
        <v>19792</v>
      </c>
      <c r="Y557" s="82">
        <v>18953</v>
      </c>
      <c r="Z557" s="82">
        <v>21243</v>
      </c>
      <c r="AA557" s="82">
        <v>26393</v>
      </c>
      <c r="AB557" s="82">
        <v>16998</v>
      </c>
      <c r="AC557" s="82">
        <v>769</v>
      </c>
      <c r="AD557" s="82">
        <v>457</v>
      </c>
      <c r="AE557" s="82">
        <v>712</v>
      </c>
      <c r="AF557" s="82">
        <v>4189</v>
      </c>
      <c r="AG557" s="82">
        <v>24745</v>
      </c>
      <c r="AH557" s="82">
        <v>26460</v>
      </c>
      <c r="AI557" s="82">
        <v>24890</v>
      </c>
      <c r="AJ557" s="82">
        <v>25267</v>
      </c>
      <c r="AK557" s="82">
        <v>24314</v>
      </c>
      <c r="AL557" s="82">
        <v>27003</v>
      </c>
      <c r="AM557" s="82">
        <v>23565</v>
      </c>
      <c r="AN557" s="82">
        <v>27994</v>
      </c>
      <c r="AO557" s="82">
        <v>33230</v>
      </c>
      <c r="AP557" s="82">
        <v>38187</v>
      </c>
      <c r="AQ557" s="82">
        <v>33199</v>
      </c>
      <c r="AR557" s="82">
        <v>36779</v>
      </c>
      <c r="AS557" s="82">
        <v>41205</v>
      </c>
      <c r="AT557" s="82">
        <v>37390</v>
      </c>
      <c r="AU557" s="82"/>
      <c r="AV557" s="82"/>
      <c r="AW557" s="82"/>
      <c r="AX557" s="82"/>
      <c r="AY557" s="82"/>
      <c r="AZ557" s="82"/>
      <c r="BA557" s="82"/>
      <c r="BB557" s="82"/>
      <c r="BC557" s="82"/>
      <c r="BD557" s="82"/>
      <c r="BE557" s="82"/>
      <c r="BF557" s="82"/>
      <c r="BG557" s="82"/>
      <c r="BH557" s="82"/>
      <c r="BI557" s="82"/>
      <c r="BJ557" s="82"/>
      <c r="BK557" s="82"/>
      <c r="BL557" s="82"/>
      <c r="BM557" s="82"/>
      <c r="BN557" s="82"/>
      <c r="BO557" s="82"/>
      <c r="BP557" s="82"/>
      <c r="BQ557" s="82"/>
      <c r="BR557" s="82"/>
      <c r="BS557" s="82"/>
      <c r="BT557" s="82"/>
      <c r="BU557" s="82"/>
      <c r="BV557" s="82"/>
      <c r="BW557" s="82"/>
      <c r="BX557" s="82"/>
      <c r="BY557" s="82"/>
      <c r="BZ557" s="82"/>
      <c r="CA557" s="82"/>
      <c r="CB557" s="82"/>
      <c r="CC557" s="82"/>
      <c r="CD557" s="82"/>
      <c r="CE557" s="82"/>
      <c r="CF557" s="82"/>
      <c r="CG557" s="82"/>
      <c r="CH557" s="82"/>
      <c r="CI557" s="82"/>
      <c r="CJ557" s="82"/>
      <c r="CK557" s="82"/>
      <c r="CL557" s="82"/>
      <c r="CM557" s="82"/>
      <c r="CN557" s="82"/>
      <c r="CO557" s="82"/>
      <c r="CP557" s="82"/>
      <c r="CQ557" s="82"/>
      <c r="CR557" s="82"/>
      <c r="CS557" s="82"/>
      <c r="CT557" s="82"/>
      <c r="CU557" s="82"/>
      <c r="CV557" s="82"/>
      <c r="CW557" s="82"/>
      <c r="CX557" s="82"/>
      <c r="CY557" s="82"/>
      <c r="CZ557" s="82"/>
      <c r="DA557" s="82"/>
      <c r="DB557" s="82"/>
      <c r="DC557" s="82"/>
      <c r="DD557" s="82"/>
      <c r="DE557" s="82"/>
      <c r="DF557" s="82"/>
      <c r="DG557" s="82"/>
      <c r="DH557" s="82"/>
      <c r="DI557" s="82"/>
      <c r="DJ557" s="82"/>
      <c r="DK557" s="82"/>
      <c r="DL557" s="82"/>
      <c r="DM557" s="82"/>
      <c r="DN557" s="82"/>
      <c r="DO557" s="82"/>
      <c r="DP557" s="82"/>
      <c r="DQ557" s="82"/>
    </row>
    <row r="558" spans="1:121" s="25" customFormat="1" ht="12.75" customHeight="1" outlineLevel="1" x14ac:dyDescent="0.2">
      <c r="A558" s="35" t="s">
        <v>285</v>
      </c>
      <c r="B558" s="36" t="str">
        <f t="shared" si="76"/>
        <v/>
      </c>
      <c r="C558" s="81"/>
      <c r="D558" s="82"/>
      <c r="E558" s="82"/>
      <c r="F558" s="82"/>
      <c r="G558" s="82"/>
      <c r="H558" s="82"/>
      <c r="I558" s="82"/>
      <c r="J558" s="82"/>
      <c r="K558" s="82"/>
      <c r="L558" s="82"/>
      <c r="M558" s="82"/>
      <c r="N558" s="82"/>
      <c r="O558" s="82"/>
      <c r="P558" s="82"/>
      <c r="Q558" s="82"/>
      <c r="R558" s="82"/>
      <c r="S558" s="82"/>
      <c r="T558" s="82"/>
      <c r="U558" s="82"/>
      <c r="V558" s="82"/>
      <c r="W558" s="82"/>
      <c r="X558" s="82"/>
      <c r="Y558" s="82"/>
      <c r="Z558" s="82"/>
      <c r="AA558" s="82"/>
      <c r="AB558" s="82"/>
      <c r="AC558" s="82"/>
      <c r="AD558" s="82"/>
      <c r="AE558" s="82"/>
      <c r="AF558" s="82"/>
      <c r="AG558" s="82"/>
      <c r="AH558" s="82"/>
      <c r="AI558" s="82"/>
      <c r="AJ558" s="82"/>
      <c r="AK558" s="82"/>
      <c r="AL558" s="82"/>
      <c r="AM558" s="82"/>
      <c r="AN558" s="82"/>
      <c r="AO558" s="82"/>
      <c r="AP558" s="82"/>
      <c r="AQ558" s="82"/>
      <c r="AR558" s="82"/>
      <c r="AS558" s="82"/>
      <c r="AT558" s="82"/>
      <c r="AU558" s="82"/>
      <c r="AV558" s="82"/>
      <c r="AW558" s="82"/>
      <c r="AX558" s="82"/>
      <c r="AY558" s="82"/>
      <c r="AZ558" s="82"/>
      <c r="BA558" s="82"/>
      <c r="BB558" s="82"/>
      <c r="BC558" s="82"/>
      <c r="BD558" s="82"/>
      <c r="BE558" s="82"/>
      <c r="BF558" s="82"/>
      <c r="BG558" s="82"/>
      <c r="BH558" s="82"/>
      <c r="BI558" s="82"/>
      <c r="BJ558" s="82"/>
      <c r="BK558" s="82"/>
      <c r="BL558" s="82"/>
      <c r="BM558" s="82"/>
      <c r="BN558" s="82"/>
      <c r="BO558" s="82"/>
      <c r="BP558" s="82"/>
      <c r="BQ558" s="82"/>
      <c r="BR558" s="82"/>
      <c r="BS558" s="82"/>
      <c r="BT558" s="82"/>
      <c r="BU558" s="82"/>
      <c r="BV558" s="82"/>
      <c r="BW558" s="82"/>
      <c r="BX558" s="82"/>
      <c r="BY558" s="82"/>
      <c r="BZ558" s="82"/>
      <c r="CA558" s="82"/>
      <c r="CB558" s="82"/>
      <c r="CC558" s="82"/>
      <c r="CD558" s="82"/>
      <c r="CE558" s="82"/>
      <c r="CF558" s="82"/>
      <c r="CG558" s="82"/>
      <c r="CH558" s="82"/>
      <c r="CI558" s="82"/>
      <c r="CJ558" s="82"/>
      <c r="CK558" s="82"/>
      <c r="CL558" s="82"/>
      <c r="CM558" s="82"/>
      <c r="CN558" s="82"/>
      <c r="CO558" s="82"/>
      <c r="CP558" s="82"/>
      <c r="CQ558" s="82"/>
      <c r="CR558" s="82"/>
      <c r="CS558" s="82"/>
      <c r="CT558" s="82"/>
      <c r="CU558" s="82"/>
      <c r="CV558" s="82"/>
      <c r="CW558" s="82"/>
      <c r="CX558" s="82"/>
      <c r="CY558" s="82"/>
      <c r="CZ558" s="82"/>
      <c r="DA558" s="82"/>
      <c r="DB558" s="82"/>
      <c r="DC558" s="82"/>
      <c r="DD558" s="82"/>
      <c r="DE558" s="82"/>
      <c r="DF558" s="82"/>
      <c r="DG558" s="82"/>
      <c r="DH558" s="82"/>
      <c r="DI558" s="82"/>
      <c r="DJ558" s="82"/>
      <c r="DK558" s="82"/>
      <c r="DL558" s="82"/>
      <c r="DM558" s="82"/>
      <c r="DN558" s="82"/>
      <c r="DO558" s="82"/>
      <c r="DP558" s="82"/>
      <c r="DQ558" s="82"/>
    </row>
    <row r="559" spans="1:121" s="25" customFormat="1" x14ac:dyDescent="0.2">
      <c r="A559" s="30"/>
      <c r="B559" s="76" t="str">
        <f t="shared" si="76"/>
        <v/>
      </c>
      <c r="C559" s="112"/>
      <c r="D559" s="103"/>
      <c r="E559" s="103"/>
      <c r="F559" s="103"/>
      <c r="G559" s="103"/>
      <c r="H559" s="103"/>
      <c r="I559" s="103"/>
      <c r="J559" s="103"/>
      <c r="K559" s="103"/>
      <c r="L559" s="103"/>
      <c r="M559" s="103"/>
      <c r="N559" s="103"/>
      <c r="O559" s="103"/>
      <c r="P559" s="103"/>
      <c r="Q559" s="103"/>
      <c r="R559" s="103"/>
      <c r="S559" s="103"/>
      <c r="T559" s="103"/>
      <c r="U559" s="103"/>
      <c r="V559" s="103"/>
      <c r="W559" s="103"/>
      <c r="X559" s="103"/>
      <c r="Y559" s="103"/>
      <c r="Z559" s="103"/>
      <c r="AA559" s="103"/>
      <c r="AB559" s="103"/>
      <c r="AC559" s="103"/>
      <c r="AD559" s="103"/>
      <c r="AE559" s="103"/>
      <c r="AF559" s="103"/>
      <c r="AG559" s="103"/>
      <c r="AH559" s="103"/>
      <c r="AI559" s="103"/>
      <c r="AJ559" s="103"/>
      <c r="AK559" s="103"/>
      <c r="AL559" s="103"/>
      <c r="AM559" s="103"/>
      <c r="AN559" s="103"/>
      <c r="AO559" s="103"/>
      <c r="AP559" s="103"/>
      <c r="AQ559" s="103"/>
      <c r="AR559" s="103"/>
      <c r="AS559" s="103"/>
      <c r="AT559" s="103"/>
      <c r="AU559" s="103"/>
      <c r="AV559" s="103"/>
      <c r="AW559" s="103"/>
      <c r="AX559" s="103"/>
      <c r="AY559" s="103"/>
      <c r="AZ559" s="103"/>
      <c r="BA559" s="103"/>
      <c r="BB559" s="103"/>
      <c r="BC559" s="103"/>
      <c r="BD559" s="103"/>
      <c r="BE559" s="103"/>
      <c r="BF559" s="103"/>
      <c r="BG559" s="103"/>
      <c r="BH559" s="103"/>
      <c r="BI559" s="103"/>
      <c r="BJ559" s="103"/>
      <c r="BK559" s="103"/>
      <c r="BL559" s="103"/>
      <c r="BM559" s="103"/>
      <c r="BN559" s="103"/>
      <c r="BO559" s="103"/>
      <c r="BP559" s="103"/>
      <c r="BQ559" s="103"/>
      <c r="BR559" s="103"/>
      <c r="BS559" s="103"/>
      <c r="BT559" s="103"/>
      <c r="BU559" s="103"/>
      <c r="BV559" s="103"/>
      <c r="BW559" s="103"/>
      <c r="BX559" s="103"/>
      <c r="BY559" s="103"/>
      <c r="BZ559" s="103"/>
      <c r="CA559" s="103"/>
      <c r="CB559" s="103"/>
      <c r="CC559" s="103"/>
      <c r="CD559" s="103"/>
      <c r="CE559" s="103"/>
      <c r="CF559" s="103"/>
      <c r="CG559" s="103"/>
      <c r="CH559" s="103"/>
      <c r="CI559" s="103"/>
      <c r="CJ559" s="103"/>
      <c r="CK559" s="103"/>
      <c r="CL559" s="103"/>
      <c r="CM559" s="103"/>
      <c r="CN559" s="103"/>
      <c r="CO559" s="103"/>
      <c r="CP559" s="103"/>
      <c r="CQ559" s="103"/>
      <c r="CR559" s="103"/>
      <c r="CS559" s="103"/>
      <c r="CT559" s="103"/>
      <c r="CU559" s="103"/>
      <c r="CV559" s="103"/>
      <c r="CW559" s="103"/>
      <c r="CX559" s="103"/>
      <c r="CY559" s="103"/>
      <c r="CZ559" s="103"/>
      <c r="DA559" s="103"/>
      <c r="DB559" s="103"/>
      <c r="DC559" s="103"/>
      <c r="DD559" s="103"/>
      <c r="DE559" s="103"/>
      <c r="DF559" s="103"/>
      <c r="DG559" s="103"/>
      <c r="DH559" s="103"/>
      <c r="DI559" s="103"/>
      <c r="DJ559" s="103"/>
      <c r="DK559" s="103"/>
      <c r="DL559" s="103"/>
      <c r="DM559" s="103"/>
      <c r="DN559" s="103"/>
      <c r="DO559" s="103"/>
      <c r="DP559" s="103"/>
      <c r="DQ559" s="103"/>
    </row>
    <row r="560" spans="1:121" s="25" customFormat="1" ht="12.75" customHeight="1" x14ac:dyDescent="0.2">
      <c r="A560" s="51" t="s">
        <v>414</v>
      </c>
      <c r="B560" s="52">
        <f t="shared" si="76"/>
        <v>118</v>
      </c>
      <c r="C560" s="101">
        <f t="shared" ref="C560:AH560" si="77">C323+C295+C287</f>
        <v>2394640</v>
      </c>
      <c r="D560" s="102">
        <f t="shared" si="77"/>
        <v>2420780</v>
      </c>
      <c r="E560" s="102">
        <f t="shared" si="77"/>
        <v>2525352</v>
      </c>
      <c r="F560" s="102">
        <f t="shared" si="77"/>
        <v>2660838</v>
      </c>
      <c r="G560" s="102">
        <f t="shared" si="77"/>
        <v>2879910</v>
      </c>
      <c r="H560" s="102">
        <f t="shared" si="77"/>
        <v>3183655</v>
      </c>
      <c r="I560" s="102">
        <f t="shared" si="77"/>
        <v>3373732</v>
      </c>
      <c r="J560" s="102">
        <f t="shared" si="77"/>
        <v>3506775</v>
      </c>
      <c r="K560" s="102">
        <f t="shared" si="77"/>
        <v>3947552</v>
      </c>
      <c r="L560" s="102">
        <f t="shared" si="77"/>
        <v>4448111</v>
      </c>
      <c r="M560" s="102">
        <f t="shared" si="77"/>
        <v>4455002</v>
      </c>
      <c r="N560" s="102">
        <f t="shared" si="77"/>
        <v>4783484</v>
      </c>
      <c r="O560" s="102">
        <f t="shared" si="77"/>
        <v>5144018</v>
      </c>
      <c r="P560" s="102">
        <f t="shared" si="77"/>
        <v>5539359</v>
      </c>
      <c r="Q560" s="102">
        <f t="shared" si="77"/>
        <v>7216307</v>
      </c>
      <c r="R560" s="102">
        <f t="shared" si="77"/>
        <v>9520497</v>
      </c>
      <c r="S560" s="102">
        <f t="shared" si="77"/>
        <v>12213737</v>
      </c>
      <c r="T560" s="102">
        <f t="shared" si="77"/>
        <v>12306215</v>
      </c>
      <c r="U560" s="102">
        <f t="shared" si="77"/>
        <v>11645842</v>
      </c>
      <c r="V560" s="102">
        <f t="shared" si="77"/>
        <v>13262625</v>
      </c>
      <c r="W560" s="102">
        <f t="shared" si="77"/>
        <v>15183724</v>
      </c>
      <c r="X560" s="102">
        <f t="shared" si="77"/>
        <v>14813360</v>
      </c>
      <c r="Y560" s="102">
        <f t="shared" si="77"/>
        <v>15136421</v>
      </c>
      <c r="Z560" s="102">
        <f t="shared" si="77"/>
        <v>16011911</v>
      </c>
      <c r="AA560" s="102">
        <f t="shared" si="77"/>
        <v>17898033</v>
      </c>
      <c r="AB560" s="102">
        <f t="shared" si="77"/>
        <v>16530609</v>
      </c>
      <c r="AC560" s="102">
        <f t="shared" si="77"/>
        <v>17152799</v>
      </c>
      <c r="AD560" s="102">
        <f t="shared" si="77"/>
        <v>18576751</v>
      </c>
      <c r="AE560" s="102">
        <f t="shared" si="77"/>
        <v>18951529</v>
      </c>
      <c r="AF560" s="102">
        <f t="shared" si="77"/>
        <v>19146841</v>
      </c>
      <c r="AG560" s="102">
        <f t="shared" si="77"/>
        <v>16385363</v>
      </c>
      <c r="AH560" s="102">
        <f t="shared" si="77"/>
        <v>16264992</v>
      </c>
      <c r="AI560" s="102">
        <f t="shared" ref="AI560:BN560" si="78">AI323+AI295+AI287</f>
        <v>16190703</v>
      </c>
      <c r="AJ560" s="102">
        <f t="shared" si="78"/>
        <v>17236584</v>
      </c>
      <c r="AK560" s="102">
        <f t="shared" si="78"/>
        <v>18330246</v>
      </c>
      <c r="AL560" s="102">
        <f t="shared" si="78"/>
        <v>19954873</v>
      </c>
      <c r="AM560" s="102">
        <f t="shared" si="78"/>
        <v>20320909</v>
      </c>
      <c r="AN560" s="102">
        <f t="shared" si="78"/>
        <v>20945577</v>
      </c>
      <c r="AO560" s="102">
        <f t="shared" si="78"/>
        <v>21810593</v>
      </c>
      <c r="AP560" s="102">
        <f t="shared" si="78"/>
        <v>24992081</v>
      </c>
      <c r="AQ560" s="102">
        <f t="shared" si="78"/>
        <v>30504995</v>
      </c>
      <c r="AR560" s="102">
        <f t="shared" si="78"/>
        <v>37210859</v>
      </c>
      <c r="AS560" s="102">
        <f t="shared" si="78"/>
        <v>38408717</v>
      </c>
      <c r="AT560" s="102">
        <f t="shared" si="78"/>
        <v>38850673</v>
      </c>
      <c r="AU560" s="102">
        <f t="shared" si="78"/>
        <v>37560292</v>
      </c>
      <c r="AV560" s="102">
        <f t="shared" si="78"/>
        <v>38565519</v>
      </c>
      <c r="AW560" s="102">
        <f t="shared" si="78"/>
        <v>42977300</v>
      </c>
      <c r="AX560" s="102">
        <f t="shared" si="78"/>
        <v>64051849</v>
      </c>
      <c r="AY560" s="102">
        <f t="shared" si="78"/>
        <v>62192166</v>
      </c>
      <c r="AZ560" s="102">
        <f t="shared" si="78"/>
        <v>65024912</v>
      </c>
      <c r="BA560" s="102">
        <f t="shared" si="78"/>
        <v>83367270</v>
      </c>
      <c r="BB560" s="102">
        <f t="shared" si="78"/>
        <v>103384982</v>
      </c>
      <c r="BC560" s="102">
        <f t="shared" si="78"/>
        <v>123239823</v>
      </c>
      <c r="BD560" s="102">
        <f t="shared" si="78"/>
        <v>130825685</v>
      </c>
      <c r="BE560" s="102">
        <f t="shared" si="78"/>
        <v>135291803</v>
      </c>
      <c r="BF560" s="102">
        <f t="shared" si="78"/>
        <v>211432195</v>
      </c>
      <c r="BG560" s="102">
        <f t="shared" si="78"/>
        <v>158328140</v>
      </c>
      <c r="BH560" s="102">
        <f t="shared" si="78"/>
        <v>166335104</v>
      </c>
      <c r="BI560" s="102">
        <f t="shared" si="78"/>
        <v>194965</v>
      </c>
      <c r="BJ560" s="102">
        <f t="shared" si="78"/>
        <v>217389</v>
      </c>
      <c r="BK560" s="102">
        <f t="shared" si="78"/>
        <v>456909</v>
      </c>
      <c r="BL560" s="102">
        <f t="shared" si="78"/>
        <v>509098</v>
      </c>
      <c r="BM560" s="102">
        <f t="shared" si="78"/>
        <v>600956</v>
      </c>
      <c r="BN560" s="102">
        <f t="shared" si="78"/>
        <v>641643</v>
      </c>
      <c r="BO560" s="102">
        <f t="shared" ref="BO560:BT560" si="79">BO323+BO295+BO287</f>
        <v>705256</v>
      </c>
      <c r="BP560" s="102">
        <f t="shared" si="79"/>
        <v>884678</v>
      </c>
      <c r="BQ560" s="102">
        <f t="shared" si="79"/>
        <v>946383</v>
      </c>
      <c r="BR560" s="102">
        <f t="shared" si="79"/>
        <v>616798</v>
      </c>
      <c r="BS560" s="102">
        <f t="shared" si="79"/>
        <v>793673</v>
      </c>
      <c r="BT560" s="102">
        <f t="shared" si="79"/>
        <v>880291</v>
      </c>
      <c r="BU560" s="102">
        <f t="shared" ref="BU560:CG560" si="80">BU323+BU295+BU287</f>
        <v>1001469</v>
      </c>
      <c r="BV560" s="102">
        <f t="shared" si="80"/>
        <v>1028.3</v>
      </c>
      <c r="BW560" s="102">
        <f t="shared" si="80"/>
        <v>1064.5999999999999</v>
      </c>
      <c r="BX560" s="102">
        <f t="shared" si="80"/>
        <v>1187.9000000000001</v>
      </c>
      <c r="BY560" s="102">
        <f t="shared" si="80"/>
        <v>1431.6999999999998</v>
      </c>
      <c r="BZ560" s="102">
        <f t="shared" si="80"/>
        <v>1741.3999999999999</v>
      </c>
      <c r="CA560" s="102">
        <f t="shared" si="80"/>
        <v>2122.4</v>
      </c>
      <c r="CB560" s="102">
        <f t="shared" si="80"/>
        <v>2278.6999999999998</v>
      </c>
      <c r="CC560" s="102">
        <f t="shared" si="80"/>
        <v>2355.6</v>
      </c>
      <c r="CD560" s="102">
        <f t="shared" si="80"/>
        <v>2679.7000000000003</v>
      </c>
      <c r="CE560" s="102">
        <f t="shared" si="80"/>
        <v>3006</v>
      </c>
      <c r="CF560" s="102">
        <f t="shared" si="80"/>
        <v>3676</v>
      </c>
      <c r="CG560" s="102">
        <f t="shared" si="80"/>
        <v>4112</v>
      </c>
      <c r="CH560" s="102">
        <f t="shared" ref="CH560:DD560" si="81">CH323+CH295+CH287</f>
        <v>4571</v>
      </c>
      <c r="CI560" s="102">
        <f t="shared" si="81"/>
        <v>5793</v>
      </c>
      <c r="CJ560" s="102">
        <f t="shared" si="81"/>
        <v>6491</v>
      </c>
      <c r="CK560" s="102">
        <f t="shared" si="81"/>
        <v>5908</v>
      </c>
      <c r="CL560" s="102">
        <f t="shared" si="81"/>
        <v>4775</v>
      </c>
      <c r="CM560" s="102">
        <f t="shared" si="81"/>
        <v>4627</v>
      </c>
      <c r="CN560" s="102">
        <f t="shared" si="81"/>
        <v>4852</v>
      </c>
      <c r="CO560" s="102">
        <f t="shared" si="81"/>
        <v>5534</v>
      </c>
      <c r="CP560" s="102">
        <f t="shared" si="81"/>
        <v>5624</v>
      </c>
      <c r="CQ560" s="102">
        <f t="shared" si="81"/>
        <v>5581</v>
      </c>
      <c r="CR560" s="102">
        <f t="shared" si="81"/>
        <v>4742</v>
      </c>
      <c r="CS560" s="102">
        <f t="shared" si="81"/>
        <v>5302</v>
      </c>
      <c r="CT560" s="102">
        <f t="shared" si="81"/>
        <v>5215</v>
      </c>
      <c r="CU560" s="102">
        <f t="shared" si="81"/>
        <v>4749.1000000000004</v>
      </c>
      <c r="CV560" s="102">
        <f t="shared" si="81"/>
        <v>5340.5</v>
      </c>
      <c r="CW560" s="102">
        <f t="shared" si="81"/>
        <v>15132.975000000006</v>
      </c>
      <c r="CX560" s="102">
        <f t="shared" si="81"/>
        <v>14791</v>
      </c>
      <c r="CY560" s="102">
        <f t="shared" si="81"/>
        <v>14980</v>
      </c>
      <c r="CZ560" s="102">
        <f t="shared" si="81"/>
        <v>15486</v>
      </c>
      <c r="DA560" s="102">
        <f t="shared" si="81"/>
        <v>14729</v>
      </c>
      <c r="DB560" s="102">
        <f t="shared" si="81"/>
        <v>15785</v>
      </c>
      <c r="DC560" s="102">
        <f t="shared" si="81"/>
        <v>17916.281788230001</v>
      </c>
      <c r="DD560" s="102">
        <f t="shared" si="81"/>
        <v>15192.29164365</v>
      </c>
      <c r="DE560" s="102">
        <v>15600</v>
      </c>
      <c r="DF560" s="102">
        <v>18926</v>
      </c>
      <c r="DG560" s="102">
        <v>22495</v>
      </c>
      <c r="DH560" s="102">
        <v>19918</v>
      </c>
      <c r="DI560" s="102">
        <v>18606</v>
      </c>
      <c r="DJ560" s="102">
        <v>23218</v>
      </c>
      <c r="DK560" s="102">
        <v>20038</v>
      </c>
      <c r="DL560" s="102">
        <v>24418</v>
      </c>
      <c r="DM560" s="102">
        <v>24537</v>
      </c>
      <c r="DN560" s="102">
        <v>30597</v>
      </c>
      <c r="DO560" s="102">
        <v>28853</v>
      </c>
      <c r="DP560" s="102">
        <v>36707</v>
      </c>
      <c r="DQ560" s="102">
        <v>37623</v>
      </c>
    </row>
    <row r="561" spans="1:121" s="25" customFormat="1" ht="12.75" customHeight="1" x14ac:dyDescent="0.2">
      <c r="A561" s="26"/>
      <c r="B561" s="27" t="str">
        <f t="shared" si="76"/>
        <v/>
      </c>
      <c r="C561" s="81"/>
      <c r="D561" s="82"/>
      <c r="E561" s="82"/>
      <c r="F561" s="82"/>
      <c r="G561" s="82"/>
      <c r="H561" s="82"/>
      <c r="I561" s="82"/>
      <c r="J561" s="82"/>
      <c r="K561" s="82"/>
      <c r="L561" s="82"/>
      <c r="M561" s="82"/>
      <c r="N561" s="82"/>
      <c r="O561" s="82"/>
      <c r="P561" s="82"/>
      <c r="Q561" s="82"/>
      <c r="R561" s="82"/>
      <c r="S561" s="82"/>
      <c r="T561" s="82"/>
      <c r="U561" s="82"/>
      <c r="V561" s="82"/>
      <c r="W561" s="82"/>
      <c r="X561" s="82"/>
      <c r="Y561" s="82"/>
      <c r="Z561" s="82"/>
      <c r="AA561" s="82"/>
      <c r="AB561" s="82"/>
      <c r="AC561" s="82"/>
      <c r="AD561" s="82"/>
      <c r="AE561" s="82"/>
      <c r="AF561" s="82"/>
      <c r="AG561" s="82"/>
      <c r="AH561" s="82"/>
      <c r="AI561" s="82"/>
      <c r="AJ561" s="82"/>
      <c r="AK561" s="82"/>
      <c r="AL561" s="82"/>
      <c r="AM561" s="82"/>
      <c r="AN561" s="82"/>
      <c r="AO561" s="82"/>
      <c r="AP561" s="82"/>
      <c r="AQ561" s="82"/>
      <c r="AR561" s="82"/>
      <c r="AS561" s="82"/>
      <c r="AT561" s="82"/>
      <c r="AU561" s="82"/>
      <c r="AV561" s="82"/>
      <c r="AW561" s="82"/>
      <c r="AX561" s="82"/>
      <c r="AY561" s="82"/>
      <c r="AZ561" s="82"/>
      <c r="BA561" s="82"/>
      <c r="BB561" s="82"/>
      <c r="BC561" s="82"/>
      <c r="BD561" s="82"/>
      <c r="BE561" s="82"/>
      <c r="BF561" s="82"/>
      <c r="BG561" s="82"/>
      <c r="BH561" s="82"/>
      <c r="BI561" s="82"/>
      <c r="BJ561" s="82"/>
      <c r="BK561" s="82"/>
      <c r="BL561" s="82"/>
      <c r="BM561" s="82"/>
      <c r="BN561" s="82"/>
      <c r="BO561" s="82"/>
      <c r="BP561" s="82"/>
      <c r="BQ561" s="82"/>
      <c r="BR561" s="82"/>
      <c r="BS561" s="82"/>
      <c r="BT561" s="82"/>
      <c r="BU561" s="82"/>
      <c r="BV561" s="82"/>
      <c r="BW561" s="82"/>
      <c r="BX561" s="82"/>
      <c r="BY561" s="82"/>
      <c r="BZ561" s="82"/>
      <c r="CA561" s="82"/>
      <c r="CB561" s="82"/>
      <c r="CC561" s="82"/>
      <c r="CD561" s="82"/>
      <c r="CE561" s="82"/>
      <c r="CF561" s="82"/>
      <c r="CG561" s="82"/>
      <c r="CH561" s="82"/>
      <c r="CI561" s="82"/>
      <c r="CJ561" s="82"/>
      <c r="CK561" s="82"/>
      <c r="CL561" s="82"/>
      <c r="CM561" s="82"/>
      <c r="CN561" s="82"/>
      <c r="CO561" s="82"/>
      <c r="CP561" s="82"/>
      <c r="CQ561" s="82"/>
      <c r="CR561" s="82"/>
      <c r="CS561" s="82"/>
      <c r="CT561" s="82"/>
      <c r="CU561" s="82"/>
      <c r="CV561" s="82"/>
      <c r="CW561" s="82"/>
      <c r="CX561" s="82"/>
      <c r="CY561" s="82"/>
      <c r="CZ561" s="82"/>
      <c r="DA561" s="82"/>
      <c r="DB561" s="82"/>
      <c r="DC561" s="82"/>
      <c r="DD561" s="82"/>
      <c r="DE561" s="82"/>
      <c r="DF561" s="82"/>
      <c r="DG561" s="82"/>
      <c r="DH561" s="82"/>
      <c r="DI561" s="82"/>
      <c r="DJ561" s="82"/>
      <c r="DK561" s="82"/>
      <c r="DL561" s="82"/>
      <c r="DM561" s="82"/>
      <c r="DN561" s="82"/>
      <c r="DO561" s="82"/>
      <c r="DP561" s="82"/>
      <c r="DQ561" s="82"/>
    </row>
    <row r="562" spans="1:121" s="25" customFormat="1" ht="12.75" customHeight="1" x14ac:dyDescent="0.2">
      <c r="A562" s="55" t="s">
        <v>345</v>
      </c>
      <c r="B562" s="56">
        <f t="shared" si="76"/>
        <v>118</v>
      </c>
      <c r="C562" s="104">
        <f t="shared" ref="C562:AH562" si="82">C560+C283</f>
        <v>11288959</v>
      </c>
      <c r="D562" s="105">
        <f t="shared" si="82"/>
        <v>12105933</v>
      </c>
      <c r="E562" s="105">
        <f t="shared" si="82"/>
        <v>11631110</v>
      </c>
      <c r="F562" s="105">
        <f t="shared" si="82"/>
        <v>11460368</v>
      </c>
      <c r="G562" s="105">
        <f t="shared" si="82"/>
        <v>11879395</v>
      </c>
      <c r="H562" s="105">
        <f t="shared" si="82"/>
        <v>12832317</v>
      </c>
      <c r="I562" s="105">
        <f t="shared" si="82"/>
        <v>15019084</v>
      </c>
      <c r="J562" s="105">
        <f t="shared" si="82"/>
        <v>14350842</v>
      </c>
      <c r="K562" s="105">
        <f t="shared" si="82"/>
        <v>15540717</v>
      </c>
      <c r="L562" s="105">
        <f t="shared" si="82"/>
        <v>18798900</v>
      </c>
      <c r="M562" s="105">
        <f t="shared" si="82"/>
        <v>20531595</v>
      </c>
      <c r="N562" s="105">
        <f t="shared" si="82"/>
        <v>21901313</v>
      </c>
      <c r="O562" s="105">
        <f t="shared" si="82"/>
        <v>21731924</v>
      </c>
      <c r="P562" s="105">
        <f t="shared" si="82"/>
        <v>22409955</v>
      </c>
      <c r="Q562" s="105">
        <f t="shared" si="82"/>
        <v>30749836</v>
      </c>
      <c r="R562" s="105">
        <f t="shared" si="82"/>
        <v>34047537</v>
      </c>
      <c r="S562" s="105">
        <f t="shared" si="82"/>
        <v>36820481</v>
      </c>
      <c r="T562" s="105">
        <f t="shared" si="82"/>
        <v>44707384</v>
      </c>
      <c r="U562" s="105">
        <f t="shared" si="82"/>
        <v>52747572</v>
      </c>
      <c r="V562" s="105">
        <f t="shared" si="82"/>
        <v>65492118</v>
      </c>
      <c r="W562" s="105">
        <f t="shared" si="82"/>
        <v>64862566</v>
      </c>
      <c r="X562" s="105">
        <f t="shared" si="82"/>
        <v>64698377</v>
      </c>
      <c r="Y562" s="105">
        <f t="shared" si="82"/>
        <v>65988904</v>
      </c>
      <c r="Z562" s="105">
        <f t="shared" si="82"/>
        <v>68847601</v>
      </c>
      <c r="AA562" s="105">
        <f t="shared" si="82"/>
        <v>72271038</v>
      </c>
      <c r="AB562" s="105">
        <f t="shared" si="82"/>
        <v>75525418</v>
      </c>
      <c r="AC562" s="105">
        <f t="shared" si="82"/>
        <v>73790657</v>
      </c>
      <c r="AD562" s="105">
        <f t="shared" si="82"/>
        <v>74880240</v>
      </c>
      <c r="AE562" s="105">
        <f t="shared" si="82"/>
        <v>77139304</v>
      </c>
      <c r="AF562" s="105">
        <f t="shared" si="82"/>
        <v>69566947</v>
      </c>
      <c r="AG562" s="105">
        <f t="shared" si="82"/>
        <v>70344405</v>
      </c>
      <c r="AH562" s="105">
        <f t="shared" si="82"/>
        <v>72411028</v>
      </c>
      <c r="AI562" s="105">
        <f t="shared" ref="AI562:BN562" si="83">AI560+AI283</f>
        <v>72599431</v>
      </c>
      <c r="AJ562" s="105">
        <f t="shared" si="83"/>
        <v>75991108</v>
      </c>
      <c r="AK562" s="105">
        <f t="shared" si="83"/>
        <v>81947552</v>
      </c>
      <c r="AL562" s="105">
        <f t="shared" si="83"/>
        <v>82801130</v>
      </c>
      <c r="AM562" s="105">
        <f t="shared" si="83"/>
        <v>89446917</v>
      </c>
      <c r="AN562" s="105">
        <f t="shared" si="83"/>
        <v>95056872</v>
      </c>
      <c r="AO562" s="105">
        <f t="shared" si="83"/>
        <v>111905617</v>
      </c>
      <c r="AP562" s="105">
        <f t="shared" si="83"/>
        <v>150459882</v>
      </c>
      <c r="AQ562" s="105">
        <f t="shared" si="83"/>
        <v>210026274</v>
      </c>
      <c r="AR562" s="105">
        <f t="shared" si="83"/>
        <v>294436162</v>
      </c>
      <c r="AS562" s="105">
        <f t="shared" si="83"/>
        <v>342160289</v>
      </c>
      <c r="AT562" s="105">
        <f t="shared" si="83"/>
        <v>376845432</v>
      </c>
      <c r="AU562" s="105">
        <f t="shared" si="83"/>
        <v>390771498</v>
      </c>
      <c r="AV562" s="105">
        <f t="shared" si="83"/>
        <v>431256318</v>
      </c>
      <c r="AW562" s="105">
        <f t="shared" si="83"/>
        <v>465905132</v>
      </c>
      <c r="AX562" s="105">
        <f t="shared" si="83"/>
        <v>554407421</v>
      </c>
      <c r="AY562" s="105">
        <f t="shared" si="83"/>
        <v>580651747</v>
      </c>
      <c r="AZ562" s="105">
        <f t="shared" si="83"/>
        <v>841791695</v>
      </c>
      <c r="BA562" s="105">
        <f t="shared" si="83"/>
        <v>1016827741</v>
      </c>
      <c r="BB562" s="105">
        <f t="shared" si="83"/>
        <v>1040066811</v>
      </c>
      <c r="BC562" s="105">
        <f t="shared" si="83"/>
        <v>1022790033</v>
      </c>
      <c r="BD562" s="105">
        <f t="shared" si="83"/>
        <v>1067441152</v>
      </c>
      <c r="BE562" s="105">
        <f t="shared" si="83"/>
        <v>1138358366</v>
      </c>
      <c r="BF562" s="105">
        <f t="shared" si="83"/>
        <v>1311835311</v>
      </c>
      <c r="BG562" s="105">
        <f t="shared" si="83"/>
        <v>1323771375</v>
      </c>
      <c r="BH562" s="105">
        <f t="shared" si="83"/>
        <v>1296049875</v>
      </c>
      <c r="BI562" s="105">
        <f t="shared" si="83"/>
        <v>1438286</v>
      </c>
      <c r="BJ562" s="105">
        <f t="shared" si="83"/>
        <v>1638396</v>
      </c>
      <c r="BK562" s="105">
        <f t="shared" si="83"/>
        <v>3285054</v>
      </c>
      <c r="BL562" s="105">
        <f t="shared" si="83"/>
        <v>3382241</v>
      </c>
      <c r="BM562" s="105">
        <f t="shared" si="83"/>
        <v>3810309</v>
      </c>
      <c r="BN562" s="105">
        <f t="shared" si="83"/>
        <v>4419483</v>
      </c>
      <c r="BO562" s="105">
        <f t="shared" ref="BO562:CT562" si="84">BO560+BO283</f>
        <v>4881290</v>
      </c>
      <c r="BP562" s="105">
        <f t="shared" si="84"/>
        <v>5328339</v>
      </c>
      <c r="BQ562" s="105">
        <f t="shared" si="84"/>
        <v>5845151</v>
      </c>
      <c r="BR562" s="105">
        <f t="shared" si="84"/>
        <v>6089439</v>
      </c>
      <c r="BS562" s="105">
        <f t="shared" si="84"/>
        <v>7081106</v>
      </c>
      <c r="BT562" s="105">
        <f t="shared" si="84"/>
        <v>8030229</v>
      </c>
      <c r="BU562" s="105">
        <f t="shared" si="84"/>
        <v>8845398</v>
      </c>
      <c r="BV562" s="105">
        <f t="shared" si="84"/>
        <v>9520</v>
      </c>
      <c r="BW562" s="105">
        <f t="shared" si="84"/>
        <v>11937.6</v>
      </c>
      <c r="BX562" s="105">
        <f t="shared" si="84"/>
        <v>15272.099999999999</v>
      </c>
      <c r="BY562" s="105">
        <f t="shared" si="84"/>
        <v>18275.000000000004</v>
      </c>
      <c r="BZ562" s="105">
        <f t="shared" si="84"/>
        <v>21383.200000000004</v>
      </c>
      <c r="CA562" s="105">
        <f t="shared" si="84"/>
        <v>23468.3</v>
      </c>
      <c r="CB562" s="105">
        <f t="shared" si="84"/>
        <v>25566.899999999998</v>
      </c>
      <c r="CC562" s="105">
        <f t="shared" si="84"/>
        <v>29660.699999999997</v>
      </c>
      <c r="CD562" s="105">
        <f t="shared" si="84"/>
        <v>35146.199999999997</v>
      </c>
      <c r="CE562" s="105">
        <f t="shared" si="84"/>
        <v>40794</v>
      </c>
      <c r="CF562" s="105">
        <f t="shared" si="84"/>
        <v>44510</v>
      </c>
      <c r="CG562" s="105">
        <f t="shared" si="84"/>
        <v>48611</v>
      </c>
      <c r="CH562" s="105">
        <f t="shared" si="84"/>
        <v>56992</v>
      </c>
      <c r="CI562" s="105">
        <f t="shared" si="84"/>
        <v>64191</v>
      </c>
      <c r="CJ562" s="105">
        <f t="shared" si="84"/>
        <v>72847</v>
      </c>
      <c r="CK562" s="105">
        <f t="shared" si="84"/>
        <v>80806</v>
      </c>
      <c r="CL562" s="105">
        <f t="shared" si="84"/>
        <v>87991</v>
      </c>
      <c r="CM562" s="105">
        <f t="shared" si="84"/>
        <v>95870</v>
      </c>
      <c r="CN562" s="105">
        <f t="shared" si="84"/>
        <v>97937</v>
      </c>
      <c r="CO562" s="105">
        <f t="shared" si="84"/>
        <v>93359</v>
      </c>
      <c r="CP562" s="105">
        <f t="shared" si="84"/>
        <v>94855</v>
      </c>
      <c r="CQ562" s="105">
        <f t="shared" si="84"/>
        <v>99603</v>
      </c>
      <c r="CR562" s="105">
        <f t="shared" si="84"/>
        <v>110429</v>
      </c>
      <c r="CS562" s="105">
        <f t="shared" si="84"/>
        <v>121689</v>
      </c>
      <c r="CT562" s="105">
        <f t="shared" si="84"/>
        <v>131029</v>
      </c>
      <c r="CU562" s="105">
        <f t="shared" ref="CU562:DQ562" si="85">CU560+CU283</f>
        <v>136965.9</v>
      </c>
      <c r="CV562" s="105">
        <f t="shared" si="85"/>
        <v>146444.10614306002</v>
      </c>
      <c r="CW562" s="105">
        <f t="shared" si="85"/>
        <v>165827.97500000003</v>
      </c>
      <c r="CX562" s="105">
        <f t="shared" si="85"/>
        <v>184624.832112</v>
      </c>
      <c r="CY562" s="105">
        <f t="shared" si="85"/>
        <v>189421.788</v>
      </c>
      <c r="CZ562" s="105">
        <f t="shared" si="85"/>
        <v>206845.86600000001</v>
      </c>
      <c r="DA562" s="105">
        <f t="shared" si="85"/>
        <v>220168.97748587251</v>
      </c>
      <c r="DB562" s="105">
        <f t="shared" si="85"/>
        <v>239023.57400000002</v>
      </c>
      <c r="DC562" s="105">
        <f t="shared" si="85"/>
        <v>259276.6910234486</v>
      </c>
      <c r="DD562" s="105">
        <f t="shared" si="85"/>
        <v>272586.29164364998</v>
      </c>
      <c r="DE562" s="105">
        <f t="shared" si="85"/>
        <v>294917</v>
      </c>
      <c r="DF562" s="105">
        <f t="shared" si="85"/>
        <v>292600</v>
      </c>
      <c r="DG562" s="105">
        <f t="shared" si="85"/>
        <v>284663</v>
      </c>
      <c r="DH562" s="105">
        <f t="shared" si="85"/>
        <v>302022</v>
      </c>
      <c r="DI562" s="105">
        <f t="shared" si="85"/>
        <v>329874</v>
      </c>
      <c r="DJ562" s="105">
        <f t="shared" si="85"/>
        <v>351054</v>
      </c>
      <c r="DK562" s="105">
        <f t="shared" si="85"/>
        <v>360322</v>
      </c>
      <c r="DL562" s="105">
        <f t="shared" si="85"/>
        <v>378298</v>
      </c>
      <c r="DM562" s="105">
        <f t="shared" si="85"/>
        <v>386926</v>
      </c>
      <c r="DN562" s="105">
        <f t="shared" si="85"/>
        <v>409867</v>
      </c>
      <c r="DO562" s="105">
        <v>446905</v>
      </c>
      <c r="DP562" s="105">
        <f t="shared" si="85"/>
        <v>485286</v>
      </c>
      <c r="DQ562" s="105">
        <f t="shared" si="85"/>
        <v>469398</v>
      </c>
    </row>
    <row r="563" spans="1:121" s="25" customFormat="1" ht="12.75" customHeight="1" x14ac:dyDescent="0.2">
      <c r="A563" s="30"/>
      <c r="B563" s="76" t="str">
        <f t="shared" si="76"/>
        <v/>
      </c>
      <c r="C563" s="112"/>
      <c r="D563" s="103"/>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3"/>
      <c r="AA563" s="103"/>
      <c r="AB563" s="103"/>
      <c r="AC563" s="103"/>
      <c r="AD563" s="103"/>
      <c r="AE563" s="103"/>
      <c r="AF563" s="103"/>
      <c r="AG563" s="103"/>
      <c r="AH563" s="103"/>
      <c r="AI563" s="103"/>
      <c r="AJ563" s="103"/>
      <c r="AK563" s="103"/>
      <c r="AL563" s="103"/>
      <c r="AM563" s="103"/>
      <c r="AN563" s="103"/>
      <c r="AO563" s="103"/>
      <c r="AP563" s="103"/>
      <c r="AQ563" s="103"/>
      <c r="AR563" s="103"/>
      <c r="AS563" s="103"/>
      <c r="AT563" s="103"/>
      <c r="AU563" s="103"/>
      <c r="AV563" s="103"/>
      <c r="AW563" s="103"/>
      <c r="AX563" s="103"/>
      <c r="AY563" s="103"/>
      <c r="AZ563" s="103"/>
      <c r="BA563" s="103"/>
      <c r="BB563" s="103"/>
      <c r="BC563" s="103"/>
      <c r="BD563" s="103"/>
      <c r="BE563" s="103"/>
      <c r="BF563" s="103"/>
      <c r="BG563" s="103"/>
      <c r="BH563" s="103"/>
      <c r="BI563" s="103"/>
      <c r="BJ563" s="103"/>
      <c r="BK563" s="103"/>
      <c r="BL563" s="103"/>
      <c r="BM563" s="103"/>
      <c r="BN563" s="103"/>
      <c r="BO563" s="103"/>
      <c r="BP563" s="103"/>
      <c r="BQ563" s="103"/>
      <c r="BR563" s="103"/>
      <c r="BS563" s="103"/>
      <c r="BT563" s="103"/>
      <c r="BU563" s="103"/>
      <c r="BV563" s="103"/>
      <c r="BW563" s="103"/>
      <c r="BX563" s="103"/>
      <c r="BY563" s="103"/>
      <c r="BZ563" s="103"/>
      <c r="CA563" s="103"/>
      <c r="CB563" s="103"/>
      <c r="CC563" s="103"/>
      <c r="CD563" s="103"/>
      <c r="CE563" s="103"/>
      <c r="CF563" s="103"/>
      <c r="CG563" s="103"/>
      <c r="CH563" s="103"/>
      <c r="CI563" s="103"/>
      <c r="CJ563" s="103"/>
      <c r="CK563" s="103"/>
      <c r="CL563" s="103"/>
      <c r="CM563" s="103"/>
      <c r="CN563" s="103"/>
      <c r="CO563" s="103"/>
      <c r="CP563" s="103"/>
      <c r="CQ563" s="103"/>
      <c r="CR563" s="103"/>
      <c r="CS563" s="103"/>
      <c r="CT563" s="103"/>
      <c r="CU563" s="103"/>
      <c r="CV563" s="103"/>
      <c r="CW563" s="103"/>
      <c r="CX563" s="103"/>
      <c r="CY563" s="103"/>
      <c r="CZ563" s="103"/>
      <c r="DA563" s="103"/>
      <c r="DB563" s="103"/>
      <c r="DC563" s="103"/>
      <c r="DD563" s="103"/>
      <c r="DE563" s="103"/>
      <c r="DF563" s="103"/>
      <c r="DG563" s="103"/>
      <c r="DH563" s="103"/>
      <c r="DI563" s="103"/>
      <c r="DJ563" s="103"/>
      <c r="DK563" s="103"/>
      <c r="DL563" s="103"/>
      <c r="DM563" s="103"/>
      <c r="DN563" s="103"/>
      <c r="DO563" s="103"/>
      <c r="DP563" s="103"/>
      <c r="DQ563" s="103"/>
    </row>
    <row r="564" spans="1:121" x14ac:dyDescent="0.2">
      <c r="B564" s="78" t="str">
        <f t="shared" si="76"/>
        <v/>
      </c>
    </row>
    <row r="565" spans="1:121" ht="12.75" customHeight="1" x14ac:dyDescent="0.2">
      <c r="A565" s="8"/>
      <c r="B565" s="9">
        <f t="shared" si="76"/>
        <v>1</v>
      </c>
      <c r="C565" s="19"/>
      <c r="D565" s="10"/>
      <c r="E565" s="10"/>
      <c r="F565" s="10"/>
      <c r="G565" s="10"/>
      <c r="H565" s="10"/>
      <c r="I565" s="10"/>
      <c r="J565" s="10"/>
      <c r="K565" s="10"/>
      <c r="L565" s="10"/>
      <c r="M565" s="10"/>
      <c r="N565" s="10"/>
      <c r="O565" s="10"/>
      <c r="P565" s="10"/>
      <c r="Q565" s="10"/>
      <c r="R565" s="10"/>
      <c r="S565" s="10"/>
      <c r="T565" s="10"/>
      <c r="U565" s="10"/>
      <c r="V565" s="10"/>
      <c r="W565" s="10" t="s">
        <v>480</v>
      </c>
      <c r="X565" s="10"/>
      <c r="Y565" s="10"/>
      <c r="Z565" s="10"/>
      <c r="AA565" s="10"/>
      <c r="AB565" s="10"/>
      <c r="AC565" s="10"/>
      <c r="AD565" s="10"/>
      <c r="AE565" s="10"/>
      <c r="AF565" s="10"/>
      <c r="AG565" s="10"/>
      <c r="AH565" s="10"/>
      <c r="AI565" s="10"/>
      <c r="AJ565" s="10"/>
      <c r="AK565" s="10"/>
      <c r="AL565" s="10"/>
      <c r="AM565" s="10"/>
      <c r="AN565" s="10"/>
      <c r="AO565" s="10"/>
      <c r="AP565" s="10"/>
      <c r="AQ565" s="10"/>
      <c r="AR565" s="10"/>
      <c r="AS565" s="10"/>
      <c r="AT565" s="10"/>
      <c r="AU565" s="10"/>
      <c r="AV565" s="10"/>
      <c r="AW565" s="10"/>
      <c r="AX565" s="10"/>
      <c r="AY565" s="10"/>
      <c r="AZ565" s="10"/>
      <c r="BA565" s="10"/>
      <c r="BB565" s="10"/>
      <c r="BC565" s="10"/>
      <c r="BD565" s="10"/>
      <c r="BE565" s="10"/>
      <c r="BF565" s="10"/>
      <c r="BG565" s="10"/>
      <c r="BH565" s="10"/>
      <c r="BI565" s="10"/>
      <c r="BJ565" s="10"/>
      <c r="BK565" s="10"/>
      <c r="BL565" s="11"/>
      <c r="BM565" s="11"/>
      <c r="BN565" s="11"/>
      <c r="BO565" s="11"/>
      <c r="BP565" s="11"/>
      <c r="BQ565" s="11"/>
      <c r="BR565" s="11"/>
      <c r="BS565" s="11"/>
      <c r="BT565" s="11"/>
      <c r="BU565" s="11"/>
      <c r="BV565" s="11"/>
      <c r="BW565" s="11"/>
      <c r="BX565" s="11"/>
      <c r="BY565" s="11"/>
      <c r="BZ565" s="11"/>
      <c r="CA565" s="11"/>
      <c r="CB565" s="11"/>
      <c r="CC565" s="11"/>
      <c r="CD565" s="11"/>
      <c r="CE565" s="11"/>
      <c r="CF565" s="11"/>
      <c r="CG565" s="11"/>
      <c r="CH565" s="11"/>
      <c r="CI565" s="11"/>
      <c r="CJ565" s="11"/>
      <c r="CK565" s="11"/>
      <c r="CL565" s="11"/>
      <c r="CM565" s="11"/>
      <c r="CN565" s="11"/>
      <c r="CO565" s="11"/>
      <c r="CP565" s="11"/>
      <c r="CQ565" s="11"/>
      <c r="CR565" s="11"/>
      <c r="CS565" s="11"/>
      <c r="CT565" s="11"/>
      <c r="CU565" s="11"/>
      <c r="CV565" s="11"/>
      <c r="CW565" s="11"/>
      <c r="CX565" s="11"/>
      <c r="CY565" s="11"/>
      <c r="CZ565" s="11"/>
      <c r="DA565" s="11"/>
      <c r="DB565" s="11"/>
      <c r="DC565" s="11"/>
      <c r="DD565" s="11"/>
      <c r="DE565" s="11"/>
      <c r="DF565" s="11"/>
      <c r="DG565" s="11"/>
      <c r="DH565" s="11"/>
      <c r="DI565" s="11"/>
      <c r="DJ565" s="11"/>
      <c r="DK565" s="11"/>
      <c r="DL565" s="11"/>
      <c r="DM565" s="11"/>
      <c r="DN565" s="11"/>
      <c r="DO565" s="11"/>
      <c r="DP565" s="11"/>
      <c r="DQ565" s="11"/>
    </row>
    <row r="566" spans="1:121" s="16" customFormat="1" ht="294" customHeight="1" x14ac:dyDescent="0.25">
      <c r="A566" s="14" t="s">
        <v>454</v>
      </c>
      <c r="B566" s="9">
        <f t="shared" si="76"/>
        <v>14</v>
      </c>
      <c r="C566" s="122"/>
      <c r="D566" s="123"/>
      <c r="E566" s="123"/>
      <c r="F566" s="123"/>
      <c r="G566" s="123"/>
      <c r="H566" s="123"/>
      <c r="I566" s="123"/>
      <c r="J566" s="123"/>
      <c r="K566" s="123"/>
      <c r="L566" s="123"/>
      <c r="M566" s="123"/>
      <c r="N566" s="123"/>
      <c r="O566" s="123"/>
      <c r="P566" s="123"/>
      <c r="Q566" s="123"/>
      <c r="R566" s="123"/>
      <c r="S566" s="123"/>
      <c r="T566" s="123"/>
      <c r="U566" s="15"/>
      <c r="V566" s="123"/>
      <c r="W566" s="123"/>
      <c r="X566" s="123"/>
      <c r="Y566" s="15" t="s">
        <v>721</v>
      </c>
      <c r="Z566" s="15" t="s">
        <v>721</v>
      </c>
      <c r="AA566" s="15" t="s">
        <v>721</v>
      </c>
      <c r="AB566" s="15" t="s">
        <v>721</v>
      </c>
      <c r="AC566" s="15"/>
      <c r="AD566" s="15"/>
      <c r="AE566" s="123"/>
      <c r="AF566" s="123"/>
      <c r="AG566" s="123"/>
      <c r="AH566" s="123"/>
      <c r="AI566" s="123"/>
      <c r="AJ566" s="123"/>
      <c r="AK566" s="123"/>
      <c r="AL566" s="123"/>
      <c r="AM566" s="123"/>
      <c r="AN566" s="123"/>
      <c r="AO566" s="123"/>
      <c r="AP566" s="123"/>
      <c r="AQ566" s="123"/>
      <c r="AR566" s="123"/>
      <c r="AS566" s="123"/>
      <c r="AT566" s="123"/>
      <c r="AU566" s="123"/>
      <c r="AV566" s="123"/>
      <c r="AW566" s="123"/>
      <c r="AX566" s="123"/>
      <c r="AY566" s="123"/>
      <c r="AZ566" s="123"/>
      <c r="BA566" s="123"/>
      <c r="BB566" s="123"/>
      <c r="BC566" s="123"/>
      <c r="BD566" s="123"/>
      <c r="BE566" s="123"/>
      <c r="BF566" s="123"/>
      <c r="BG566" s="123"/>
      <c r="BH566" s="123"/>
      <c r="BI566" s="17" t="s">
        <v>722</v>
      </c>
      <c r="BJ566" s="17" t="s">
        <v>723</v>
      </c>
      <c r="BK566" s="15" t="s">
        <v>724</v>
      </c>
      <c r="BL566" s="15" t="s">
        <v>725</v>
      </c>
      <c r="BM566" s="15" t="s">
        <v>726</v>
      </c>
      <c r="BN566" s="15" t="s">
        <v>727</v>
      </c>
      <c r="BO566" s="15" t="s">
        <v>728</v>
      </c>
      <c r="BP566" s="15" t="s">
        <v>729</v>
      </c>
      <c r="BQ566" s="15" t="s">
        <v>730</v>
      </c>
      <c r="BR566" s="15" t="s">
        <v>731</v>
      </c>
      <c r="BS566" s="15"/>
      <c r="BT566" s="15"/>
      <c r="BU566" s="15"/>
      <c r="BV566" s="15"/>
      <c r="BW566" s="15"/>
      <c r="BX566" s="15"/>
      <c r="BY566" s="15"/>
      <c r="BZ566" s="15"/>
      <c r="CA566" s="15"/>
      <c r="CB566" s="15"/>
      <c r="CC566" s="15"/>
      <c r="CD566" s="15"/>
      <c r="CE566" s="15"/>
      <c r="CF566" s="15"/>
      <c r="CG566" s="15"/>
      <c r="CH566" s="15"/>
      <c r="CI566" s="15"/>
      <c r="CJ566" s="15"/>
      <c r="CK566" s="15"/>
      <c r="CL566" s="15"/>
      <c r="CM566" s="15"/>
      <c r="CN566" s="15"/>
      <c r="CO566" s="15"/>
      <c r="CP566" s="15"/>
      <c r="CQ566" s="17"/>
      <c r="CR566" s="15"/>
      <c r="CS566" s="15"/>
      <c r="CT566" s="15"/>
      <c r="CU566" s="15"/>
      <c r="CV566" s="15"/>
      <c r="CW566" s="15"/>
      <c r="CX566" s="15"/>
      <c r="CY566" s="15"/>
      <c r="CZ566" s="15"/>
      <c r="DA566" s="15"/>
      <c r="DB566" s="15"/>
      <c r="DC566" s="15"/>
      <c r="DD566" s="15"/>
      <c r="DE566" s="15"/>
      <c r="DF566" s="15"/>
      <c r="DG566" s="15"/>
      <c r="DH566" s="15"/>
      <c r="DI566" s="15"/>
      <c r="DJ566" s="15"/>
      <c r="DK566" s="15"/>
      <c r="DL566" s="15"/>
      <c r="DM566" s="15"/>
      <c r="DN566" s="15"/>
      <c r="DO566" s="15"/>
      <c r="DP566" s="15"/>
      <c r="DQ566" s="15"/>
    </row>
    <row r="567" spans="1:121" ht="12.75" customHeight="1" x14ac:dyDescent="0.2">
      <c r="A567" s="8"/>
      <c r="B567" s="9" t="str">
        <f t="shared" si="76"/>
        <v/>
      </c>
      <c r="C567" s="19"/>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c r="AR567" s="10"/>
      <c r="AS567" s="10"/>
      <c r="AT567" s="10"/>
      <c r="AU567" s="10"/>
      <c r="AV567" s="10"/>
      <c r="AW567" s="10"/>
      <c r="AX567" s="10"/>
      <c r="AY567" s="10"/>
      <c r="AZ567" s="10"/>
      <c r="BA567" s="10"/>
      <c r="BB567" s="10"/>
      <c r="BC567" s="10"/>
      <c r="BD567" s="10"/>
      <c r="BE567" s="10"/>
      <c r="BF567" s="10"/>
      <c r="BG567" s="10"/>
      <c r="BH567" s="10"/>
      <c r="BI567" s="10"/>
      <c r="BJ567" s="10"/>
      <c r="BK567" s="10"/>
      <c r="BL567" s="11"/>
      <c r="BM567" s="11"/>
      <c r="BN567" s="11"/>
      <c r="BO567" s="11"/>
      <c r="BP567" s="11"/>
      <c r="BQ567" s="11"/>
      <c r="BR567" s="11"/>
      <c r="BS567" s="11"/>
      <c r="BT567" s="11"/>
      <c r="BU567" s="11"/>
      <c r="BV567" s="11"/>
      <c r="BW567" s="11"/>
      <c r="BX567" s="11"/>
      <c r="BY567" s="11"/>
      <c r="BZ567" s="11"/>
      <c r="CA567" s="11"/>
      <c r="CB567" s="11"/>
      <c r="CC567" s="11"/>
      <c r="CD567" s="11"/>
      <c r="CE567" s="11"/>
      <c r="CF567" s="11"/>
      <c r="CG567" s="11"/>
      <c r="CH567" s="11"/>
      <c r="CI567" s="11"/>
      <c r="CJ567" s="11"/>
      <c r="CK567" s="11"/>
      <c r="CL567" s="11"/>
      <c r="CM567" s="11"/>
      <c r="CN567" s="11"/>
      <c r="CO567" s="11"/>
      <c r="CP567" s="11"/>
      <c r="CQ567" s="11"/>
      <c r="CR567" s="11"/>
      <c r="CS567" s="11"/>
      <c r="CT567" s="11"/>
      <c r="CU567" s="11"/>
      <c r="CV567" s="11"/>
      <c r="CW567" s="11"/>
      <c r="CX567" s="11"/>
      <c r="CY567" s="11"/>
      <c r="CZ567" s="11"/>
      <c r="DA567" s="11"/>
      <c r="DB567" s="11"/>
      <c r="DC567" s="11"/>
      <c r="DD567" s="11"/>
      <c r="DE567" s="11"/>
      <c r="DF567" s="11"/>
      <c r="DG567" s="11"/>
      <c r="DH567" s="11"/>
      <c r="DI567" s="11"/>
      <c r="DJ567" s="11"/>
      <c r="DK567" s="11"/>
      <c r="DL567" s="11"/>
      <c r="DM567" s="11"/>
      <c r="DN567" s="11"/>
      <c r="DO567" s="11"/>
      <c r="DP567" s="11"/>
      <c r="DQ567" s="11"/>
    </row>
    <row r="568" spans="1:121" x14ac:dyDescent="0.2">
      <c r="B568" s="78" t="str">
        <f t="shared" si="76"/>
        <v/>
      </c>
    </row>
    <row r="569" spans="1:121" x14ac:dyDescent="0.2">
      <c r="A569" s="63" t="s">
        <v>701</v>
      </c>
      <c r="B569" s="78" t="str">
        <f t="shared" si="76"/>
        <v/>
      </c>
    </row>
    <row r="570" spans="1:121" x14ac:dyDescent="0.2">
      <c r="B570" s="78" t="str">
        <f t="shared" si="76"/>
        <v/>
      </c>
    </row>
    <row r="571" spans="1:121" x14ac:dyDescent="0.2">
      <c r="A571" s="43" t="s">
        <v>719</v>
      </c>
      <c r="B571" s="78">
        <f t="shared" si="76"/>
        <v>1</v>
      </c>
      <c r="BF571" s="114">
        <f>1311835310-1095415112</f>
        <v>216420198</v>
      </c>
    </row>
    <row r="572" spans="1:121" x14ac:dyDescent="0.2">
      <c r="A572" s="45" t="s">
        <v>287</v>
      </c>
      <c r="B572" s="36">
        <f t="shared" si="76"/>
        <v>18</v>
      </c>
      <c r="BS572" s="32">
        <v>1236</v>
      </c>
      <c r="BT572" s="32">
        <v>1265</v>
      </c>
      <c r="BU572" s="32">
        <v>1140</v>
      </c>
      <c r="BV572" s="32">
        <v>1.363</v>
      </c>
      <c r="BW572" s="32">
        <v>1.0169999999999999</v>
      </c>
      <c r="BX572" s="32">
        <v>0.91600000000000004</v>
      </c>
      <c r="BY572" s="32">
        <v>1.198</v>
      </c>
      <c r="BZ572" s="32">
        <v>1.091</v>
      </c>
      <c r="CA572" s="32">
        <v>0.98</v>
      </c>
      <c r="CB572" s="32">
        <v>0.94399999999999995</v>
      </c>
      <c r="CC572" s="32">
        <v>1.2549999999999999</v>
      </c>
      <c r="CD572" s="32">
        <v>0.66700000000000004</v>
      </c>
      <c r="CE572" s="32">
        <v>1.365</v>
      </c>
      <c r="CF572" s="32">
        <v>1.367</v>
      </c>
      <c r="CG572" s="32">
        <v>1.69</v>
      </c>
      <c r="CH572" s="32">
        <v>1.4770000000000001</v>
      </c>
      <c r="CI572" s="32">
        <v>1.5589999999999999</v>
      </c>
      <c r="CJ572" s="32">
        <v>1.611</v>
      </c>
    </row>
    <row r="573" spans="1:121" x14ac:dyDescent="0.2">
      <c r="A573" s="45" t="s">
        <v>288</v>
      </c>
      <c r="B573" s="36">
        <f t="shared" si="76"/>
        <v>18</v>
      </c>
      <c r="BS573" s="32">
        <v>2913</v>
      </c>
      <c r="BT573" s="32">
        <v>2001</v>
      </c>
      <c r="BU573" s="32">
        <v>2127</v>
      </c>
      <c r="BV573" s="32">
        <v>1.7</v>
      </c>
      <c r="BW573" s="32">
        <v>2.4929999999999999</v>
      </c>
      <c r="BX573" s="32">
        <v>2.1589999999999998</v>
      </c>
      <c r="BY573" s="32">
        <v>1.4590000000000001</v>
      </c>
      <c r="BZ573" s="32">
        <v>1.43</v>
      </c>
      <c r="CA573" s="32">
        <v>1.022</v>
      </c>
      <c r="CB573" s="32">
        <v>1.0589999999999999</v>
      </c>
      <c r="CC573" s="32">
        <v>2.1150000000000002</v>
      </c>
      <c r="CD573" s="32">
        <v>2.3290000000000002</v>
      </c>
      <c r="CE573" s="32">
        <v>3.3069999999999999</v>
      </c>
      <c r="CF573" s="32">
        <v>2.806</v>
      </c>
      <c r="CG573" s="32">
        <v>5.0129999999999999</v>
      </c>
      <c r="CH573" s="32">
        <v>4.7220000000000004</v>
      </c>
      <c r="CI573" s="32">
        <v>4.5570000000000004</v>
      </c>
      <c r="CJ573" s="32">
        <v>4.54</v>
      </c>
    </row>
    <row r="574" spans="1:121" ht="25.5" x14ac:dyDescent="0.2">
      <c r="A574" s="46" t="s">
        <v>289</v>
      </c>
      <c r="B574" s="36">
        <f t="shared" si="76"/>
        <v>18</v>
      </c>
      <c r="BS574" s="32">
        <v>2780</v>
      </c>
      <c r="BT574" s="32">
        <v>2520</v>
      </c>
      <c r="BU574" s="32">
        <v>1538</v>
      </c>
      <c r="BV574" s="32">
        <v>1.736</v>
      </c>
      <c r="BW574" s="32">
        <v>1.6759999999999999</v>
      </c>
      <c r="BX574" s="32">
        <v>0.97199999999999998</v>
      </c>
      <c r="BY574" s="32">
        <v>2.41</v>
      </c>
      <c r="BZ574" s="32">
        <v>2.7229999999999999</v>
      </c>
      <c r="CA574" s="32">
        <v>2.97</v>
      </c>
      <c r="CB574" s="32">
        <v>-3.7999999999999999E-2</v>
      </c>
      <c r="CC574" s="32">
        <v>2.8490000000000002</v>
      </c>
      <c r="CD574" s="32">
        <v>1.6539999999999999</v>
      </c>
      <c r="CE574" s="32">
        <v>2.734</v>
      </c>
      <c r="CF574" s="32">
        <v>3.129</v>
      </c>
      <c r="CG574" s="32">
        <v>3.0179999999999998</v>
      </c>
      <c r="CH574" s="32">
        <v>2.3439999999999999</v>
      </c>
      <c r="CI574" s="32">
        <v>1.522</v>
      </c>
      <c r="CJ574" s="32">
        <v>1.1519999999999999</v>
      </c>
    </row>
    <row r="575" spans="1:121" x14ac:dyDescent="0.2">
      <c r="A575" s="46" t="s">
        <v>290</v>
      </c>
      <c r="B575" s="36">
        <f t="shared" si="76"/>
        <v>18</v>
      </c>
      <c r="BS575" s="32">
        <v>60816</v>
      </c>
      <c r="BT575" s="32">
        <v>64865</v>
      </c>
      <c r="BU575" s="32">
        <v>70583</v>
      </c>
      <c r="BV575" s="32">
        <v>76.863</v>
      </c>
      <c r="BW575" s="32">
        <v>101.76900000000001</v>
      </c>
      <c r="BX575" s="32">
        <v>134.89699999999999</v>
      </c>
      <c r="BY575" s="32">
        <v>154.04400000000001</v>
      </c>
      <c r="BZ575" s="32">
        <v>176.12799999999999</v>
      </c>
      <c r="CA575" s="32">
        <v>181.52500000000001</v>
      </c>
      <c r="CB575" s="32">
        <v>215.751</v>
      </c>
      <c r="CC575" s="32">
        <v>232.92099999999999</v>
      </c>
      <c r="CD575" s="32">
        <v>247.47399999999999</v>
      </c>
      <c r="CE575" s="32">
        <v>271.10700000000003</v>
      </c>
      <c r="CF575" s="32">
        <v>286.92700000000002</v>
      </c>
      <c r="CG575" s="32">
        <v>301.08699999999999</v>
      </c>
      <c r="CH575" s="32">
        <v>350.62599999999998</v>
      </c>
      <c r="CI575" s="32">
        <v>400.14299999999997</v>
      </c>
      <c r="CJ575" s="32">
        <v>414.92899999999997</v>
      </c>
    </row>
    <row r="576" spans="1:121" x14ac:dyDescent="0.2">
      <c r="A576" s="46" t="s">
        <v>291</v>
      </c>
      <c r="B576" s="36">
        <f t="shared" si="76"/>
        <v>18</v>
      </c>
      <c r="BS576" s="32">
        <v>9732</v>
      </c>
      <c r="BT576" s="32">
        <v>14610</v>
      </c>
      <c r="BU576" s="32">
        <v>8739</v>
      </c>
      <c r="BV576" s="32">
        <v>15.291</v>
      </c>
      <c r="BW576" s="32">
        <v>10.374000000000001</v>
      </c>
      <c r="BX576" s="32">
        <v>10.273999999999999</v>
      </c>
      <c r="BY576" s="32">
        <v>10.862</v>
      </c>
      <c r="BZ576" s="32">
        <v>13.103</v>
      </c>
      <c r="CA576" s="32">
        <v>5.5430000000000001</v>
      </c>
      <c r="CB576" s="32">
        <v>2.8650000000000002</v>
      </c>
      <c r="CC576" s="32">
        <v>3.51</v>
      </c>
      <c r="CD576" s="32">
        <v>4.0880000000000001</v>
      </c>
      <c r="CE576" s="32">
        <v>3.8570000000000002</v>
      </c>
      <c r="CF576" s="32">
        <v>5.2670000000000003</v>
      </c>
      <c r="CG576" s="32">
        <v>18.233000000000001</v>
      </c>
      <c r="CH576" s="32">
        <v>26.175999999999998</v>
      </c>
      <c r="CI576" s="32">
        <v>47.6</v>
      </c>
      <c r="CJ576" s="32">
        <v>47.5</v>
      </c>
    </row>
    <row r="577" spans="1:88" x14ac:dyDescent="0.2">
      <c r="A577" s="46" t="s">
        <v>292</v>
      </c>
      <c r="B577" s="36">
        <f t="shared" si="76"/>
        <v>18</v>
      </c>
      <c r="BS577" s="32">
        <v>16164</v>
      </c>
      <c r="BT577" s="32">
        <v>18203</v>
      </c>
      <c r="BU577" s="32">
        <v>17002</v>
      </c>
      <c r="BV577" s="32">
        <v>17.062999999999999</v>
      </c>
      <c r="BW577" s="32">
        <v>13.901</v>
      </c>
      <c r="BX577" s="32">
        <v>15.516999999999999</v>
      </c>
      <c r="BY577" s="32">
        <v>15.769</v>
      </c>
      <c r="BZ577" s="32">
        <v>19.728999999999999</v>
      </c>
      <c r="CA577" s="32">
        <v>18.824000000000002</v>
      </c>
      <c r="CB577" s="32">
        <v>23.004999999999999</v>
      </c>
      <c r="CC577" s="32">
        <v>49.26</v>
      </c>
      <c r="CD577" s="32">
        <v>45.279000000000003</v>
      </c>
      <c r="CE577" s="32">
        <v>55.162999999999997</v>
      </c>
      <c r="CF577" s="32">
        <v>54.582000000000001</v>
      </c>
      <c r="CG577" s="32">
        <v>64.736999999999995</v>
      </c>
      <c r="CH577" s="32">
        <v>76.164000000000001</v>
      </c>
      <c r="CI577" s="32">
        <v>95.805999999999997</v>
      </c>
      <c r="CJ577" s="32">
        <v>124.79</v>
      </c>
    </row>
    <row r="578" spans="1:88" ht="38.25" x14ac:dyDescent="0.2">
      <c r="A578" s="46" t="s">
        <v>293</v>
      </c>
      <c r="B578" s="36">
        <f t="shared" si="76"/>
        <v>18</v>
      </c>
      <c r="BS578" s="32">
        <v>22298</v>
      </c>
      <c r="BT578" s="32">
        <v>24320</v>
      </c>
      <c r="BU578" s="32">
        <v>23197</v>
      </c>
      <c r="BV578" s="32">
        <v>28.088999999999999</v>
      </c>
      <c r="BW578" s="32">
        <v>28.382999999999999</v>
      </c>
      <c r="BX578" s="32">
        <v>35.962000000000003</v>
      </c>
      <c r="BY578" s="32">
        <v>40.695999999999998</v>
      </c>
      <c r="BZ578" s="32">
        <v>53.512999999999998</v>
      </c>
      <c r="CA578" s="32">
        <v>59.572000000000003</v>
      </c>
      <c r="CB578" s="32">
        <v>68.778000000000006</v>
      </c>
      <c r="CC578" s="32">
        <v>90.478999999999999</v>
      </c>
      <c r="CD578" s="32">
        <v>94.893000000000001</v>
      </c>
      <c r="CE578" s="32">
        <v>111.35</v>
      </c>
      <c r="CF578" s="32">
        <v>105.56</v>
      </c>
      <c r="CG578" s="32">
        <v>131.65600000000001</v>
      </c>
      <c r="CH578" s="32">
        <v>166.08600000000001</v>
      </c>
      <c r="CI578" s="32">
        <v>188.429</v>
      </c>
      <c r="CJ578" s="32">
        <v>197.06299999999999</v>
      </c>
    </row>
    <row r="579" spans="1:88" ht="38.25" x14ac:dyDescent="0.2">
      <c r="A579" s="46" t="s">
        <v>294</v>
      </c>
      <c r="B579" s="36">
        <f t="shared" si="76"/>
        <v>18</v>
      </c>
      <c r="BS579" s="32">
        <v>3588</v>
      </c>
      <c r="BT579" s="32">
        <v>3927</v>
      </c>
      <c r="BU579" s="32">
        <v>4429</v>
      </c>
      <c r="BV579" s="32">
        <v>4.7430000000000003</v>
      </c>
      <c r="BW579" s="32">
        <v>5.6890000000000001</v>
      </c>
      <c r="BX579" s="32">
        <v>6.6210000000000004</v>
      </c>
      <c r="BY579" s="32">
        <v>9.2330000000000005</v>
      </c>
      <c r="BZ579" s="32">
        <v>12.882</v>
      </c>
      <c r="CA579" s="32">
        <v>13.525</v>
      </c>
      <c r="CB579" s="32">
        <v>16.84</v>
      </c>
      <c r="CC579" s="32">
        <v>18.469000000000001</v>
      </c>
      <c r="CD579" s="32">
        <v>12.144</v>
      </c>
      <c r="CE579" s="32">
        <v>17.010000000000002</v>
      </c>
      <c r="CF579" s="32">
        <v>13.644</v>
      </c>
      <c r="CG579" s="32">
        <v>18.817</v>
      </c>
      <c r="CH579" s="32">
        <v>24.05</v>
      </c>
      <c r="CI579" s="32">
        <v>26.189</v>
      </c>
      <c r="CJ579" s="32">
        <v>29.922999999999998</v>
      </c>
    </row>
    <row r="580" spans="1:88" ht="38.25" x14ac:dyDescent="0.2">
      <c r="A580" s="46" t="s">
        <v>295</v>
      </c>
      <c r="B580" s="36">
        <f t="shared" si="76"/>
        <v>18</v>
      </c>
      <c r="BS580" s="32">
        <v>8861</v>
      </c>
      <c r="BT580" s="32">
        <v>9407</v>
      </c>
      <c r="BU580" s="32">
        <v>9209</v>
      </c>
      <c r="BV580" s="32">
        <v>10.606999999999999</v>
      </c>
      <c r="BW580" s="32">
        <v>12.738</v>
      </c>
      <c r="BX580" s="32">
        <v>12.316000000000001</v>
      </c>
      <c r="BY580" s="32">
        <v>15.644</v>
      </c>
      <c r="BZ580" s="32">
        <v>18.936</v>
      </c>
      <c r="CA580" s="32">
        <v>15.877000000000001</v>
      </c>
      <c r="CB580" s="32">
        <v>17.327999999999999</v>
      </c>
      <c r="CC580" s="32">
        <v>20.606999999999999</v>
      </c>
      <c r="CD580" s="32">
        <v>22.824999999999999</v>
      </c>
      <c r="CE580" s="32">
        <v>22.274999999999999</v>
      </c>
      <c r="CF580" s="32">
        <v>19.684000000000001</v>
      </c>
      <c r="CG580" s="32">
        <v>22.971</v>
      </c>
      <c r="CH580" s="32">
        <v>32.253</v>
      </c>
      <c r="CI580" s="32">
        <v>32.17</v>
      </c>
      <c r="CJ580" s="32">
        <v>24.3</v>
      </c>
    </row>
    <row r="581" spans="1:88" x14ac:dyDescent="0.2">
      <c r="A581" s="46" t="s">
        <v>348</v>
      </c>
      <c r="B581" s="36">
        <f t="shared" si="76"/>
        <v>18</v>
      </c>
      <c r="BS581" s="32">
        <v>11945</v>
      </c>
      <c r="BT581" s="32">
        <v>12450</v>
      </c>
      <c r="BU581" s="32">
        <v>11854</v>
      </c>
      <c r="BV581" s="32">
        <v>13.17</v>
      </c>
      <c r="BW581" s="32">
        <v>13.991</v>
      </c>
      <c r="BX581" s="32">
        <v>14.523999999999999</v>
      </c>
      <c r="BY581" s="32">
        <v>13.611000000000001</v>
      </c>
      <c r="BZ581" s="32">
        <v>18.425999999999998</v>
      </c>
      <c r="CA581" s="32">
        <v>20.875</v>
      </c>
      <c r="CB581" s="32">
        <v>27.166</v>
      </c>
      <c r="CC581" s="32">
        <v>32.533000000000001</v>
      </c>
      <c r="CD581" s="32">
        <v>34.856000000000002</v>
      </c>
      <c r="CE581" s="32">
        <v>44.262999999999998</v>
      </c>
      <c r="CF581" s="32">
        <v>47.012</v>
      </c>
      <c r="CG581" s="32">
        <v>58.542000000000002</v>
      </c>
      <c r="CH581" s="32">
        <v>74.772999999999996</v>
      </c>
      <c r="CI581" s="32">
        <v>83.513000000000005</v>
      </c>
      <c r="CJ581" s="32">
        <v>101.991</v>
      </c>
    </row>
    <row r="582" spans="1:88" x14ac:dyDescent="0.2">
      <c r="A582" s="46" t="s">
        <v>296</v>
      </c>
      <c r="B582" s="36">
        <f t="shared" si="76"/>
        <v>18</v>
      </c>
      <c r="BS582" s="32">
        <v>54631</v>
      </c>
      <c r="BT582" s="32">
        <v>61782</v>
      </c>
      <c r="BU582" s="32">
        <v>72271</v>
      </c>
      <c r="BV582" s="32">
        <v>78.305999999999997</v>
      </c>
      <c r="BW582" s="32">
        <v>99.876999999999995</v>
      </c>
      <c r="BX582" s="32">
        <v>114.916</v>
      </c>
      <c r="BY582" s="32">
        <v>128.03200000000001</v>
      </c>
      <c r="BZ582" s="32">
        <v>143.446</v>
      </c>
      <c r="CA582" s="32">
        <v>141.523</v>
      </c>
      <c r="CB582" s="32">
        <v>184.06200000000001</v>
      </c>
      <c r="CC582" s="32">
        <v>192.874</v>
      </c>
      <c r="CD582" s="32">
        <v>209.345</v>
      </c>
      <c r="CE582" s="32">
        <v>242.35599999999999</v>
      </c>
      <c r="CF582" s="32">
        <v>230.96899999999999</v>
      </c>
      <c r="CG582" s="32">
        <v>267.31099999999998</v>
      </c>
      <c r="CH582" s="32">
        <v>328.36500000000001</v>
      </c>
      <c r="CI582" s="32">
        <v>342.51499999999999</v>
      </c>
      <c r="CJ582" s="32">
        <v>359.74</v>
      </c>
    </row>
    <row r="583" spans="1:88" ht="38.25" x14ac:dyDescent="0.2">
      <c r="A583" s="46" t="s">
        <v>297</v>
      </c>
      <c r="B583" s="36">
        <f t="shared" ref="B583:B646" si="86">IF(COUNTA(C583:DP583)=0,"",COUNTA(D583:DQ583))</f>
        <v>18</v>
      </c>
      <c r="BS583" s="32">
        <v>9858</v>
      </c>
      <c r="BT583" s="32">
        <v>10601</v>
      </c>
      <c r="BU583" s="32">
        <v>12266</v>
      </c>
      <c r="BV583" s="32">
        <v>11.712</v>
      </c>
      <c r="BW583" s="32">
        <v>15.057</v>
      </c>
      <c r="BX583" s="32">
        <v>18.425999999999998</v>
      </c>
      <c r="BY583" s="32">
        <v>20.93</v>
      </c>
      <c r="BZ583" s="32">
        <v>26.521999999999998</v>
      </c>
      <c r="CA583" s="32">
        <v>30.65</v>
      </c>
      <c r="CB583" s="32">
        <v>39.323999999999998</v>
      </c>
      <c r="CC583" s="32">
        <v>45.021999999999998</v>
      </c>
      <c r="CD583" s="32">
        <v>47.521000000000001</v>
      </c>
      <c r="CE583" s="32">
        <v>53.124000000000002</v>
      </c>
      <c r="CF583" s="32">
        <v>59.703000000000003</v>
      </c>
      <c r="CG583" s="32">
        <v>76.299000000000007</v>
      </c>
      <c r="CH583" s="32">
        <v>92.147000000000006</v>
      </c>
      <c r="CI583" s="32">
        <v>97.137</v>
      </c>
      <c r="CJ583" s="32">
        <v>103.64</v>
      </c>
    </row>
    <row r="584" spans="1:88" ht="25.5" x14ac:dyDescent="0.2">
      <c r="A584" s="46" t="s">
        <v>298</v>
      </c>
      <c r="B584" s="36">
        <f t="shared" si="86"/>
        <v>18</v>
      </c>
      <c r="BS584" s="32">
        <v>11813</v>
      </c>
      <c r="BT584" s="32">
        <v>11835</v>
      </c>
      <c r="BU584" s="32">
        <v>12644</v>
      </c>
      <c r="BV584" s="32">
        <v>13.071</v>
      </c>
      <c r="BW584" s="32">
        <v>13.63</v>
      </c>
      <c r="BX584" s="32">
        <v>16.312000000000001</v>
      </c>
      <c r="BY584" s="32">
        <v>18.062999999999999</v>
      </c>
      <c r="BZ584" s="32">
        <v>23.152000000000001</v>
      </c>
      <c r="CA584" s="32">
        <v>21.716000000000001</v>
      </c>
      <c r="CB584" s="32">
        <v>24.481000000000002</v>
      </c>
      <c r="CC584" s="32">
        <v>30.728999999999999</v>
      </c>
      <c r="CD584" s="32">
        <v>36.661000000000001</v>
      </c>
      <c r="CE584" s="32">
        <v>43.945</v>
      </c>
      <c r="CF584" s="32">
        <v>38.536999999999999</v>
      </c>
      <c r="CG584" s="32">
        <v>44.418999999999997</v>
      </c>
      <c r="CH584" s="32">
        <v>55.439</v>
      </c>
      <c r="CI584" s="32">
        <v>68.236000000000004</v>
      </c>
      <c r="CJ584" s="32">
        <v>71.521000000000001</v>
      </c>
    </row>
    <row r="585" spans="1:88" ht="25.5" x14ac:dyDescent="0.2">
      <c r="A585" s="46" t="s">
        <v>299</v>
      </c>
      <c r="B585" s="36">
        <f t="shared" si="86"/>
        <v>18</v>
      </c>
      <c r="BS585" s="32">
        <v>1951</v>
      </c>
      <c r="BT585" s="32">
        <v>2116</v>
      </c>
      <c r="BU585" s="32">
        <v>2159</v>
      </c>
      <c r="BV585" s="32">
        <v>2.3570000000000002</v>
      </c>
      <c r="BW585" s="32">
        <v>3.31</v>
      </c>
      <c r="BX585" s="32">
        <v>5.0430000000000001</v>
      </c>
      <c r="BY585" s="32">
        <v>6.5780000000000003</v>
      </c>
      <c r="BZ585" s="32">
        <v>8.7210000000000001</v>
      </c>
      <c r="CA585" s="32">
        <v>9.0250000000000004</v>
      </c>
      <c r="CB585" s="32">
        <v>10.484999999999999</v>
      </c>
      <c r="CC585" s="32">
        <v>11.606</v>
      </c>
      <c r="CD585" s="32">
        <v>9.5139999999999993</v>
      </c>
      <c r="CE585" s="32">
        <v>11.525</v>
      </c>
      <c r="CF585" s="32">
        <v>10.218999999999999</v>
      </c>
      <c r="CG585" s="32">
        <v>10.808</v>
      </c>
      <c r="CH585" s="32">
        <v>12.861000000000001</v>
      </c>
      <c r="CI585" s="32">
        <v>14.989000000000001</v>
      </c>
      <c r="CJ585" s="32">
        <v>15.327</v>
      </c>
    </row>
    <row r="586" spans="1:88" x14ac:dyDescent="0.2">
      <c r="A586" s="46" t="s">
        <v>300</v>
      </c>
      <c r="B586" s="36">
        <f t="shared" si="86"/>
        <v>18</v>
      </c>
      <c r="BS586" s="32">
        <v>31044</v>
      </c>
      <c r="BT586" s="32">
        <v>38076</v>
      </c>
      <c r="BU586" s="32">
        <v>34675</v>
      </c>
      <c r="BV586" s="32">
        <v>35.731000000000002</v>
      </c>
      <c r="BW586" s="32">
        <v>32.902000000000001</v>
      </c>
      <c r="BX586" s="32">
        <v>42.893000000000001</v>
      </c>
      <c r="BY586" s="32">
        <v>44.832999999999998</v>
      </c>
      <c r="BZ586" s="32">
        <v>59.74</v>
      </c>
      <c r="CA586" s="32">
        <v>57.017000000000003</v>
      </c>
      <c r="CB586" s="32">
        <v>64.721999999999994</v>
      </c>
      <c r="CC586" s="32">
        <v>80.706000000000003</v>
      </c>
      <c r="CD586" s="32">
        <v>94.742000000000004</v>
      </c>
      <c r="CE586" s="32">
        <v>123.142</v>
      </c>
      <c r="CF586" s="32">
        <v>111.074</v>
      </c>
      <c r="CG586" s="32">
        <v>114.175</v>
      </c>
      <c r="CH586" s="32">
        <v>148.392</v>
      </c>
      <c r="CI586" s="32">
        <v>169.38200000000001</v>
      </c>
      <c r="CJ586" s="32">
        <v>190.06200000000001</v>
      </c>
    </row>
    <row r="587" spans="1:88" ht="25.5" x14ac:dyDescent="0.2">
      <c r="A587" s="46" t="s">
        <v>301</v>
      </c>
      <c r="B587" s="36">
        <f t="shared" si="86"/>
        <v>18</v>
      </c>
      <c r="BS587" s="32">
        <v>100148</v>
      </c>
      <c r="BT587" s="32">
        <v>113517</v>
      </c>
      <c r="BU587" s="32">
        <v>111627</v>
      </c>
      <c r="BV587" s="32">
        <v>107.932</v>
      </c>
      <c r="BW587" s="32">
        <v>120.408</v>
      </c>
      <c r="BX587" s="32">
        <v>201.78200000000001</v>
      </c>
      <c r="BY587" s="32">
        <v>211.572</v>
      </c>
      <c r="BZ587" s="32">
        <v>243.86199999999999</v>
      </c>
      <c r="CA587" s="32">
        <v>203.83099999999999</v>
      </c>
      <c r="CB587" s="32">
        <v>237.18100000000001</v>
      </c>
      <c r="CC587" s="32">
        <v>293.40100000000001</v>
      </c>
      <c r="CD587" s="32">
        <v>357.92599999999999</v>
      </c>
      <c r="CE587" s="32">
        <v>439.11099999999999</v>
      </c>
      <c r="CF587" s="32">
        <v>406.387</v>
      </c>
      <c r="CG587" s="32">
        <v>445.12700000000001</v>
      </c>
      <c r="CH587" s="32">
        <v>551.00900000000001</v>
      </c>
      <c r="CI587" s="32">
        <v>690.71900000000005</v>
      </c>
      <c r="CJ587" s="32">
        <v>684.75300000000004</v>
      </c>
    </row>
    <row r="588" spans="1:88" ht="25.5" x14ac:dyDescent="0.2">
      <c r="A588" s="46" t="s">
        <v>302</v>
      </c>
      <c r="B588" s="36">
        <f t="shared" si="86"/>
        <v>18</v>
      </c>
      <c r="BS588" s="32">
        <v>62291</v>
      </c>
      <c r="BT588" s="32">
        <v>74637</v>
      </c>
      <c r="BU588" s="32">
        <v>73263</v>
      </c>
      <c r="BV588" s="32">
        <v>80.376999999999995</v>
      </c>
      <c r="BW588" s="32">
        <v>104.636</v>
      </c>
      <c r="BX588" s="32">
        <v>179.53800000000001</v>
      </c>
      <c r="BY588" s="32">
        <v>204.06200000000001</v>
      </c>
      <c r="BZ588" s="32">
        <v>281.68900000000002</v>
      </c>
      <c r="CA588" s="32">
        <v>248.22300000000001</v>
      </c>
      <c r="CB588" s="32">
        <v>321.03800000000001</v>
      </c>
      <c r="CC588" s="32">
        <v>312.90899999999999</v>
      </c>
      <c r="CD588" s="32">
        <v>414.38799999999998</v>
      </c>
      <c r="CE588" s="32">
        <v>460.07799999999997</v>
      </c>
      <c r="CF588" s="32">
        <v>459.065</v>
      </c>
      <c r="CG588" s="32">
        <v>563.505</v>
      </c>
      <c r="CH588" s="32">
        <v>764.60299999999995</v>
      </c>
      <c r="CI588" s="32">
        <v>809.83699999999999</v>
      </c>
      <c r="CJ588" s="32">
        <v>576.36199999999997</v>
      </c>
    </row>
    <row r="589" spans="1:88" ht="51" x14ac:dyDescent="0.2">
      <c r="A589" s="46" t="s">
        <v>303</v>
      </c>
      <c r="B589" s="36">
        <f t="shared" si="86"/>
        <v>18</v>
      </c>
      <c r="BS589" s="32">
        <v>16186</v>
      </c>
      <c r="BT589" s="32">
        <v>17368</v>
      </c>
      <c r="BU589" s="32">
        <v>17631</v>
      </c>
      <c r="BV589" s="32">
        <v>18.167000000000002</v>
      </c>
      <c r="BW589" s="32">
        <v>19.515000000000001</v>
      </c>
      <c r="BX589" s="32">
        <v>21.503</v>
      </c>
      <c r="BY589" s="32">
        <v>23.231000000000002</v>
      </c>
      <c r="BZ589" s="32">
        <v>28.677</v>
      </c>
      <c r="CA589" s="32">
        <v>23.681999999999999</v>
      </c>
      <c r="CB589" s="32">
        <v>22.667000000000002</v>
      </c>
      <c r="CC589" s="32">
        <v>30.242999999999999</v>
      </c>
      <c r="CD589" s="32">
        <v>34.792999999999999</v>
      </c>
      <c r="CE589" s="32">
        <v>43.259</v>
      </c>
      <c r="CF589" s="32">
        <v>58.363</v>
      </c>
      <c r="CG589" s="32">
        <v>70.980999999999995</v>
      </c>
      <c r="CH589" s="32">
        <v>74.611000000000004</v>
      </c>
      <c r="CI589" s="32">
        <v>84.197000000000003</v>
      </c>
      <c r="CJ589" s="32">
        <v>84.694999999999993</v>
      </c>
    </row>
    <row r="590" spans="1:88" x14ac:dyDescent="0.2">
      <c r="A590" s="46" t="s">
        <v>304</v>
      </c>
      <c r="B590" s="36">
        <f t="shared" si="86"/>
        <v>18</v>
      </c>
      <c r="BS590" s="32">
        <v>479</v>
      </c>
      <c r="BT590" s="32">
        <v>512</v>
      </c>
      <c r="BU590" s="32">
        <v>409</v>
      </c>
      <c r="BV590" s="32">
        <v>0.40100000000000002</v>
      </c>
      <c r="BW590" s="32">
        <v>0.39100000000000001</v>
      </c>
      <c r="BX590" s="32">
        <v>0.48099999999999998</v>
      </c>
      <c r="BY590" s="32">
        <v>0.51</v>
      </c>
      <c r="BZ590" s="32">
        <v>0.48899999999999999</v>
      </c>
      <c r="CA590" s="32">
        <v>0.47699999999999998</v>
      </c>
      <c r="CB590" s="32">
        <v>0.43099999999999999</v>
      </c>
      <c r="CC590" s="32">
        <v>1.091</v>
      </c>
      <c r="CD590" s="32">
        <v>0.51800000000000002</v>
      </c>
      <c r="CE590" s="32">
        <v>0.75</v>
      </c>
      <c r="CF590" s="32">
        <v>0.61699999999999999</v>
      </c>
      <c r="CG590" s="32">
        <v>0.69499999999999995</v>
      </c>
      <c r="CH590" s="32">
        <v>0.90300000000000002</v>
      </c>
      <c r="CI590" s="32">
        <v>1.135</v>
      </c>
      <c r="CJ590" s="32">
        <v>0.77900000000000003</v>
      </c>
    </row>
    <row r="591" spans="1:88" x14ac:dyDescent="0.2">
      <c r="A591" s="46" t="s">
        <v>305</v>
      </c>
      <c r="B591" s="36">
        <f t="shared" si="86"/>
        <v>18</v>
      </c>
      <c r="BS591" s="32">
        <v>11480</v>
      </c>
      <c r="BT591" s="32">
        <v>12255</v>
      </c>
      <c r="BU591" s="32">
        <v>12737</v>
      </c>
      <c r="BV591" s="32">
        <v>14.778</v>
      </c>
      <c r="BW591" s="32">
        <v>18.123000000000001</v>
      </c>
      <c r="BX591" s="32">
        <v>21.838000000000001</v>
      </c>
      <c r="BY591" s="32">
        <v>26.751000000000001</v>
      </c>
      <c r="BZ591" s="32">
        <v>37.722000000000001</v>
      </c>
      <c r="CA591" s="32">
        <v>37.843000000000004</v>
      </c>
      <c r="CB591" s="32">
        <v>43.146999999999998</v>
      </c>
      <c r="CC591" s="32">
        <v>50.252000000000002</v>
      </c>
      <c r="CD591" s="32">
        <v>56.48</v>
      </c>
      <c r="CE591" s="32">
        <v>70.453000000000003</v>
      </c>
      <c r="CF591" s="32">
        <v>69.171000000000006</v>
      </c>
      <c r="CG591" s="32">
        <v>79.006</v>
      </c>
      <c r="CH591" s="32">
        <v>92.185000000000002</v>
      </c>
      <c r="CI591" s="32">
        <v>115.428</v>
      </c>
      <c r="CJ591" s="32">
        <v>125.169</v>
      </c>
    </row>
    <row r="592" spans="1:88" x14ac:dyDescent="0.2">
      <c r="A592" s="46" t="s">
        <v>306</v>
      </c>
      <c r="B592" s="36">
        <f t="shared" si="86"/>
        <v>18</v>
      </c>
      <c r="BS592" s="32">
        <v>19</v>
      </c>
      <c r="BT592" s="32">
        <v>30</v>
      </c>
      <c r="BU592" s="32">
        <v>26</v>
      </c>
      <c r="BV592" s="32">
        <v>3.9E-2</v>
      </c>
      <c r="BW592" s="32">
        <v>5.7000000000000002E-2</v>
      </c>
      <c r="BX592" s="32">
        <v>0.109</v>
      </c>
      <c r="BY592" s="32">
        <v>0.13</v>
      </c>
      <c r="BZ592" s="32">
        <v>0.189</v>
      </c>
      <c r="CA592" s="32">
        <v>0.161</v>
      </c>
      <c r="CB592" s="32">
        <v>0.106</v>
      </c>
      <c r="CC592" s="32">
        <v>9.0999999999999998E-2</v>
      </c>
      <c r="CD592" s="32">
        <v>0.14000000000000001</v>
      </c>
      <c r="CE592" s="32">
        <v>0.11700000000000001</v>
      </c>
      <c r="CF592" s="32">
        <v>8.5000000000000006E-2</v>
      </c>
      <c r="CG592" s="32">
        <v>9.1999999999999998E-2</v>
      </c>
      <c r="CH592" s="32">
        <v>7.1999999999999995E-2</v>
      </c>
      <c r="CI592" s="32">
        <v>0.05</v>
      </c>
      <c r="CJ592" s="32">
        <v>-3.6999999999999998E-2</v>
      </c>
    </row>
    <row r="593" spans="1:121" x14ac:dyDescent="0.2">
      <c r="A593" s="46" t="s">
        <v>79</v>
      </c>
      <c r="B593" s="36">
        <f t="shared" si="86"/>
        <v>18</v>
      </c>
      <c r="BS593" s="32">
        <v>2336</v>
      </c>
      <c r="BT593" s="32">
        <v>3877</v>
      </c>
      <c r="BU593" s="32">
        <v>2628</v>
      </c>
      <c r="BV593" s="32">
        <v>3.0720000000000001</v>
      </c>
      <c r="BW593" s="32">
        <v>1.355</v>
      </c>
      <c r="BX593" s="32">
        <v>1.4E-2</v>
      </c>
      <c r="BY593" s="32">
        <v>1.4999999999999999E-2</v>
      </c>
      <c r="BZ593" s="32">
        <v>0.02</v>
      </c>
      <c r="CA593" s="32">
        <v>0.14899999999999999</v>
      </c>
      <c r="CB593" s="32">
        <v>0</v>
      </c>
      <c r="CC593" s="32">
        <v>0.157</v>
      </c>
      <c r="CD593" s="32">
        <v>19.175000000000001</v>
      </c>
      <c r="CE593" s="32">
        <v>3.2989999999999999</v>
      </c>
      <c r="CF593" s="32">
        <v>1.8620000000000001</v>
      </c>
      <c r="CG593" s="32">
        <v>3.0710000000000002</v>
      </c>
      <c r="CH593" s="32">
        <v>3.5529999999999999</v>
      </c>
      <c r="CI593" s="32">
        <v>2.4260000000000002</v>
      </c>
      <c r="CJ593" s="32">
        <v>4.3559999999999999</v>
      </c>
    </row>
    <row r="594" spans="1:121" ht="25.5" x14ac:dyDescent="0.2">
      <c r="A594" s="46" t="s">
        <v>349</v>
      </c>
      <c r="B594" s="36">
        <f t="shared" si="86"/>
        <v>18</v>
      </c>
      <c r="BS594" s="32">
        <v>35</v>
      </c>
      <c r="BT594" s="32">
        <v>37</v>
      </c>
      <c r="BU594" s="32">
        <v>31</v>
      </c>
      <c r="BV594" s="32">
        <v>3.2000000000000001E-2</v>
      </c>
      <c r="BW594" s="32">
        <v>1.7999999999999999E-2</v>
      </c>
      <c r="BX594" s="32">
        <v>4.0000000000000001E-3</v>
      </c>
      <c r="BY594" s="32">
        <v>0</v>
      </c>
      <c r="BZ594" s="32">
        <v>0</v>
      </c>
      <c r="CA594" s="32">
        <v>-8.0000000000000002E-3</v>
      </c>
      <c r="CB594" s="32">
        <v>-4.0000000000000001E-3</v>
      </c>
      <c r="CC594" s="32">
        <v>2.1000000000000001E-2</v>
      </c>
      <c r="CD594" s="32">
        <v>3.0000000000000001E-3</v>
      </c>
      <c r="CE594" s="32">
        <v>1E-3</v>
      </c>
      <c r="CF594" s="32">
        <v>0</v>
      </c>
      <c r="CG594" s="32">
        <v>0</v>
      </c>
      <c r="CH594" s="32">
        <v>1E-3</v>
      </c>
      <c r="CI594" s="32">
        <v>2.5999999999999999E-2</v>
      </c>
      <c r="CJ594" s="32">
        <v>5.6000000000000001E-2</v>
      </c>
    </row>
    <row r="595" spans="1:121" x14ac:dyDescent="0.2">
      <c r="A595" s="46" t="s">
        <v>451</v>
      </c>
      <c r="B595" s="36">
        <f t="shared" si="86"/>
        <v>18</v>
      </c>
      <c r="BS595" s="32">
        <v>1739</v>
      </c>
      <c r="BT595" s="32">
        <v>2574</v>
      </c>
      <c r="BU595" s="32">
        <v>3967</v>
      </c>
      <c r="BV595" s="32">
        <v>3.8239999999999998</v>
      </c>
      <c r="BW595" s="32">
        <v>0.13700000000000001</v>
      </c>
      <c r="BX595" s="32">
        <v>0</v>
      </c>
      <c r="BY595" s="32">
        <v>0</v>
      </c>
      <c r="BZ595" s="32">
        <v>0</v>
      </c>
      <c r="CA595" s="32">
        <v>-0.01</v>
      </c>
      <c r="CB595" s="32">
        <v>-8.9999999999999993E-3</v>
      </c>
      <c r="CC595" s="32">
        <v>-7.0000000000000001E-3</v>
      </c>
      <c r="CD595" s="32">
        <v>-2.3E-2</v>
      </c>
      <c r="CE595" s="32">
        <v>-0.02</v>
      </c>
      <c r="CF595" s="32">
        <v>-0.08</v>
      </c>
      <c r="CG595" s="32">
        <v>-0.56799999999999995</v>
      </c>
      <c r="CH595" s="32">
        <v>-0.36299999999999999</v>
      </c>
      <c r="CI595" s="32">
        <v>-0.55900000000000005</v>
      </c>
      <c r="CJ595" s="32">
        <v>-0.53100000000000003</v>
      </c>
    </row>
    <row r="596" spans="1:121" ht="25.5" x14ac:dyDescent="0.2">
      <c r="A596" s="46" t="s">
        <v>403</v>
      </c>
      <c r="B596" s="36">
        <f t="shared" si="86"/>
        <v>18</v>
      </c>
      <c r="BS596" s="32">
        <v>521</v>
      </c>
      <c r="BT596" s="32">
        <v>384</v>
      </c>
      <c r="BU596" s="32">
        <v>373</v>
      </c>
      <c r="BV596" s="32">
        <v>0.98699999999999999</v>
      </c>
      <c r="BW596" s="32">
        <v>0.57199999999999995</v>
      </c>
      <c r="BX596" s="32">
        <v>0.36899999999999999</v>
      </c>
      <c r="BY596" s="32">
        <v>0.51700000000000002</v>
      </c>
      <c r="BZ596" s="32">
        <v>0.23300000000000001</v>
      </c>
      <c r="CA596" s="32">
        <v>2.9000000000000001E-2</v>
      </c>
      <c r="CB596" s="32">
        <v>0.32600000000000001</v>
      </c>
      <c r="CC596" s="32">
        <v>0.22900000000000001</v>
      </c>
      <c r="CD596" s="32">
        <v>0.20399999999999999</v>
      </c>
      <c r="CE596" s="32">
        <v>0</v>
      </c>
      <c r="CF596" s="32">
        <v>0</v>
      </c>
      <c r="CG596" s="32">
        <v>0</v>
      </c>
      <c r="CH596" s="32">
        <v>0</v>
      </c>
      <c r="CI596" s="32">
        <v>0</v>
      </c>
      <c r="CJ596" s="32">
        <v>0</v>
      </c>
    </row>
    <row r="597" spans="1:121" ht="25.5" x14ac:dyDescent="0.2">
      <c r="A597" s="46" t="s">
        <v>453</v>
      </c>
      <c r="B597" s="36">
        <f t="shared" si="86"/>
        <v>6</v>
      </c>
      <c r="BS597" s="32">
        <v>720</v>
      </c>
      <c r="BT597" s="32">
        <v>517</v>
      </c>
      <c r="BU597" s="32">
        <v>379</v>
      </c>
      <c r="BV597" s="32">
        <v>-9.6000000000000002E-2</v>
      </c>
      <c r="BW597" s="32">
        <v>0.71099999999999997</v>
      </c>
      <c r="BX597" s="32">
        <v>0</v>
      </c>
      <c r="BY597" s="32"/>
      <c r="BZ597" s="32"/>
      <c r="CA597" s="32"/>
      <c r="CB597" s="32"/>
      <c r="CC597" s="32"/>
      <c r="CD597" s="32"/>
      <c r="CE597" s="32"/>
      <c r="CF597" s="32"/>
      <c r="CG597" s="32"/>
      <c r="CH597" s="32"/>
      <c r="CI597" s="32"/>
      <c r="CJ597" s="32"/>
    </row>
    <row r="598" spans="1:121" x14ac:dyDescent="0.2">
      <c r="A598" s="46" t="s">
        <v>169</v>
      </c>
      <c r="B598" s="36">
        <f t="shared" si="86"/>
        <v>18</v>
      </c>
      <c r="BS598" s="32">
        <v>6781</v>
      </c>
      <c r="BT598" s="32">
        <v>7096</v>
      </c>
      <c r="BU598" s="32">
        <v>6090</v>
      </c>
      <c r="BV598" s="32">
        <v>6.4249999999999998</v>
      </c>
      <c r="BW598" s="32">
        <v>3.1360000000000001</v>
      </c>
      <c r="BX598" s="32">
        <v>14.052</v>
      </c>
      <c r="BY598" s="32">
        <v>8.4580000000000002</v>
      </c>
      <c r="BZ598" s="32">
        <v>9.5060000000000002</v>
      </c>
      <c r="CA598" s="32">
        <v>10.182</v>
      </c>
      <c r="CB598" s="32">
        <v>10.449</v>
      </c>
      <c r="CC598" s="32">
        <v>8.5229999999999997</v>
      </c>
      <c r="CD598" s="32">
        <v>5.5970000000000004</v>
      </c>
      <c r="CE598" s="32">
        <v>2.3180000000000001</v>
      </c>
      <c r="CF598" s="32">
        <v>8.6999999999999994E-2</v>
      </c>
      <c r="CG598" s="32">
        <v>1E-3</v>
      </c>
      <c r="CH598" s="32">
        <v>0</v>
      </c>
      <c r="CI598" s="32">
        <v>0</v>
      </c>
      <c r="CJ598" s="32">
        <v>0</v>
      </c>
    </row>
    <row r="599" spans="1:121" x14ac:dyDescent="0.2">
      <c r="A599" s="46" t="s">
        <v>450</v>
      </c>
      <c r="B599" s="36">
        <f t="shared" si="86"/>
        <v>15</v>
      </c>
      <c r="BS599" s="32"/>
      <c r="BT599" s="32"/>
      <c r="BU599" s="32">
        <v>0</v>
      </c>
      <c r="BV599" s="32"/>
      <c r="BW599" s="32">
        <v>0</v>
      </c>
      <c r="BX599" s="32">
        <v>0</v>
      </c>
      <c r="BY599" s="32">
        <v>0</v>
      </c>
      <c r="BZ599" s="32">
        <v>0</v>
      </c>
      <c r="CA599" s="32">
        <v>0</v>
      </c>
      <c r="CB599" s="32">
        <v>0</v>
      </c>
      <c r="CC599" s="32">
        <v>0</v>
      </c>
      <c r="CD599" s="32">
        <v>0</v>
      </c>
      <c r="CE599" s="32">
        <v>0</v>
      </c>
      <c r="CF599" s="32">
        <v>0</v>
      </c>
      <c r="CG599" s="32">
        <v>0</v>
      </c>
      <c r="CH599" s="32">
        <v>0</v>
      </c>
      <c r="CI599" s="32">
        <v>0</v>
      </c>
      <c r="CJ599" s="32">
        <v>0</v>
      </c>
    </row>
    <row r="600" spans="1:121" x14ac:dyDescent="0.2">
      <c r="A600" s="46" t="s">
        <v>170</v>
      </c>
      <c r="B600" s="36">
        <f t="shared" si="86"/>
        <v>18</v>
      </c>
      <c r="BS600" s="32">
        <v>-38230</v>
      </c>
      <c r="BT600" s="32">
        <v>-44209</v>
      </c>
      <c r="BU600" s="32">
        <v>-43623</v>
      </c>
      <c r="BV600" s="32">
        <v>-33.350999999999999</v>
      </c>
      <c r="BW600" s="32">
        <v>-28.138000000000002</v>
      </c>
      <c r="BX600" s="32">
        <v>-42.353999999999999</v>
      </c>
      <c r="BY600" s="32">
        <v>-44.427</v>
      </c>
      <c r="BZ600" s="32">
        <v>-55.011000000000003</v>
      </c>
      <c r="CA600" s="32">
        <v>0</v>
      </c>
      <c r="CB600" s="32">
        <v>0</v>
      </c>
      <c r="CC600" s="32">
        <v>0</v>
      </c>
      <c r="CD600" s="32">
        <v>0</v>
      </c>
      <c r="CE600" s="32">
        <v>0</v>
      </c>
      <c r="CF600" s="32">
        <v>0</v>
      </c>
      <c r="CG600" s="32">
        <v>0</v>
      </c>
      <c r="CH600" s="32">
        <v>0</v>
      </c>
      <c r="CI600" s="32">
        <v>0</v>
      </c>
      <c r="CJ600" s="32">
        <v>0</v>
      </c>
    </row>
    <row r="601" spans="1:121" x14ac:dyDescent="0.2">
      <c r="A601" s="46" t="s">
        <v>452</v>
      </c>
      <c r="B601" s="36">
        <f t="shared" si="86"/>
        <v>18</v>
      </c>
      <c r="BS601" s="32">
        <v>-563</v>
      </c>
      <c r="BT601" s="32">
        <v>-569</v>
      </c>
      <c r="BU601" s="32">
        <v>-610</v>
      </c>
      <c r="BV601" s="32">
        <v>-0.66</v>
      </c>
      <c r="BW601" s="32">
        <v>0</v>
      </c>
      <c r="BX601" s="32">
        <v>0</v>
      </c>
      <c r="BY601" s="32">
        <v>0</v>
      </c>
      <c r="BZ601" s="32">
        <v>0</v>
      </c>
      <c r="CA601" s="32">
        <v>0</v>
      </c>
      <c r="CB601" s="32">
        <v>0</v>
      </c>
      <c r="CC601" s="32">
        <v>0</v>
      </c>
      <c r="CD601" s="32">
        <v>0</v>
      </c>
      <c r="CE601" s="32">
        <v>0</v>
      </c>
      <c r="CF601" s="32">
        <v>0</v>
      </c>
      <c r="CG601" s="32">
        <v>0</v>
      </c>
      <c r="CH601" s="32">
        <v>0</v>
      </c>
      <c r="CI601" s="32">
        <v>0</v>
      </c>
      <c r="CJ601" s="32">
        <v>0</v>
      </c>
    </row>
    <row r="602" spans="1:121" x14ac:dyDescent="0.2">
      <c r="B602" s="36" t="str">
        <f t="shared" si="86"/>
        <v/>
      </c>
    </row>
    <row r="603" spans="1:121" x14ac:dyDescent="0.2">
      <c r="B603" s="78" t="str">
        <f t="shared" si="86"/>
        <v/>
      </c>
    </row>
    <row r="604" spans="1:121" s="60" customFormat="1" ht="125.25" customHeight="1" x14ac:dyDescent="0.25">
      <c r="A604" s="58" t="s">
        <v>264</v>
      </c>
      <c r="B604" s="59">
        <f t="shared" si="86"/>
        <v>6</v>
      </c>
      <c r="C604" s="116"/>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7"/>
      <c r="AL604" s="117"/>
      <c r="AM604" s="117"/>
      <c r="AN604" s="117"/>
      <c r="AO604" s="117"/>
      <c r="AP604" s="117"/>
      <c r="AQ604" s="117"/>
      <c r="AR604" s="117"/>
      <c r="AS604" s="117"/>
      <c r="AT604" s="117"/>
      <c r="AU604" s="117"/>
      <c r="AV604" s="117"/>
      <c r="AW604" s="117"/>
      <c r="AX604" s="117"/>
      <c r="AY604" s="117"/>
      <c r="AZ604" s="117"/>
      <c r="BA604" s="118"/>
      <c r="BB604" s="117"/>
      <c r="BC604" s="117"/>
      <c r="BD604" s="117"/>
      <c r="BE604" s="117"/>
      <c r="BF604" s="117"/>
      <c r="BG604" s="117"/>
      <c r="BH604" s="117"/>
      <c r="BI604" s="117"/>
      <c r="BJ604" s="117"/>
      <c r="BK604" s="117"/>
      <c r="BL604" s="119"/>
      <c r="BM604" s="119"/>
      <c r="BN604" s="119"/>
      <c r="BO604" s="119"/>
      <c r="BP604" s="119"/>
      <c r="BQ604" s="119"/>
      <c r="BR604" s="119"/>
      <c r="BS604" s="119" t="s">
        <v>703</v>
      </c>
      <c r="BT604" s="119" t="s">
        <v>703</v>
      </c>
      <c r="BU604" s="119" t="s">
        <v>350</v>
      </c>
      <c r="BV604" s="119" t="s">
        <v>350</v>
      </c>
      <c r="BW604" s="119" t="s">
        <v>350</v>
      </c>
      <c r="BX604" s="119" t="s">
        <v>350</v>
      </c>
      <c r="BY604" s="119"/>
      <c r="BZ604" s="119"/>
      <c r="CA604" s="119"/>
      <c r="CB604" s="119"/>
      <c r="CC604" s="119"/>
      <c r="CD604" s="119"/>
      <c r="CE604" s="119"/>
      <c r="CF604" s="119"/>
      <c r="CG604" s="119"/>
      <c r="CH604" s="119"/>
      <c r="CI604" s="119"/>
      <c r="CJ604" s="119"/>
      <c r="CK604" s="119"/>
      <c r="CL604" s="119"/>
      <c r="CM604" s="119"/>
      <c r="CN604" s="119"/>
      <c r="CO604" s="119"/>
      <c r="CP604" s="119"/>
      <c r="CQ604" s="119"/>
      <c r="CR604" s="119"/>
      <c r="CS604" s="119"/>
      <c r="CT604" s="119"/>
      <c r="CU604" s="119"/>
      <c r="CV604" s="119"/>
      <c r="CW604" s="119"/>
      <c r="CX604" s="119"/>
      <c r="CY604" s="119"/>
      <c r="CZ604" s="119"/>
      <c r="DA604" s="119"/>
      <c r="DB604" s="119"/>
      <c r="DC604" s="119"/>
      <c r="DD604" s="119"/>
      <c r="DE604" s="119"/>
      <c r="DF604" s="119"/>
      <c r="DG604" s="119"/>
      <c r="DH604" s="119"/>
      <c r="DI604" s="119"/>
      <c r="DJ604" s="119"/>
      <c r="DK604" s="119"/>
      <c r="DL604" s="119"/>
      <c r="DM604" s="119"/>
      <c r="DN604" s="119"/>
      <c r="DO604" s="119"/>
      <c r="DP604" s="119"/>
      <c r="DQ604" s="119"/>
    </row>
    <row r="605" spans="1:121" s="60" customFormat="1" ht="27" customHeight="1" x14ac:dyDescent="0.2">
      <c r="A605" s="63" t="s">
        <v>702</v>
      </c>
      <c r="B605" s="59">
        <f t="shared" si="86"/>
        <v>3</v>
      </c>
      <c r="C605" s="116"/>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7"/>
      <c r="AL605" s="117"/>
      <c r="AM605" s="117"/>
      <c r="AN605" s="117"/>
      <c r="AO605" s="117"/>
      <c r="AP605" s="117"/>
      <c r="AQ605" s="117"/>
      <c r="AR605" s="117"/>
      <c r="AS605" s="117"/>
      <c r="AT605" s="117"/>
      <c r="AU605" s="117"/>
      <c r="AV605" s="117"/>
      <c r="AW605" s="117"/>
      <c r="AX605" s="117"/>
      <c r="AY605" s="117"/>
      <c r="AZ605" s="120"/>
      <c r="BA605" s="120"/>
      <c r="BB605" s="120"/>
      <c r="BC605" s="120"/>
      <c r="BD605" s="120"/>
      <c r="BE605" s="120"/>
      <c r="BF605" s="120"/>
      <c r="BG605" s="120"/>
      <c r="BH605" s="120"/>
      <c r="BI605" s="117" t="s">
        <v>705</v>
      </c>
      <c r="BJ605" s="117" t="s">
        <v>705</v>
      </c>
      <c r="BK605" s="117" t="s">
        <v>705</v>
      </c>
      <c r="BL605" s="117"/>
      <c r="BM605" s="119"/>
      <c r="BN605" s="119"/>
      <c r="BO605" s="119"/>
      <c r="BP605" s="119"/>
      <c r="BQ605" s="119"/>
      <c r="BR605" s="119"/>
      <c r="BS605" s="119"/>
      <c r="BT605" s="119"/>
      <c r="BU605" s="119"/>
      <c r="BV605" s="119"/>
      <c r="BW605" s="119"/>
      <c r="BX605" s="119"/>
      <c r="BY605" s="119"/>
      <c r="BZ605" s="119"/>
      <c r="CA605" s="119"/>
      <c r="CB605" s="119"/>
      <c r="CC605" s="119"/>
      <c r="CD605" s="119"/>
      <c r="CE605" s="119"/>
      <c r="CF605" s="119"/>
      <c r="CG605" s="119"/>
      <c r="CH605" s="119"/>
      <c r="CI605" s="119"/>
      <c r="CJ605" s="119"/>
      <c r="CK605" s="119"/>
      <c r="CL605" s="119"/>
      <c r="CM605" s="119"/>
      <c r="CN605" s="119"/>
      <c r="CO605" s="119"/>
      <c r="CP605" s="119"/>
      <c r="CQ605" s="119"/>
      <c r="CR605" s="119"/>
      <c r="CS605" s="119"/>
      <c r="CT605" s="119"/>
      <c r="CU605" s="119"/>
      <c r="CV605" s="119"/>
      <c r="CW605" s="119"/>
      <c r="CX605" s="119"/>
      <c r="CY605" s="119"/>
      <c r="CZ605" s="119"/>
      <c r="DA605" s="119"/>
      <c r="DB605" s="119"/>
      <c r="DC605" s="119"/>
      <c r="DD605" s="119"/>
      <c r="DE605" s="119"/>
      <c r="DF605" s="119"/>
      <c r="DG605" s="119"/>
      <c r="DH605" s="119"/>
      <c r="DI605" s="119"/>
      <c r="DJ605" s="119"/>
      <c r="DK605" s="119"/>
      <c r="DL605" s="119"/>
      <c r="DM605" s="119"/>
      <c r="DN605" s="119"/>
      <c r="DO605" s="119"/>
      <c r="DP605" s="119"/>
      <c r="DQ605" s="119"/>
    </row>
    <row r="606" spans="1:121" x14ac:dyDescent="0.2">
      <c r="A606" s="43" t="s">
        <v>391</v>
      </c>
      <c r="B606" s="78" t="str">
        <f t="shared" si="86"/>
        <v/>
      </c>
      <c r="AZ606" s="121"/>
      <c r="BA606" s="121"/>
      <c r="BB606" s="121"/>
      <c r="BC606" s="121"/>
      <c r="BD606" s="121"/>
      <c r="BE606" s="121"/>
      <c r="BF606" s="121"/>
      <c r="BG606" s="121"/>
      <c r="BH606" s="121"/>
    </row>
    <row r="607" spans="1:121" x14ac:dyDescent="0.2">
      <c r="A607" s="45" t="s">
        <v>81</v>
      </c>
      <c r="B607" s="78">
        <f t="shared" si="86"/>
        <v>27</v>
      </c>
      <c r="AY607" s="119"/>
      <c r="AZ607" s="32">
        <v>37242686</v>
      </c>
      <c r="BA607" s="32">
        <v>56940853</v>
      </c>
      <c r="BB607" s="32">
        <v>65826178</v>
      </c>
      <c r="BC607" s="32">
        <v>71060399</v>
      </c>
      <c r="BD607" s="32">
        <v>76361803</v>
      </c>
      <c r="BE607" s="32">
        <v>85314945</v>
      </c>
      <c r="BF607" s="32">
        <v>103516265</v>
      </c>
      <c r="BG607" s="32">
        <v>105996867</v>
      </c>
      <c r="BH607" s="32">
        <v>105285678</v>
      </c>
      <c r="BI607" s="32">
        <v>219449</v>
      </c>
      <c r="BJ607" s="32">
        <v>223481</v>
      </c>
      <c r="BK607" s="32">
        <v>227008</v>
      </c>
      <c r="BL607" s="32">
        <v>234526</v>
      </c>
      <c r="BM607" s="32">
        <v>247169</v>
      </c>
      <c r="BN607" s="32">
        <v>260214</v>
      </c>
      <c r="BO607" s="32">
        <v>302104</v>
      </c>
      <c r="BP607" s="32">
        <v>320832</v>
      </c>
      <c r="BQ607" s="32">
        <v>338614</v>
      </c>
      <c r="BR607" s="32">
        <v>355001</v>
      </c>
      <c r="BS607" s="32">
        <v>370067</v>
      </c>
      <c r="BT607" s="32">
        <v>382469</v>
      </c>
      <c r="BU607" s="32">
        <v>398330</v>
      </c>
      <c r="BV607" s="32">
        <v>418774</v>
      </c>
      <c r="BW607" s="32">
        <v>462847</v>
      </c>
      <c r="BX607" s="32">
        <v>476481</v>
      </c>
      <c r="BY607" s="32">
        <v>694742</v>
      </c>
      <c r="BZ607" s="32">
        <v>745170</v>
      </c>
      <c r="CA607" s="32"/>
    </row>
    <row r="608" spans="1:121" x14ac:dyDescent="0.2">
      <c r="A608" s="45" t="s">
        <v>82</v>
      </c>
      <c r="B608" s="78">
        <f t="shared" si="86"/>
        <v>22</v>
      </c>
      <c r="AY608" s="119"/>
      <c r="AZ608" s="32">
        <v>8129361</v>
      </c>
      <c r="BA608" s="32">
        <v>8889505</v>
      </c>
      <c r="BB608" s="32">
        <v>6679543</v>
      </c>
      <c r="BC608" s="32">
        <v>6355216</v>
      </c>
      <c r="BD608" s="32">
        <v>6496010</v>
      </c>
      <c r="BE608" s="32">
        <v>7324650</v>
      </c>
      <c r="BF608" s="32">
        <v>8137631</v>
      </c>
      <c r="BG608" s="32">
        <v>8047125</v>
      </c>
      <c r="BH608" s="32">
        <v>8692117</v>
      </c>
      <c r="BI608" s="32">
        <v>17365</v>
      </c>
      <c r="BJ608" s="32">
        <v>17171</v>
      </c>
      <c r="BK608" s="32">
        <v>16836</v>
      </c>
      <c r="BL608" s="32">
        <v>17164</v>
      </c>
      <c r="BM608" s="32">
        <v>18306</v>
      </c>
      <c r="BN608" s="32">
        <v>19207</v>
      </c>
      <c r="BO608" s="32">
        <v>22871</v>
      </c>
      <c r="BP608" s="32">
        <v>24872</v>
      </c>
      <c r="BQ608" s="32">
        <v>26783</v>
      </c>
      <c r="BR608" s="32">
        <v>24440</v>
      </c>
      <c r="BS608" s="32">
        <v>26535</v>
      </c>
      <c r="BT608" s="32">
        <v>25923</v>
      </c>
      <c r="BU608" s="32">
        <v>27180</v>
      </c>
      <c r="BV608" s="32"/>
      <c r="BW608" s="32"/>
      <c r="BX608" s="32"/>
      <c r="BY608" s="32"/>
      <c r="BZ608" s="32"/>
      <c r="CA608" s="32"/>
    </row>
    <row r="609" spans="1:79" x14ac:dyDescent="0.2">
      <c r="A609" s="45" t="s">
        <v>406</v>
      </c>
      <c r="B609" s="78">
        <f t="shared" si="86"/>
        <v>5</v>
      </c>
      <c r="AY609" s="119"/>
      <c r="AZ609" s="32"/>
      <c r="BA609" s="32"/>
      <c r="BB609" s="32"/>
      <c r="BC609" s="32"/>
      <c r="BD609" s="32"/>
      <c r="BE609" s="32"/>
      <c r="BF609" s="32"/>
      <c r="BG609" s="32"/>
      <c r="BH609" s="32"/>
      <c r="BI609" s="32"/>
      <c r="BJ609" s="32"/>
      <c r="BK609" s="32"/>
      <c r="BL609" s="32"/>
      <c r="BM609" s="32"/>
      <c r="BN609" s="32"/>
      <c r="BO609" s="32"/>
      <c r="BP609" s="32"/>
      <c r="BQ609" s="32"/>
      <c r="BR609" s="32"/>
      <c r="BS609" s="32"/>
      <c r="BT609" s="32"/>
      <c r="BU609" s="32"/>
      <c r="BV609" s="32">
        <v>30516</v>
      </c>
      <c r="BW609" s="32">
        <v>46107</v>
      </c>
      <c r="BX609" s="32">
        <v>62883</v>
      </c>
      <c r="BY609" s="32">
        <v>67022</v>
      </c>
      <c r="BZ609" s="32">
        <v>71670</v>
      </c>
      <c r="CA609" s="32"/>
    </row>
    <row r="610" spans="1:79" x14ac:dyDescent="0.2">
      <c r="A610" s="45" t="s">
        <v>407</v>
      </c>
      <c r="B610" s="78" t="str">
        <f t="shared" si="86"/>
        <v/>
      </c>
      <c r="AY610" s="119"/>
      <c r="AZ610" s="32"/>
      <c r="BA610" s="32"/>
      <c r="BB610" s="32"/>
      <c r="BC610" s="32"/>
      <c r="BD610" s="32"/>
      <c r="BE610" s="32"/>
      <c r="BF610" s="32"/>
      <c r="BG610" s="32"/>
      <c r="BH610" s="32"/>
      <c r="BI610" s="32"/>
      <c r="BJ610" s="32"/>
      <c r="BK610" s="32"/>
      <c r="BL610" s="32"/>
      <c r="BM610" s="32"/>
      <c r="BN610" s="32"/>
      <c r="BO610" s="32"/>
      <c r="BP610" s="32"/>
      <c r="BQ610" s="32"/>
      <c r="BR610" s="32"/>
      <c r="BS610" s="32"/>
      <c r="BT610" s="32"/>
      <c r="BU610" s="32"/>
      <c r="BV610" s="32"/>
      <c r="BW610" s="32"/>
      <c r="BX610" s="32"/>
      <c r="BY610" s="32"/>
      <c r="BZ610" s="32"/>
      <c r="CA610" s="32"/>
    </row>
    <row r="611" spans="1:79" x14ac:dyDescent="0.2">
      <c r="A611" s="45" t="s">
        <v>405</v>
      </c>
      <c r="B611" s="78">
        <f t="shared" si="86"/>
        <v>3</v>
      </c>
      <c r="AY611" s="119"/>
      <c r="AZ611" s="32"/>
      <c r="BA611" s="32"/>
      <c r="BB611" s="32"/>
      <c r="BC611" s="32"/>
      <c r="BD611" s="32"/>
      <c r="BE611" s="32"/>
      <c r="BF611" s="32"/>
      <c r="BG611" s="32"/>
      <c r="BH611" s="32"/>
      <c r="BI611" s="32"/>
      <c r="BJ611" s="32"/>
      <c r="BK611" s="32"/>
      <c r="BL611" s="32"/>
      <c r="BM611" s="32"/>
      <c r="BN611" s="32"/>
      <c r="BO611" s="32"/>
      <c r="BP611" s="32"/>
      <c r="BQ611" s="32"/>
      <c r="BR611" s="32"/>
      <c r="BS611" s="32"/>
      <c r="BT611" s="32">
        <v>8702</v>
      </c>
      <c r="BU611" s="32">
        <v>11516</v>
      </c>
      <c r="BV611" s="32">
        <v>3354</v>
      </c>
      <c r="BW611" s="32"/>
      <c r="BX611" s="32"/>
      <c r="BY611" s="32"/>
      <c r="BZ611" s="32"/>
      <c r="CA611" s="32"/>
    </row>
    <row r="612" spans="1:79" x14ac:dyDescent="0.2">
      <c r="A612" s="45" t="s">
        <v>365</v>
      </c>
      <c r="B612" s="78">
        <f t="shared" si="86"/>
        <v>1</v>
      </c>
      <c r="AY612" s="119"/>
      <c r="AZ612" s="32"/>
      <c r="BA612" s="32"/>
      <c r="BB612" s="32"/>
      <c r="BC612" s="32"/>
      <c r="BD612" s="32"/>
      <c r="BE612" s="32"/>
      <c r="BF612" s="32"/>
      <c r="BG612" s="32"/>
      <c r="BH612" s="32"/>
      <c r="BI612" s="32"/>
      <c r="BJ612" s="32"/>
      <c r="BK612" s="32"/>
      <c r="BL612" s="32"/>
      <c r="BM612" s="32"/>
      <c r="BN612" s="32"/>
      <c r="BO612" s="32"/>
      <c r="BP612" s="32"/>
      <c r="BQ612" s="32"/>
      <c r="BR612" s="32"/>
      <c r="BS612" s="32"/>
      <c r="BT612" s="32"/>
      <c r="BU612" s="32"/>
      <c r="BV612" s="32"/>
      <c r="BW612" s="32"/>
      <c r="BX612" s="32"/>
      <c r="BY612" s="32"/>
      <c r="BZ612" s="32">
        <v>1</v>
      </c>
      <c r="CA612" s="32"/>
    </row>
    <row r="613" spans="1:79" x14ac:dyDescent="0.2">
      <c r="A613" s="48"/>
      <c r="B613" s="78" t="str">
        <f t="shared" si="86"/>
        <v/>
      </c>
      <c r="AY613" s="119"/>
      <c r="AZ613" s="32"/>
      <c r="BA613" s="32"/>
      <c r="BB613" s="32"/>
      <c r="BC613" s="32"/>
      <c r="BD613" s="32"/>
      <c r="BE613" s="32"/>
      <c r="BF613" s="32"/>
      <c r="BG613" s="32"/>
      <c r="BH613" s="32"/>
      <c r="BI613" s="32"/>
      <c r="BJ613" s="32"/>
      <c r="BK613" s="32"/>
      <c r="BL613" s="32"/>
      <c r="BM613" s="32"/>
      <c r="BN613" s="32"/>
      <c r="BO613" s="32"/>
      <c r="BP613" s="32"/>
      <c r="BQ613" s="32"/>
      <c r="BR613" s="32"/>
      <c r="BS613" s="32"/>
      <c r="BT613" s="32"/>
      <c r="BU613" s="32"/>
      <c r="BV613" s="32"/>
      <c r="BW613" s="32"/>
      <c r="BX613" s="32"/>
      <c r="BY613" s="32"/>
      <c r="BZ613" s="32"/>
      <c r="CA613" s="32"/>
    </row>
    <row r="614" spans="1:79" x14ac:dyDescent="0.2">
      <c r="A614" s="43" t="s">
        <v>390</v>
      </c>
      <c r="B614" s="36" t="str">
        <f t="shared" si="86"/>
        <v/>
      </c>
      <c r="AY614" s="119"/>
      <c r="AZ614" s="32"/>
      <c r="BA614" s="32"/>
      <c r="BB614" s="32"/>
      <c r="BC614" s="32"/>
      <c r="BD614" s="32"/>
      <c r="BE614" s="32"/>
      <c r="BF614" s="32"/>
      <c r="BG614" s="32"/>
      <c r="BH614" s="32"/>
      <c r="BI614" s="32"/>
      <c r="BJ614" s="32"/>
      <c r="BK614" s="32"/>
      <c r="BL614" s="32"/>
      <c r="BM614" s="32"/>
      <c r="BN614" s="32"/>
      <c r="BO614" s="32"/>
      <c r="BP614" s="32"/>
      <c r="BQ614" s="32"/>
      <c r="BR614" s="32"/>
      <c r="BS614" s="32"/>
      <c r="BT614" s="32"/>
      <c r="BU614" s="32"/>
      <c r="BV614" s="32"/>
      <c r="BW614" s="32"/>
      <c r="BX614" s="32"/>
      <c r="BY614" s="32"/>
      <c r="BZ614" s="32"/>
      <c r="CA614" s="32"/>
    </row>
    <row r="615" spans="1:79" x14ac:dyDescent="0.2">
      <c r="A615" s="61" t="s">
        <v>698</v>
      </c>
      <c r="B615" s="36" t="str">
        <f t="shared" si="86"/>
        <v/>
      </c>
      <c r="AY615" s="119"/>
      <c r="AZ615" s="32"/>
      <c r="BA615" s="32"/>
      <c r="BB615" s="32"/>
      <c r="BC615" s="32"/>
      <c r="BD615" s="32"/>
      <c r="BE615" s="32"/>
      <c r="BF615" s="32"/>
      <c r="BG615" s="32"/>
      <c r="BH615" s="32"/>
      <c r="BI615" s="32"/>
      <c r="BJ615" s="32"/>
      <c r="BK615" s="32"/>
      <c r="BL615" s="32"/>
      <c r="BM615" s="32"/>
      <c r="BN615" s="32"/>
      <c r="BO615" s="32"/>
      <c r="BP615" s="32"/>
      <c r="BQ615" s="32"/>
      <c r="BR615" s="32"/>
      <c r="BS615" s="32"/>
      <c r="BT615" s="32"/>
      <c r="BU615" s="32"/>
      <c r="BV615" s="32"/>
      <c r="BW615" s="32"/>
      <c r="BX615" s="32"/>
      <c r="BY615" s="32"/>
      <c r="BZ615" s="32"/>
      <c r="CA615" s="32"/>
    </row>
    <row r="616" spans="1:79" x14ac:dyDescent="0.2">
      <c r="A616" s="48" t="s">
        <v>351</v>
      </c>
      <c r="B616" s="36">
        <f t="shared" si="86"/>
        <v>18</v>
      </c>
      <c r="AY616" s="119"/>
      <c r="AZ616" s="32"/>
      <c r="BA616" s="32"/>
      <c r="BB616" s="32"/>
      <c r="BC616" s="32"/>
      <c r="BD616" s="32"/>
      <c r="BE616" s="32"/>
      <c r="BF616" s="32"/>
      <c r="BG616" s="32"/>
      <c r="BH616" s="32"/>
      <c r="BI616" s="32">
        <v>520</v>
      </c>
      <c r="BJ616" s="32">
        <v>526</v>
      </c>
      <c r="BK616" s="32">
        <v>487</v>
      </c>
      <c r="BL616" s="32">
        <v>398</v>
      </c>
      <c r="BM616" s="32">
        <v>446</v>
      </c>
      <c r="BN616" s="32">
        <v>663</v>
      </c>
      <c r="BO616" s="32">
        <v>1118</v>
      </c>
      <c r="BP616" s="32">
        <v>922</v>
      </c>
      <c r="BQ616" s="32">
        <v>828</v>
      </c>
      <c r="BR616" s="32">
        <v>899</v>
      </c>
      <c r="BS616" s="32">
        <v>760</v>
      </c>
      <c r="BT616" s="32">
        <v>1096</v>
      </c>
      <c r="BU616" s="32">
        <v>1741</v>
      </c>
      <c r="BV616" s="32">
        <v>1570</v>
      </c>
      <c r="BW616" s="32">
        <v>2230</v>
      </c>
      <c r="BX616" s="32">
        <v>2300</v>
      </c>
      <c r="BY616" s="32">
        <v>2484</v>
      </c>
      <c r="BZ616" s="32">
        <v>2427</v>
      </c>
      <c r="CA616" s="32"/>
    </row>
    <row r="617" spans="1:79" x14ac:dyDescent="0.2">
      <c r="A617" s="48" t="s">
        <v>449</v>
      </c>
      <c r="B617" s="36">
        <f t="shared" si="86"/>
        <v>16</v>
      </c>
      <c r="AY617" s="119"/>
      <c r="AZ617" s="32"/>
      <c r="BA617" s="32"/>
      <c r="BB617" s="32"/>
      <c r="BC617" s="32"/>
      <c r="BD617" s="32"/>
      <c r="BE617" s="32"/>
      <c r="BF617" s="32"/>
      <c r="BG617" s="32"/>
      <c r="BH617" s="32"/>
      <c r="BI617" s="32"/>
      <c r="BJ617" s="32">
        <v>636</v>
      </c>
      <c r="BK617" s="32">
        <v>15</v>
      </c>
      <c r="BL617" s="32">
        <v>44</v>
      </c>
      <c r="BM617" s="32">
        <v>44</v>
      </c>
      <c r="BN617" s="32">
        <v>20</v>
      </c>
      <c r="BO617" s="32">
        <v>0</v>
      </c>
      <c r="BP617" s="32">
        <v>0</v>
      </c>
      <c r="BQ617" s="32">
        <v>0</v>
      </c>
      <c r="BR617" s="32">
        <v>34</v>
      </c>
      <c r="BS617" s="32">
        <v>-16</v>
      </c>
      <c r="BT617" s="32">
        <v>11</v>
      </c>
      <c r="BU617" s="32">
        <v>68</v>
      </c>
      <c r="BV617" s="32">
        <v>3</v>
      </c>
      <c r="BW617" s="32">
        <v>3</v>
      </c>
      <c r="BX617" s="32">
        <v>1809</v>
      </c>
      <c r="BY617" s="32"/>
      <c r="BZ617" s="32">
        <v>5</v>
      </c>
      <c r="CA617" s="32"/>
    </row>
    <row r="618" spans="1:79" x14ac:dyDescent="0.2">
      <c r="A618" s="48" t="s">
        <v>707</v>
      </c>
      <c r="B618" s="36">
        <f t="shared" si="86"/>
        <v>2</v>
      </c>
      <c r="AY618" s="119"/>
      <c r="AZ618" s="32"/>
      <c r="BA618" s="32"/>
      <c r="BB618" s="32"/>
      <c r="BC618" s="32"/>
      <c r="BD618" s="32"/>
      <c r="BE618" s="32"/>
      <c r="BF618" s="32"/>
      <c r="BG618" s="32">
        <v>195108</v>
      </c>
      <c r="BH618" s="32">
        <v>416674</v>
      </c>
      <c r="BI618" s="32"/>
      <c r="BJ618" s="32"/>
      <c r="BK618" s="32"/>
      <c r="BL618" s="32"/>
      <c r="BM618" s="32"/>
      <c r="BN618" s="32"/>
      <c r="BO618" s="32"/>
      <c r="BP618" s="32"/>
      <c r="BQ618" s="32"/>
      <c r="BR618" s="32"/>
      <c r="BS618" s="32"/>
      <c r="BT618" s="32"/>
      <c r="BU618" s="32"/>
      <c r="BV618" s="32"/>
      <c r="BW618" s="32"/>
      <c r="BX618" s="32"/>
      <c r="BY618" s="32"/>
      <c r="BZ618" s="32"/>
      <c r="CA618" s="32"/>
    </row>
    <row r="619" spans="1:79" x14ac:dyDescent="0.2">
      <c r="A619" s="48" t="s">
        <v>355</v>
      </c>
      <c r="B619" s="36">
        <f t="shared" si="86"/>
        <v>18</v>
      </c>
      <c r="AY619" s="119"/>
      <c r="AZ619" s="32"/>
      <c r="BA619" s="32"/>
      <c r="BB619" s="32"/>
      <c r="BC619" s="32"/>
      <c r="BD619" s="32"/>
      <c r="BE619" s="32"/>
      <c r="BF619" s="32"/>
      <c r="BG619" s="32"/>
      <c r="BH619" s="32"/>
      <c r="BI619" s="32">
        <v>1631</v>
      </c>
      <c r="BJ619" s="32">
        <v>1632</v>
      </c>
      <c r="BK619" s="32">
        <v>1853</v>
      </c>
      <c r="BL619" s="32">
        <v>1674</v>
      </c>
      <c r="BM619" s="32">
        <v>2189</v>
      </c>
      <c r="BN619" s="32">
        <v>3652</v>
      </c>
      <c r="BO619" s="32">
        <v>5966</v>
      </c>
      <c r="BP619" s="32">
        <v>8173.9999999999991</v>
      </c>
      <c r="BQ619" s="32">
        <v>8777</v>
      </c>
      <c r="BR619" s="32">
        <v>10162</v>
      </c>
      <c r="BS619" s="32">
        <v>11133</v>
      </c>
      <c r="BT619" s="32">
        <v>16285</v>
      </c>
      <c r="BU619" s="32">
        <v>20633</v>
      </c>
      <c r="BV619" s="32">
        <v>22141</v>
      </c>
      <c r="BW619" s="32">
        <v>32086</v>
      </c>
      <c r="BX619" s="32">
        <v>36432</v>
      </c>
      <c r="BY619" s="32">
        <v>38080</v>
      </c>
      <c r="BZ619" s="32">
        <v>37140</v>
      </c>
      <c r="CA619" s="32"/>
    </row>
    <row r="620" spans="1:79" x14ac:dyDescent="0.2">
      <c r="A620" s="62"/>
      <c r="B620" s="36" t="str">
        <f t="shared" si="86"/>
        <v/>
      </c>
      <c r="AY620" s="119"/>
      <c r="AZ620" s="32"/>
      <c r="BA620" s="32"/>
      <c r="BB620" s="32"/>
      <c r="BC620" s="32"/>
      <c r="BD620" s="32"/>
      <c r="BE620" s="32"/>
      <c r="BF620" s="32"/>
      <c r="BG620" s="32"/>
      <c r="BH620" s="32"/>
      <c r="BI620" s="32"/>
      <c r="BJ620" s="32"/>
      <c r="BK620" s="32"/>
      <c r="BL620" s="32"/>
      <c r="BM620" s="32"/>
      <c r="BN620" s="32"/>
      <c r="BO620" s="32"/>
      <c r="BP620" s="32"/>
      <c r="BQ620" s="32"/>
      <c r="BR620" s="32"/>
      <c r="BS620" s="32"/>
      <c r="BT620" s="32"/>
      <c r="BU620" s="32"/>
      <c r="BV620" s="32"/>
      <c r="BW620" s="32"/>
      <c r="BX620" s="32"/>
      <c r="BY620" s="32"/>
      <c r="BZ620" s="32"/>
      <c r="CA620" s="32"/>
    </row>
    <row r="621" spans="1:79" x14ac:dyDescent="0.2">
      <c r="A621" s="61" t="s">
        <v>699</v>
      </c>
      <c r="B621" s="36">
        <f t="shared" si="86"/>
        <v>2</v>
      </c>
      <c r="AY621" s="119"/>
      <c r="AZ621" s="32"/>
      <c r="BA621" s="32"/>
      <c r="BB621" s="32"/>
      <c r="BC621" s="32"/>
      <c r="BD621" s="32"/>
      <c r="BE621" s="32"/>
      <c r="BF621" s="32"/>
      <c r="BG621" s="32"/>
      <c r="BH621" s="32"/>
      <c r="BI621" s="32"/>
      <c r="BJ621" s="32"/>
      <c r="BK621" s="32"/>
      <c r="BL621" s="32"/>
      <c r="BM621" s="32"/>
      <c r="BN621" s="32"/>
      <c r="BO621" s="32"/>
      <c r="BP621" s="32"/>
      <c r="BQ621" s="32"/>
      <c r="BR621" s="32"/>
      <c r="BS621" s="32"/>
      <c r="BT621" s="32"/>
      <c r="BU621" s="32"/>
      <c r="BV621" s="32"/>
      <c r="BW621" s="32"/>
      <c r="BX621" s="32"/>
      <c r="BY621" s="32">
        <v>264240</v>
      </c>
      <c r="BZ621" s="32">
        <v>344359</v>
      </c>
      <c r="CA621" s="32"/>
    </row>
    <row r="622" spans="1:79" x14ac:dyDescent="0.2">
      <c r="A622" s="62"/>
      <c r="B622" s="36" t="str">
        <f t="shared" si="86"/>
        <v/>
      </c>
      <c r="AY622" s="119"/>
      <c r="AZ622" s="32"/>
      <c r="BA622" s="32"/>
      <c r="BB622" s="32"/>
      <c r="BC622" s="32"/>
      <c r="BD622" s="32"/>
      <c r="BE622" s="32"/>
      <c r="BF622" s="32"/>
      <c r="BG622" s="32"/>
      <c r="BH622" s="32"/>
      <c r="BI622" s="32"/>
      <c r="BJ622" s="32"/>
      <c r="BK622" s="32"/>
      <c r="BL622" s="32"/>
      <c r="BM622" s="32"/>
      <c r="BN622" s="32"/>
      <c r="BO622" s="32"/>
      <c r="BP622" s="32"/>
      <c r="BQ622" s="32"/>
      <c r="BR622" s="32"/>
      <c r="BS622" s="32"/>
      <c r="BT622" s="32"/>
      <c r="BU622" s="32"/>
      <c r="BV622" s="32"/>
      <c r="BW622" s="32"/>
      <c r="BX622" s="32"/>
      <c r="BY622" s="32"/>
      <c r="BZ622" s="32"/>
      <c r="CA622" s="32"/>
    </row>
    <row r="623" spans="1:79" x14ac:dyDescent="0.2">
      <c r="A623" s="61" t="s">
        <v>700</v>
      </c>
      <c r="B623" s="36" t="str">
        <f t="shared" si="86"/>
        <v/>
      </c>
      <c r="AY623" s="119"/>
      <c r="AZ623" s="32"/>
      <c r="BA623" s="32"/>
      <c r="BB623" s="32"/>
      <c r="BC623" s="32"/>
      <c r="BD623" s="32"/>
      <c r="BE623" s="32"/>
      <c r="BF623" s="32"/>
      <c r="BG623" s="32"/>
      <c r="BH623" s="32"/>
      <c r="BI623" s="32"/>
      <c r="BJ623" s="32"/>
      <c r="BK623" s="32"/>
      <c r="BL623" s="32"/>
      <c r="BM623" s="32"/>
      <c r="BN623" s="32"/>
      <c r="BO623" s="32"/>
      <c r="BP623" s="32"/>
      <c r="BQ623" s="32"/>
      <c r="BR623" s="32"/>
      <c r="BS623" s="32"/>
      <c r="BT623" s="32"/>
      <c r="BU623" s="32"/>
      <c r="BV623" s="32"/>
      <c r="BW623" s="32"/>
      <c r="BX623" s="32"/>
      <c r="BY623" s="32"/>
      <c r="BZ623" s="32"/>
      <c r="CA623" s="32"/>
    </row>
    <row r="624" spans="1:79" x14ac:dyDescent="0.2">
      <c r="A624" s="48" t="s">
        <v>184</v>
      </c>
      <c r="B624" s="36">
        <f t="shared" si="86"/>
        <v>20</v>
      </c>
      <c r="AY624" s="119"/>
      <c r="AZ624" s="32"/>
      <c r="BA624" s="32"/>
      <c r="BB624" s="32"/>
      <c r="BC624" s="32"/>
      <c r="BD624" s="32"/>
      <c r="BE624" s="32"/>
      <c r="BF624" s="32"/>
      <c r="BG624" s="32">
        <v>4084401</v>
      </c>
      <c r="BH624" s="32">
        <v>2463528</v>
      </c>
      <c r="BI624" s="32">
        <v>4913</v>
      </c>
      <c r="BJ624" s="32">
        <v>4598</v>
      </c>
      <c r="BK624" s="32">
        <v>4506</v>
      </c>
      <c r="BL624" s="32">
        <v>5152</v>
      </c>
      <c r="BM624" s="32">
        <v>7665</v>
      </c>
      <c r="BN624" s="32">
        <v>9099</v>
      </c>
      <c r="BO624" s="32">
        <v>13597</v>
      </c>
      <c r="BP624" s="32">
        <v>15480</v>
      </c>
      <c r="BQ624" s="32">
        <v>18256</v>
      </c>
      <c r="BR624" s="32">
        <v>21520</v>
      </c>
      <c r="BS624" s="32">
        <v>23887</v>
      </c>
      <c r="BT624" s="32">
        <v>30391</v>
      </c>
      <c r="BU624" s="32">
        <v>38352</v>
      </c>
      <c r="BV624" s="32">
        <v>42039</v>
      </c>
      <c r="BW624" s="32">
        <v>54834</v>
      </c>
      <c r="BX624" s="32">
        <v>60327</v>
      </c>
      <c r="BY624" s="32">
        <v>66446</v>
      </c>
      <c r="BZ624" s="32">
        <v>76133</v>
      </c>
      <c r="CA624" s="32"/>
    </row>
    <row r="625" spans="1:79" x14ac:dyDescent="0.2">
      <c r="A625" s="48" t="s">
        <v>356</v>
      </c>
      <c r="B625" s="36">
        <f t="shared" si="86"/>
        <v>13</v>
      </c>
      <c r="AY625" s="119"/>
      <c r="AZ625" s="32"/>
      <c r="BA625" s="32"/>
      <c r="BB625" s="32"/>
      <c r="BC625" s="32"/>
      <c r="BD625" s="32"/>
      <c r="BE625" s="32"/>
      <c r="BF625" s="32"/>
      <c r="BG625" s="32"/>
      <c r="BH625" s="32"/>
      <c r="BI625" s="32"/>
      <c r="BJ625" s="32"/>
      <c r="BK625" s="32"/>
      <c r="BL625" s="32"/>
      <c r="BM625" s="32">
        <v>0</v>
      </c>
      <c r="BN625" s="32">
        <v>0</v>
      </c>
      <c r="BO625" s="32">
        <v>0</v>
      </c>
      <c r="BP625" s="32">
        <v>0</v>
      </c>
      <c r="BQ625" s="32">
        <v>66</v>
      </c>
      <c r="BR625" s="32">
        <v>22</v>
      </c>
      <c r="BS625" s="32">
        <v>-7</v>
      </c>
      <c r="BT625" s="32">
        <v>-26</v>
      </c>
      <c r="BU625" s="32">
        <v>-1</v>
      </c>
      <c r="BV625" s="32">
        <v>15</v>
      </c>
      <c r="BW625" s="32">
        <v>20</v>
      </c>
      <c r="BX625" s="32">
        <v>160</v>
      </c>
      <c r="BY625" s="32"/>
      <c r="BZ625" s="32">
        <v>197</v>
      </c>
      <c r="CA625" s="32"/>
    </row>
    <row r="626" spans="1:79" x14ac:dyDescent="0.2">
      <c r="A626" s="48" t="s">
        <v>353</v>
      </c>
      <c r="B626" s="36">
        <f t="shared" si="86"/>
        <v>11</v>
      </c>
      <c r="AY626" s="119"/>
      <c r="AZ626" s="32"/>
      <c r="BA626" s="32"/>
      <c r="BB626" s="32"/>
      <c r="BC626" s="32"/>
      <c r="BD626" s="32"/>
      <c r="BE626" s="32"/>
      <c r="BF626" s="32"/>
      <c r="BG626" s="32"/>
      <c r="BH626" s="32"/>
      <c r="BI626" s="32"/>
      <c r="BJ626" s="32"/>
      <c r="BK626" s="32"/>
      <c r="BL626" s="32"/>
      <c r="BM626" s="32">
        <v>0</v>
      </c>
      <c r="BN626" s="32">
        <v>13</v>
      </c>
      <c r="BO626" s="32">
        <v>1</v>
      </c>
      <c r="BP626" s="32">
        <v>-3</v>
      </c>
      <c r="BQ626" s="32">
        <v>1</v>
      </c>
      <c r="BR626" s="32">
        <v>1</v>
      </c>
      <c r="BS626" s="32">
        <v>-1</v>
      </c>
      <c r="BT626" s="32">
        <v>0</v>
      </c>
      <c r="BU626" s="32">
        <v>1</v>
      </c>
      <c r="BV626" s="32"/>
      <c r="BW626" s="32">
        <v>1</v>
      </c>
      <c r="BX626" s="32">
        <v>1</v>
      </c>
      <c r="BY626" s="32"/>
      <c r="BZ626" s="32"/>
      <c r="CA626" s="32"/>
    </row>
    <row r="627" spans="1:79" x14ac:dyDescent="0.2">
      <c r="A627" s="48" t="s">
        <v>352</v>
      </c>
      <c r="B627" s="36">
        <f t="shared" si="86"/>
        <v>18</v>
      </c>
      <c r="AY627" s="119"/>
      <c r="AZ627" s="32"/>
      <c r="BA627" s="32"/>
      <c r="BB627" s="32"/>
      <c r="BC627" s="32"/>
      <c r="BD627" s="32"/>
      <c r="BE627" s="32"/>
      <c r="BF627" s="32"/>
      <c r="BG627" s="32"/>
      <c r="BH627" s="32"/>
      <c r="BI627" s="32">
        <v>96359</v>
      </c>
      <c r="BJ627" s="32">
        <v>101110</v>
      </c>
      <c r="BK627" s="32">
        <v>113455</v>
      </c>
      <c r="BL627" s="32">
        <v>119913</v>
      </c>
      <c r="BM627" s="32">
        <v>133294</v>
      </c>
      <c r="BN627" s="32">
        <v>146257</v>
      </c>
      <c r="BO627" s="32">
        <v>187280</v>
      </c>
      <c r="BP627" s="32">
        <v>215715</v>
      </c>
      <c r="BQ627" s="32">
        <v>229115</v>
      </c>
      <c r="BR627" s="32">
        <v>247573</v>
      </c>
      <c r="BS627" s="32">
        <v>260765</v>
      </c>
      <c r="BT627" s="32">
        <v>318117</v>
      </c>
      <c r="BU627" s="32">
        <v>407302</v>
      </c>
      <c r="BV627" s="32">
        <v>424351</v>
      </c>
      <c r="BW627" s="32">
        <v>573109</v>
      </c>
      <c r="BX627" s="32">
        <v>613320</v>
      </c>
      <c r="BY627" s="32">
        <v>637894</v>
      </c>
      <c r="BZ627" s="32">
        <v>675651</v>
      </c>
      <c r="CA627" s="32"/>
    </row>
    <row r="628" spans="1:79" x14ac:dyDescent="0.2">
      <c r="A628" s="48" t="s">
        <v>97</v>
      </c>
      <c r="B628" s="36">
        <f t="shared" si="86"/>
        <v>9</v>
      </c>
      <c r="AY628" s="119"/>
      <c r="AZ628" s="32">
        <v>3064516</v>
      </c>
      <c r="BA628" s="32">
        <v>3418543</v>
      </c>
      <c r="BB628" s="32">
        <v>3822632</v>
      </c>
      <c r="BC628" s="32">
        <v>5548700</v>
      </c>
      <c r="BD628" s="32">
        <v>12898348</v>
      </c>
      <c r="BE628" s="32">
        <v>21189631</v>
      </c>
      <c r="BF628" s="32">
        <v>37182837</v>
      </c>
      <c r="BG628" s="32">
        <v>41515576</v>
      </c>
      <c r="BH628" s="32">
        <v>43836285</v>
      </c>
      <c r="BI628" s="32"/>
      <c r="BJ628" s="32"/>
      <c r="BK628" s="32"/>
      <c r="BL628" s="32"/>
      <c r="BM628" s="32"/>
      <c r="BN628" s="32"/>
      <c r="BO628" s="32"/>
      <c r="BP628" s="32"/>
      <c r="BQ628" s="32"/>
      <c r="BR628" s="32"/>
      <c r="BS628" s="32"/>
      <c r="BT628" s="32"/>
      <c r="BU628" s="32"/>
      <c r="BV628" s="32"/>
      <c r="BW628" s="32"/>
      <c r="BX628" s="32"/>
      <c r="BY628" s="32"/>
      <c r="BZ628" s="32"/>
      <c r="CA628" s="32"/>
    </row>
    <row r="629" spans="1:79" x14ac:dyDescent="0.2">
      <c r="A629" s="35"/>
      <c r="B629" s="36" t="str">
        <f t="shared" si="86"/>
        <v/>
      </c>
      <c r="AY629" s="119"/>
      <c r="AZ629" s="32"/>
      <c r="BA629" s="32"/>
      <c r="BB629" s="32"/>
      <c r="BC629" s="32"/>
      <c r="BD629" s="32"/>
      <c r="BE629" s="32"/>
      <c r="BF629" s="32"/>
      <c r="BG629" s="32"/>
      <c r="BH629" s="32"/>
      <c r="BI629" s="32"/>
      <c r="BJ629" s="32"/>
      <c r="BK629" s="32"/>
      <c r="BL629" s="32"/>
      <c r="BM629" s="32"/>
      <c r="BN629" s="32"/>
      <c r="BO629" s="32"/>
      <c r="BP629" s="32"/>
      <c r="BQ629" s="32"/>
      <c r="BR629" s="32"/>
      <c r="BS629" s="32"/>
      <c r="BT629" s="32"/>
      <c r="BU629" s="32"/>
      <c r="BV629" s="32"/>
      <c r="BW629" s="32"/>
      <c r="BX629" s="32"/>
      <c r="BY629" s="32"/>
      <c r="BZ629" s="32"/>
      <c r="CA629" s="32"/>
    </row>
    <row r="630" spans="1:79" x14ac:dyDescent="0.2">
      <c r="A630" s="43" t="s">
        <v>268</v>
      </c>
      <c r="B630" s="36" t="str">
        <f t="shared" si="86"/>
        <v/>
      </c>
      <c r="AY630" s="119"/>
      <c r="AZ630" s="32"/>
      <c r="BA630" s="32"/>
      <c r="BB630" s="32"/>
      <c r="BC630" s="32"/>
      <c r="BD630" s="32"/>
      <c r="BE630" s="32"/>
      <c r="BF630" s="32"/>
      <c r="BG630" s="32"/>
      <c r="BH630" s="32"/>
      <c r="BI630" s="32"/>
      <c r="BJ630" s="32"/>
      <c r="BK630" s="32"/>
      <c r="BL630" s="32"/>
      <c r="BM630" s="32"/>
      <c r="BN630" s="32"/>
      <c r="BO630" s="32"/>
      <c r="BP630" s="32"/>
      <c r="BQ630" s="32"/>
      <c r="BR630" s="32"/>
      <c r="BS630" s="32"/>
      <c r="BT630" s="32"/>
      <c r="BU630" s="32"/>
      <c r="BV630" s="32"/>
      <c r="BW630" s="32"/>
      <c r="BX630" s="32"/>
      <c r="BY630" s="32"/>
      <c r="BZ630" s="32"/>
      <c r="CA630" s="32"/>
    </row>
    <row r="631" spans="1:79" x14ac:dyDescent="0.2">
      <c r="A631" s="45" t="s">
        <v>364</v>
      </c>
      <c r="B631" s="36">
        <f t="shared" si="86"/>
        <v>27</v>
      </c>
      <c r="AY631" s="119"/>
      <c r="AZ631" s="32">
        <v>1166202</v>
      </c>
      <c r="BA631" s="32">
        <v>1084724</v>
      </c>
      <c r="BB631" s="32">
        <v>1019031</v>
      </c>
      <c r="BC631" s="32">
        <v>1071945</v>
      </c>
      <c r="BD631" s="32">
        <v>1006902</v>
      </c>
      <c r="BE631" s="32">
        <v>895625</v>
      </c>
      <c r="BF631" s="32">
        <v>910048</v>
      </c>
      <c r="BG631" s="32">
        <v>862152</v>
      </c>
      <c r="BH631" s="32">
        <v>811147</v>
      </c>
      <c r="BI631" s="32">
        <v>1539</v>
      </c>
      <c r="BJ631" s="32">
        <v>1431</v>
      </c>
      <c r="BK631" s="32">
        <v>1281</v>
      </c>
      <c r="BL631" s="32">
        <v>1141</v>
      </c>
      <c r="BM631" s="32">
        <v>1012.9999999999999</v>
      </c>
      <c r="BN631" s="32">
        <v>901</v>
      </c>
      <c r="BO631" s="32">
        <v>858</v>
      </c>
      <c r="BP631" s="32">
        <v>824</v>
      </c>
      <c r="BQ631" s="32">
        <v>836</v>
      </c>
      <c r="BR631" s="32">
        <v>833</v>
      </c>
      <c r="BS631" s="32">
        <v>814</v>
      </c>
      <c r="BT631" s="32">
        <v>859</v>
      </c>
      <c r="BU631" s="32">
        <v>908</v>
      </c>
      <c r="BV631" s="32">
        <v>846</v>
      </c>
      <c r="BW631" s="32">
        <v>845</v>
      </c>
      <c r="BX631" s="32">
        <v>808</v>
      </c>
      <c r="BY631" s="32">
        <v>948</v>
      </c>
      <c r="BZ631" s="32">
        <v>896</v>
      </c>
      <c r="CA631" s="32"/>
    </row>
    <row r="632" spans="1:79" x14ac:dyDescent="0.2">
      <c r="A632" s="45" t="s">
        <v>358</v>
      </c>
      <c r="B632" s="36">
        <f t="shared" si="86"/>
        <v>5</v>
      </c>
      <c r="AY632" s="119"/>
      <c r="AZ632" s="32"/>
      <c r="BA632" s="32"/>
      <c r="BB632" s="32"/>
      <c r="BC632" s="32"/>
      <c r="BD632" s="32"/>
      <c r="BE632" s="32"/>
      <c r="BF632" s="32"/>
      <c r="BG632" s="32"/>
      <c r="BH632" s="32"/>
      <c r="BI632" s="32"/>
      <c r="BJ632" s="32"/>
      <c r="BK632" s="32"/>
      <c r="BL632" s="32"/>
      <c r="BM632" s="32"/>
      <c r="BN632" s="32"/>
      <c r="BO632" s="32"/>
      <c r="BP632" s="32"/>
      <c r="BQ632" s="32"/>
      <c r="BR632" s="32"/>
      <c r="BS632" s="32"/>
      <c r="BT632" s="32"/>
      <c r="BU632" s="32"/>
      <c r="BV632" s="32">
        <v>311353</v>
      </c>
      <c r="BW632" s="32">
        <v>374739</v>
      </c>
      <c r="BX632" s="32">
        <v>452809</v>
      </c>
      <c r="BY632" s="32">
        <v>518090</v>
      </c>
      <c r="BZ632" s="32">
        <v>539108</v>
      </c>
      <c r="CA632" s="32"/>
    </row>
    <row r="633" spans="1:79" x14ac:dyDescent="0.2">
      <c r="A633" s="45" t="s">
        <v>357</v>
      </c>
      <c r="B633" s="36">
        <f t="shared" si="86"/>
        <v>5</v>
      </c>
      <c r="AY633" s="119"/>
      <c r="AZ633" s="32"/>
      <c r="BA633" s="32"/>
      <c r="BB633" s="32"/>
      <c r="BC633" s="32"/>
      <c r="BD633" s="32"/>
      <c r="BE633" s="32"/>
      <c r="BF633" s="32"/>
      <c r="BG633" s="32"/>
      <c r="BH633" s="32"/>
      <c r="BI633" s="32"/>
      <c r="BJ633" s="32"/>
      <c r="BK633" s="32"/>
      <c r="BL633" s="32"/>
      <c r="BM633" s="32"/>
      <c r="BN633" s="32"/>
      <c r="BO633" s="32"/>
      <c r="BP633" s="32"/>
      <c r="BQ633" s="32"/>
      <c r="BR633" s="32"/>
      <c r="BS633" s="32"/>
      <c r="BT633" s="32"/>
      <c r="BU633" s="32"/>
      <c r="BV633" s="32">
        <v>1145</v>
      </c>
      <c r="BW633" s="32">
        <v>1503</v>
      </c>
      <c r="BX633" s="32">
        <v>1654</v>
      </c>
      <c r="BY633" s="32">
        <v>1718</v>
      </c>
      <c r="BZ633" s="32">
        <v>1537</v>
      </c>
      <c r="CA633" s="32"/>
    </row>
    <row r="634" spans="1:79" x14ac:dyDescent="0.2">
      <c r="A634" s="45" t="s">
        <v>367</v>
      </c>
      <c r="B634" s="36">
        <f t="shared" si="86"/>
        <v>22</v>
      </c>
      <c r="AY634" s="119"/>
      <c r="AZ634" s="32">
        <v>10662141</v>
      </c>
      <c r="BA634" s="32">
        <v>13848001</v>
      </c>
      <c r="BB634" s="32">
        <v>17890254</v>
      </c>
      <c r="BC634" s="32">
        <v>23080953</v>
      </c>
      <c r="BD634" s="32">
        <v>29030317</v>
      </c>
      <c r="BE634" s="32">
        <v>36516150</v>
      </c>
      <c r="BF634" s="32">
        <v>47915616</v>
      </c>
      <c r="BG634" s="32">
        <v>51366033</v>
      </c>
      <c r="BH634" s="32">
        <v>55823694</v>
      </c>
      <c r="BI634" s="32">
        <v>122918</v>
      </c>
      <c r="BJ634" s="32">
        <v>129939</v>
      </c>
      <c r="BK634" s="32">
        <v>134976</v>
      </c>
      <c r="BL634" s="32">
        <v>140372</v>
      </c>
      <c r="BM634" s="32">
        <v>146199</v>
      </c>
      <c r="BN634" s="32">
        <v>171073</v>
      </c>
      <c r="BO634" s="32">
        <v>199740</v>
      </c>
      <c r="BP634" s="32">
        <v>200901</v>
      </c>
      <c r="BQ634" s="32">
        <v>214315</v>
      </c>
      <c r="BR634" s="32">
        <v>225262</v>
      </c>
      <c r="BS634" s="32">
        <v>230683</v>
      </c>
      <c r="BT634" s="32">
        <v>257034</v>
      </c>
      <c r="BU634" s="32">
        <v>291087</v>
      </c>
      <c r="BV634" s="32"/>
      <c r="BW634" s="32"/>
      <c r="BX634" s="32"/>
      <c r="BY634" s="32"/>
      <c r="BZ634" s="32"/>
      <c r="CA634" s="32"/>
    </row>
    <row r="635" spans="1:79" x14ac:dyDescent="0.2">
      <c r="A635" s="45" t="s">
        <v>268</v>
      </c>
      <c r="B635" s="36">
        <f t="shared" si="86"/>
        <v>27</v>
      </c>
      <c r="AY635" s="119"/>
      <c r="AZ635" s="32">
        <v>10759311</v>
      </c>
      <c r="BA635" s="32">
        <v>13844767</v>
      </c>
      <c r="BB635" s="32">
        <v>16036016</v>
      </c>
      <c r="BC635" s="32">
        <v>16211617</v>
      </c>
      <c r="BD635" s="32">
        <v>15141170</v>
      </c>
      <c r="BE635" s="32">
        <v>14849097</v>
      </c>
      <c r="BF635" s="32">
        <v>17270312</v>
      </c>
      <c r="BG635" s="32">
        <v>16633335</v>
      </c>
      <c r="BH635" s="32">
        <v>15207513</v>
      </c>
      <c r="BI635" s="32">
        <v>28732</v>
      </c>
      <c r="BJ635" s="32">
        <v>26778</v>
      </c>
      <c r="BK635" s="32">
        <v>23795</v>
      </c>
      <c r="BL635" s="32">
        <v>21082</v>
      </c>
      <c r="BM635" s="32">
        <v>18710</v>
      </c>
      <c r="BN635" s="32">
        <v>17795</v>
      </c>
      <c r="BO635" s="32">
        <v>18070</v>
      </c>
      <c r="BP635" s="32">
        <v>17028</v>
      </c>
      <c r="BQ635" s="32">
        <v>16460</v>
      </c>
      <c r="BR635" s="32">
        <v>15711</v>
      </c>
      <c r="BS635" s="32">
        <v>14804</v>
      </c>
      <c r="BT635" s="32">
        <v>15450</v>
      </c>
      <c r="BU635" s="32">
        <v>16979</v>
      </c>
      <c r="BV635" s="32">
        <v>15663</v>
      </c>
      <c r="BW635" s="32">
        <v>16824</v>
      </c>
      <c r="BX635" s="32">
        <v>18451</v>
      </c>
      <c r="BY635" s="32">
        <v>21729</v>
      </c>
      <c r="BZ635" s="32">
        <v>20665</v>
      </c>
      <c r="CA635" s="32"/>
    </row>
    <row r="636" spans="1:79" x14ac:dyDescent="0.2">
      <c r="A636" s="35"/>
      <c r="B636" s="36" t="str">
        <f t="shared" si="86"/>
        <v/>
      </c>
      <c r="AY636" s="119"/>
      <c r="AZ636" s="32"/>
      <c r="BA636" s="32"/>
      <c r="BB636" s="32"/>
      <c r="BC636" s="32"/>
      <c r="BD636" s="32"/>
      <c r="BE636" s="32"/>
      <c r="BF636" s="32"/>
      <c r="BG636" s="32"/>
      <c r="BH636" s="32"/>
      <c r="BI636" s="32"/>
      <c r="BJ636" s="32"/>
      <c r="BK636" s="32"/>
      <c r="BL636" s="32"/>
      <c r="BM636" s="32"/>
      <c r="BN636" s="32"/>
      <c r="BO636" s="32"/>
      <c r="BP636" s="32"/>
      <c r="BQ636" s="32"/>
      <c r="BR636" s="32"/>
      <c r="BS636" s="32"/>
      <c r="BT636" s="32"/>
      <c r="BU636" s="32"/>
      <c r="BV636" s="32"/>
      <c r="BW636" s="32"/>
      <c r="BX636" s="32"/>
      <c r="BY636" s="32"/>
      <c r="BZ636" s="32"/>
      <c r="CA636" s="32"/>
    </row>
    <row r="637" spans="1:79" x14ac:dyDescent="0.2">
      <c r="A637" s="43" t="s">
        <v>192</v>
      </c>
      <c r="B637" s="36" t="str">
        <f t="shared" si="86"/>
        <v/>
      </c>
      <c r="AY637" s="119"/>
      <c r="AZ637" s="32"/>
      <c r="BA637" s="32"/>
      <c r="BB637" s="32"/>
      <c r="BC637" s="32"/>
      <c r="BD637" s="32"/>
      <c r="BE637" s="32"/>
      <c r="BF637" s="32"/>
      <c r="BG637" s="32"/>
      <c r="BH637" s="32"/>
      <c r="BI637" s="32"/>
      <c r="BJ637" s="32"/>
      <c r="BK637" s="32"/>
      <c r="BL637" s="32"/>
      <c r="BM637" s="32"/>
      <c r="BN637" s="32"/>
      <c r="BO637" s="32"/>
      <c r="BP637" s="32"/>
      <c r="BQ637" s="32"/>
      <c r="BR637" s="32"/>
      <c r="BS637" s="32"/>
      <c r="BT637" s="32"/>
      <c r="BU637" s="32"/>
      <c r="BV637" s="32"/>
      <c r="BW637" s="32"/>
      <c r="BX637" s="32"/>
      <c r="BY637" s="32"/>
      <c r="BZ637" s="32"/>
      <c r="CA637" s="32"/>
    </row>
    <row r="638" spans="1:79" x14ac:dyDescent="0.2">
      <c r="A638" s="45" t="s">
        <v>274</v>
      </c>
      <c r="B638" s="36">
        <f t="shared" si="86"/>
        <v>14</v>
      </c>
      <c r="AY638" s="119"/>
      <c r="AZ638" s="32"/>
      <c r="BA638" s="32"/>
      <c r="BB638" s="32"/>
      <c r="BC638" s="32"/>
      <c r="BD638" s="32"/>
      <c r="BE638" s="32"/>
      <c r="BF638" s="32"/>
      <c r="BG638" s="32"/>
      <c r="BH638" s="32"/>
      <c r="BI638" s="32"/>
      <c r="BJ638" s="32"/>
      <c r="BK638" s="32"/>
      <c r="BL638" s="32"/>
      <c r="BM638" s="32">
        <v>402</v>
      </c>
      <c r="BN638" s="32">
        <v>1092</v>
      </c>
      <c r="BO638" s="32">
        <v>1097</v>
      </c>
      <c r="BP638" s="32">
        <v>1263</v>
      </c>
      <c r="BQ638" s="32">
        <v>1738</v>
      </c>
      <c r="BR638" s="32">
        <v>1698</v>
      </c>
      <c r="BS638" s="32">
        <v>315</v>
      </c>
      <c r="BT638" s="32">
        <v>334</v>
      </c>
      <c r="BU638" s="32">
        <v>303</v>
      </c>
      <c r="BV638" s="32">
        <v>309</v>
      </c>
      <c r="BW638" s="32">
        <v>368</v>
      </c>
      <c r="BX638" s="32">
        <v>326</v>
      </c>
      <c r="BY638" s="32">
        <v>323</v>
      </c>
      <c r="BZ638" s="32">
        <v>277</v>
      </c>
      <c r="CA638" s="32"/>
    </row>
    <row r="639" spans="1:79" x14ac:dyDescent="0.2">
      <c r="A639" s="45" t="s">
        <v>409</v>
      </c>
      <c r="B639" s="36">
        <f t="shared" si="86"/>
        <v>6</v>
      </c>
      <c r="AY639" s="119"/>
      <c r="AZ639" s="32"/>
      <c r="BA639" s="32"/>
      <c r="BB639" s="32"/>
      <c r="BC639" s="32"/>
      <c r="BD639" s="32"/>
      <c r="BE639" s="32"/>
      <c r="BF639" s="32"/>
      <c r="BG639" s="32"/>
      <c r="BH639" s="32"/>
      <c r="BI639" s="32">
        <v>5701</v>
      </c>
      <c r="BJ639" s="32">
        <v>3913</v>
      </c>
      <c r="BK639" s="32">
        <v>4113</v>
      </c>
      <c r="BL639" s="32">
        <v>4212</v>
      </c>
      <c r="BM639" s="32">
        <v>3911</v>
      </c>
      <c r="BN639" s="32">
        <v>605</v>
      </c>
      <c r="BO639" s="32"/>
      <c r="BP639" s="32"/>
      <c r="BQ639" s="32"/>
      <c r="BR639" s="32"/>
      <c r="BS639" s="32"/>
      <c r="BT639" s="32"/>
      <c r="BU639" s="32"/>
      <c r="BV639" s="32"/>
      <c r="BW639" s="32"/>
      <c r="BX639" s="32"/>
      <c r="BY639" s="32"/>
      <c r="BZ639" s="32"/>
      <c r="CA639" s="32"/>
    </row>
    <row r="640" spans="1:79" x14ac:dyDescent="0.2">
      <c r="A640" s="45" t="s">
        <v>137</v>
      </c>
      <c r="B640" s="36">
        <f t="shared" si="86"/>
        <v>27</v>
      </c>
      <c r="AY640" s="119"/>
      <c r="AZ640" s="32">
        <v>374827</v>
      </c>
      <c r="BA640" s="32">
        <v>499081</v>
      </c>
      <c r="BB640" s="32">
        <v>552280</v>
      </c>
      <c r="BC640" s="32">
        <v>578914</v>
      </c>
      <c r="BD640" s="32">
        <v>600369</v>
      </c>
      <c r="BE640" s="32">
        <v>565630</v>
      </c>
      <c r="BF640" s="32">
        <v>599325</v>
      </c>
      <c r="BG640" s="32">
        <v>589721</v>
      </c>
      <c r="BH640" s="32">
        <v>577848</v>
      </c>
      <c r="BI640" s="32">
        <v>835</v>
      </c>
      <c r="BJ640" s="32">
        <v>778</v>
      </c>
      <c r="BK640" s="32">
        <v>581</v>
      </c>
      <c r="BL640" s="32">
        <v>560</v>
      </c>
      <c r="BM640" s="32">
        <v>585</v>
      </c>
      <c r="BN640" s="32">
        <v>599</v>
      </c>
      <c r="BO640" s="32">
        <v>621</v>
      </c>
      <c r="BP640" s="32">
        <v>634</v>
      </c>
      <c r="BQ640" s="32">
        <v>642</v>
      </c>
      <c r="BR640" s="32">
        <v>820</v>
      </c>
      <c r="BS640" s="32">
        <v>1157</v>
      </c>
      <c r="BT640" s="32">
        <v>1436</v>
      </c>
      <c r="BU640" s="32">
        <v>1777</v>
      </c>
      <c r="BV640" s="32">
        <v>2032</v>
      </c>
      <c r="BW640" s="32">
        <v>2199</v>
      </c>
      <c r="BX640" s="32">
        <v>2586</v>
      </c>
      <c r="BY640" s="32">
        <v>2415</v>
      </c>
      <c r="BZ640" s="32">
        <v>2751</v>
      </c>
      <c r="CA640" s="32"/>
    </row>
    <row r="641" spans="1:121" x14ac:dyDescent="0.2">
      <c r="A641" s="45" t="s">
        <v>354</v>
      </c>
      <c r="B641" s="36">
        <f t="shared" si="86"/>
        <v>13</v>
      </c>
      <c r="AY641" s="119"/>
      <c r="AZ641" s="32"/>
      <c r="BA641" s="32"/>
      <c r="BB641" s="32"/>
      <c r="BC641" s="32"/>
      <c r="BD641" s="32"/>
      <c r="BE641" s="32"/>
      <c r="BF641" s="32"/>
      <c r="BG641" s="32"/>
      <c r="BH641" s="32"/>
      <c r="BI641" s="32"/>
      <c r="BJ641" s="32"/>
      <c r="BK641" s="32"/>
      <c r="BL641" s="32"/>
      <c r="BM641" s="32">
        <v>0</v>
      </c>
      <c r="BN641" s="32">
        <v>0</v>
      </c>
      <c r="BO641" s="32">
        <v>0</v>
      </c>
      <c r="BP641" s="32">
        <v>0</v>
      </c>
      <c r="BQ641" s="32">
        <v>0</v>
      </c>
      <c r="BR641" s="32">
        <v>0</v>
      </c>
      <c r="BS641" s="32">
        <v>0</v>
      </c>
      <c r="BT641" s="32">
        <v>0</v>
      </c>
      <c r="BU641" s="32">
        <v>-2</v>
      </c>
      <c r="BV641" s="32">
        <v>14</v>
      </c>
      <c r="BW641" s="32">
        <v>9</v>
      </c>
      <c r="BX641" s="32">
        <v>5</v>
      </c>
      <c r="BY641" s="32"/>
      <c r="BZ641" s="32">
        <v>1</v>
      </c>
      <c r="CA641" s="32"/>
    </row>
    <row r="642" spans="1:121" x14ac:dyDescent="0.2">
      <c r="A642" s="45" t="s">
        <v>452</v>
      </c>
      <c r="B642" s="36">
        <f t="shared" si="86"/>
        <v>8</v>
      </c>
      <c r="AY642" s="119"/>
      <c r="AZ642" s="32"/>
      <c r="BA642" s="32"/>
      <c r="BB642" s="32"/>
      <c r="BC642" s="32"/>
      <c r="BD642" s="32"/>
      <c r="BE642" s="32"/>
      <c r="BF642" s="32"/>
      <c r="BG642" s="32"/>
      <c r="BH642" s="32"/>
      <c r="BI642" s="32"/>
      <c r="BJ642" s="32"/>
      <c r="BK642" s="32"/>
      <c r="BL642" s="32"/>
      <c r="BM642" s="32"/>
      <c r="BN642" s="32">
        <v>-2406</v>
      </c>
      <c r="BO642" s="32">
        <v>-3695</v>
      </c>
      <c r="BP642" s="32">
        <v>-4191</v>
      </c>
      <c r="BQ642" s="32">
        <v>-4645</v>
      </c>
      <c r="BR642" s="32">
        <v>-5684</v>
      </c>
      <c r="BS642" s="32">
        <v>-5922</v>
      </c>
      <c r="BT642" s="32">
        <v>-7662</v>
      </c>
      <c r="BU642" s="32">
        <v>-8886</v>
      </c>
      <c r="BV642" s="32"/>
      <c r="BW642" s="32"/>
      <c r="BX642" s="32"/>
      <c r="BY642" s="32"/>
      <c r="BZ642" s="32"/>
      <c r="CA642" s="32"/>
    </row>
    <row r="643" spans="1:121" x14ac:dyDescent="0.2">
      <c r="A643" s="45" t="s">
        <v>85</v>
      </c>
      <c r="B643" s="36">
        <f t="shared" si="86"/>
        <v>7</v>
      </c>
      <c r="AY643" s="119"/>
      <c r="AZ643" s="32">
        <v>17650</v>
      </c>
      <c r="BA643" s="32">
        <v>15424</v>
      </c>
      <c r="BB643" s="32">
        <v>17171</v>
      </c>
      <c r="BC643" s="32">
        <v>18375</v>
      </c>
      <c r="BD643" s="32">
        <v>18744</v>
      </c>
      <c r="BE643" s="32">
        <v>17379</v>
      </c>
      <c r="BF643" s="32">
        <v>8338</v>
      </c>
      <c r="BG643" s="32"/>
      <c r="BH643" s="32"/>
      <c r="BI643" s="32"/>
      <c r="BJ643" s="32"/>
      <c r="BK643" s="32"/>
      <c r="BL643" s="32"/>
      <c r="BM643" s="32"/>
      <c r="BN643" s="32"/>
      <c r="BO643" s="32"/>
      <c r="BP643" s="32"/>
      <c r="BQ643" s="32"/>
      <c r="BR643" s="32"/>
      <c r="BS643" s="32"/>
      <c r="BT643" s="32"/>
      <c r="BU643" s="32"/>
      <c r="BV643" s="32"/>
      <c r="BW643" s="32"/>
      <c r="BX643" s="32"/>
      <c r="BY643" s="32"/>
      <c r="BZ643" s="32"/>
      <c r="CA643" s="32"/>
    </row>
    <row r="644" spans="1:121" x14ac:dyDescent="0.2">
      <c r="A644" s="45" t="s">
        <v>185</v>
      </c>
      <c r="B644" s="36">
        <f t="shared" si="86"/>
        <v>27</v>
      </c>
      <c r="AY644" s="119"/>
      <c r="AZ644" s="32">
        <v>1212971</v>
      </c>
      <c r="BA644" s="32">
        <v>1058344</v>
      </c>
      <c r="BB644" s="32">
        <v>954759</v>
      </c>
      <c r="BC644" s="32">
        <v>1082662</v>
      </c>
      <c r="BD644" s="32">
        <v>1095580</v>
      </c>
      <c r="BE644" s="32">
        <v>1061434</v>
      </c>
      <c r="BF644" s="32">
        <v>1073896</v>
      </c>
      <c r="BG644" s="32">
        <v>1083713</v>
      </c>
      <c r="BH644" s="32">
        <v>1092363</v>
      </c>
      <c r="BI644" s="32">
        <v>2251</v>
      </c>
      <c r="BJ644" s="32">
        <v>2211</v>
      </c>
      <c r="BK644" s="32">
        <v>2189</v>
      </c>
      <c r="BL644" s="32">
        <v>2253</v>
      </c>
      <c r="BM644" s="32">
        <v>2288</v>
      </c>
      <c r="BN644" s="32">
        <v>2276</v>
      </c>
      <c r="BO644" s="32">
        <v>2267</v>
      </c>
      <c r="BP644" s="32">
        <v>2167</v>
      </c>
      <c r="BQ644" s="32">
        <v>2227</v>
      </c>
      <c r="BR644" s="32">
        <v>2384</v>
      </c>
      <c r="BS644" s="32">
        <v>2372</v>
      </c>
      <c r="BT644" s="32">
        <v>2289</v>
      </c>
      <c r="BU644" s="32">
        <v>2519</v>
      </c>
      <c r="BV644" s="32">
        <v>2710</v>
      </c>
      <c r="BW644" s="32">
        <v>2718</v>
      </c>
      <c r="BX644" s="32">
        <v>2358</v>
      </c>
      <c r="BY644" s="32">
        <v>2198</v>
      </c>
      <c r="BZ644" s="32">
        <v>1999</v>
      </c>
      <c r="CA644" s="32"/>
    </row>
    <row r="645" spans="1:121" x14ac:dyDescent="0.2">
      <c r="A645" s="45" t="s">
        <v>79</v>
      </c>
      <c r="B645" s="36">
        <f t="shared" si="86"/>
        <v>25</v>
      </c>
      <c r="AY645" s="119"/>
      <c r="AZ645" s="32">
        <v>390561</v>
      </c>
      <c r="BA645" s="32">
        <v>325787</v>
      </c>
      <c r="BB645" s="32">
        <v>266132</v>
      </c>
      <c r="BC645" s="32">
        <v>398437</v>
      </c>
      <c r="BD645" s="32">
        <v>448871</v>
      </c>
      <c r="BE645" s="32">
        <v>481761</v>
      </c>
      <c r="BF645" s="32">
        <v>777334</v>
      </c>
      <c r="BG645" s="32">
        <v>2227279</v>
      </c>
      <c r="BH645" s="32">
        <v>2988093</v>
      </c>
      <c r="BI645" s="32">
        <v>2460</v>
      </c>
      <c r="BJ645" s="32">
        <v>549</v>
      </c>
      <c r="BK645" s="32">
        <v>84</v>
      </c>
      <c r="BL645" s="32">
        <v>103</v>
      </c>
      <c r="BM645" s="32">
        <v>43</v>
      </c>
      <c r="BN645" s="32">
        <v>1</v>
      </c>
      <c r="BO645" s="32">
        <v>-73</v>
      </c>
      <c r="BP645" s="32">
        <v>1692</v>
      </c>
      <c r="BQ645" s="32">
        <v>1121</v>
      </c>
      <c r="BR645" s="32">
        <v>1625</v>
      </c>
      <c r="BS645" s="32">
        <v>1814</v>
      </c>
      <c r="BT645" s="32">
        <v>235</v>
      </c>
      <c r="BU645" s="32">
        <v>3163</v>
      </c>
      <c r="BV645" s="32">
        <v>2247</v>
      </c>
      <c r="BW645" s="32"/>
      <c r="BX645" s="32">
        <v>3</v>
      </c>
      <c r="BY645" s="32"/>
      <c r="BZ645" s="32">
        <v>3</v>
      </c>
      <c r="CA645" s="32"/>
    </row>
    <row r="646" spans="1:121" x14ac:dyDescent="0.2">
      <c r="A646" s="45" t="s">
        <v>392</v>
      </c>
      <c r="B646" s="36">
        <f t="shared" si="86"/>
        <v>27</v>
      </c>
      <c r="AY646" s="119"/>
      <c r="AZ646" s="32">
        <v>62810</v>
      </c>
      <c r="BA646" s="32">
        <v>55474</v>
      </c>
      <c r="BB646" s="32">
        <v>40029</v>
      </c>
      <c r="BC646" s="32">
        <v>52821</v>
      </c>
      <c r="BD646" s="32">
        <v>50414</v>
      </c>
      <c r="BE646" s="32">
        <v>47395</v>
      </c>
      <c r="BF646" s="32">
        <v>47897</v>
      </c>
      <c r="BG646" s="32">
        <v>46605</v>
      </c>
      <c r="BH646" s="32">
        <v>48216</v>
      </c>
      <c r="BI646" s="32">
        <v>104</v>
      </c>
      <c r="BJ646" s="32">
        <v>99</v>
      </c>
      <c r="BK646" s="32">
        <v>105</v>
      </c>
      <c r="BL646" s="32">
        <v>98</v>
      </c>
      <c r="BM646" s="32">
        <v>104</v>
      </c>
      <c r="BN646" s="32">
        <v>106</v>
      </c>
      <c r="BO646" s="32">
        <v>114</v>
      </c>
      <c r="BP646" s="32">
        <v>112</v>
      </c>
      <c r="BQ646" s="32">
        <v>121</v>
      </c>
      <c r="BR646" s="32">
        <v>127</v>
      </c>
      <c r="BS646" s="32">
        <v>136</v>
      </c>
      <c r="BT646" s="32">
        <v>134</v>
      </c>
      <c r="BU646" s="32">
        <v>149</v>
      </c>
      <c r="BV646" s="32">
        <v>148</v>
      </c>
      <c r="BW646" s="32">
        <v>160</v>
      </c>
      <c r="BX646" s="32">
        <v>149</v>
      </c>
      <c r="BY646" s="32">
        <v>141</v>
      </c>
      <c r="BZ646" s="32">
        <v>127</v>
      </c>
      <c r="CA646" s="32"/>
    </row>
    <row r="648" spans="1:121" s="60" customFormat="1" ht="125.25" customHeight="1" x14ac:dyDescent="0.25">
      <c r="A648" s="58" t="s">
        <v>264</v>
      </c>
      <c r="B648" s="59"/>
      <c r="C648" s="116"/>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7"/>
      <c r="AL648" s="117"/>
      <c r="AM648" s="117"/>
      <c r="AN648" s="117"/>
      <c r="AO648" s="117"/>
      <c r="AP648" s="117"/>
      <c r="AQ648" s="117"/>
      <c r="AR648" s="117"/>
      <c r="AS648" s="117"/>
      <c r="AT648" s="117"/>
      <c r="AU648" s="117"/>
      <c r="AV648" s="117"/>
      <c r="AW648" s="117"/>
      <c r="AX648" s="117"/>
      <c r="AY648" s="117"/>
      <c r="AZ648" s="119" t="s">
        <v>708</v>
      </c>
      <c r="BA648" s="119" t="s">
        <v>708</v>
      </c>
      <c r="BB648" s="119" t="s">
        <v>708</v>
      </c>
      <c r="BC648" s="119" t="s">
        <v>708</v>
      </c>
      <c r="BD648" s="119" t="s">
        <v>708</v>
      </c>
      <c r="BE648" s="119" t="s">
        <v>708</v>
      </c>
      <c r="BF648" s="119" t="s">
        <v>708</v>
      </c>
      <c r="BG648" s="119" t="s">
        <v>708</v>
      </c>
      <c r="BH648" s="119" t="s">
        <v>708</v>
      </c>
      <c r="BI648" s="119" t="s">
        <v>706</v>
      </c>
      <c r="BJ648" s="119" t="s">
        <v>706</v>
      </c>
      <c r="BK648" s="119" t="s">
        <v>706</v>
      </c>
      <c r="BL648" s="119" t="s">
        <v>706</v>
      </c>
      <c r="BM648" s="119" t="s">
        <v>704</v>
      </c>
      <c r="BN648" s="119" t="s">
        <v>704</v>
      </c>
      <c r="BO648" s="119" t="s">
        <v>704</v>
      </c>
      <c r="BP648" s="119" t="s">
        <v>704</v>
      </c>
      <c r="BQ648" s="119" t="s">
        <v>704</v>
      </c>
      <c r="BR648" s="119" t="s">
        <v>704</v>
      </c>
      <c r="BS648" s="119" t="s">
        <v>704</v>
      </c>
      <c r="BT648" s="119" t="s">
        <v>704</v>
      </c>
      <c r="BU648" s="119" t="s">
        <v>704</v>
      </c>
      <c r="BV648" s="119" t="s">
        <v>709</v>
      </c>
      <c r="BW648" s="119" t="s">
        <v>709</v>
      </c>
      <c r="BX648" s="119" t="s">
        <v>709</v>
      </c>
      <c r="BY648" s="119" t="s">
        <v>709</v>
      </c>
      <c r="BZ648" s="119" t="s">
        <v>709</v>
      </c>
      <c r="CA648" s="119"/>
      <c r="CB648" s="119"/>
      <c r="CC648" s="119"/>
      <c r="CD648" s="119"/>
      <c r="CE648" s="119"/>
      <c r="CF648" s="119"/>
      <c r="CG648" s="119"/>
      <c r="CH648" s="119"/>
      <c r="CI648" s="119"/>
      <c r="CJ648" s="119"/>
      <c r="CK648" s="119"/>
      <c r="CL648" s="119"/>
      <c r="CM648" s="119"/>
      <c r="CN648" s="119"/>
      <c r="CO648" s="119"/>
      <c r="CP648" s="119"/>
      <c r="CQ648" s="119"/>
      <c r="CR648" s="119"/>
      <c r="CS648" s="119"/>
      <c r="CT648" s="119"/>
      <c r="CU648" s="119"/>
      <c r="CV648" s="119"/>
      <c r="CW648" s="119"/>
      <c r="CX648" s="119"/>
      <c r="CY648" s="119"/>
      <c r="CZ648" s="119"/>
      <c r="DA648" s="119"/>
      <c r="DB648" s="119"/>
      <c r="DC648" s="119"/>
      <c r="DD648" s="119"/>
      <c r="DE648" s="119"/>
      <c r="DF648" s="119"/>
      <c r="DG648" s="119"/>
      <c r="DH648" s="119"/>
      <c r="DI648" s="119"/>
      <c r="DJ648" s="119"/>
      <c r="DK648" s="119"/>
      <c r="DL648" s="119"/>
      <c r="DM648" s="119"/>
      <c r="DN648" s="119"/>
      <c r="DO648" s="119"/>
      <c r="DP648" s="119"/>
      <c r="DQ648" s="119"/>
    </row>
  </sheetData>
  <sortState xmlns:xlrd2="http://schemas.microsoft.com/office/spreadsheetml/2017/richdata2" ref="A435:XEZ463">
    <sortCondition ref="A435:A463"/>
  </sortState>
  <mergeCells count="1">
    <mergeCell ref="B2:B4"/>
  </mergeCells>
  <phoneticPr fontId="15" type="noConversion"/>
  <pageMargins left="0.7" right="0.7" top="0.75" bottom="0.75" header="0.3" footer="0.3"/>
  <pageSetup paperSize="8" scale="23" fitToWidth="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DATA</vt:lpstr>
      <vt:lpstr>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2021-06-16T04:56:01Z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