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65" yWindow="30" windowWidth="18195" windowHeight="11385"/>
  </bookViews>
  <sheets>
    <sheet name="DST results with QAQC Checks" sheetId="1" r:id="rId1"/>
    <sheet name="HH calc for non-interpreted DST" sheetId="3" r:id="rId2"/>
    <sheet name="HH calcs interpreted DSTs" sheetId="6" r:id="rId3"/>
    <sheet name="hh values - final sheet" sheetId="4" r:id="rId4"/>
    <sheet name="some graphs" sheetId="16" r:id="rId5"/>
    <sheet name="Well info from DataMining file" sheetId="2" r:id="rId6"/>
    <sheet name="Lat Long QPED July 2013" sheetId="9" r:id="rId7"/>
    <sheet name="WQ-Rebecca" sheetId="8" r:id="rId8"/>
    <sheet name="pressure plot dst data" sheetId="14" r:id="rId9"/>
    <sheet name="pressure plot salinity data" sheetId="11" r:id="rId10"/>
    <sheet name="pressure plot temp data" sheetId="12" r:id="rId11"/>
  </sheets>
  <definedNames>
    <definedName name="_xlnm._FilterDatabase" localSheetId="0" hidden="1">'DST results with QAQC Checks'!$A$2:$BZ$271</definedName>
    <definedName name="_xlnm._FilterDatabase" localSheetId="1" hidden="1">'HH calc for non-interpreted DST'!$B$1:$X$91</definedName>
    <definedName name="_xlnm._FilterDatabase" localSheetId="2" hidden="1">'HH calcs interpreted DSTs'!$A$1:$Y$39</definedName>
    <definedName name="_xlnm._FilterDatabase" localSheetId="3" hidden="1">'hh values - final sheet'!$A$1:$AD$128</definedName>
    <definedName name="_xlnm._FilterDatabase" localSheetId="8" hidden="1">'pressure plot dst data'!$A$1:$AL$65</definedName>
    <definedName name="_xlnm._FilterDatabase" localSheetId="9" hidden="1">'pressure plot salinity data'!$A$1:$BL$53</definedName>
    <definedName name="_xlnm._FilterDatabase" localSheetId="7" hidden="1">'WQ-Rebecca'!$A$4:$ER$56</definedName>
  </definedNames>
  <calcPr calcId="145621"/>
</workbook>
</file>

<file path=xl/calcChain.xml><?xml version="1.0" encoding="utf-8"?>
<calcChain xmlns="http://schemas.openxmlformats.org/spreadsheetml/2006/main">
  <c r="N40" i="3" l="1"/>
  <c r="N41" i="3"/>
  <c r="N42" i="3"/>
  <c r="N43" i="3"/>
  <c r="N44" i="3"/>
  <c r="N45" i="3"/>
  <c r="N46" i="3"/>
  <c r="N47" i="3"/>
  <c r="N48" i="3"/>
  <c r="N49" i="3"/>
  <c r="N50" i="3"/>
  <c r="N51" i="3"/>
  <c r="N52" i="3"/>
  <c r="N53" i="3"/>
  <c r="N54" i="3"/>
  <c r="N55" i="3"/>
  <c r="N56" i="3"/>
  <c r="N57" i="3"/>
  <c r="N58" i="3"/>
  <c r="N59" i="3"/>
  <c r="N60" i="3"/>
  <c r="N61" i="3"/>
  <c r="N62" i="3"/>
  <c r="N63" i="3"/>
  <c r="N64" i="3"/>
  <c r="N65" i="3"/>
  <c r="N66" i="3"/>
  <c r="N67" i="3"/>
  <c r="N68" i="3"/>
  <c r="N69" i="3"/>
  <c r="N70" i="3"/>
  <c r="N71" i="3"/>
  <c r="N72" i="3"/>
  <c r="N73" i="3"/>
  <c r="N74" i="3"/>
  <c r="N75" i="3"/>
  <c r="N76" i="3"/>
  <c r="N77" i="3"/>
  <c r="N78" i="3"/>
  <c r="N79" i="3"/>
  <c r="N80" i="3"/>
  <c r="N81" i="3"/>
  <c r="N82" i="3"/>
  <c r="N83" i="3"/>
  <c r="N84" i="3"/>
  <c r="N85" i="3"/>
  <c r="N86" i="3"/>
  <c r="N87" i="3"/>
  <c r="N88" i="3"/>
  <c r="N89" i="3"/>
  <c r="N90" i="3"/>
  <c r="N91" i="3"/>
  <c r="N39" i="3"/>
  <c r="N38" i="3"/>
  <c r="N37" i="3"/>
  <c r="N36" i="3"/>
  <c r="N35" i="3"/>
  <c r="N34" i="3"/>
  <c r="N33" i="3"/>
  <c r="N32" i="3"/>
  <c r="N31" i="3"/>
  <c r="N30" i="3"/>
  <c r="N29" i="3"/>
  <c r="N28" i="3"/>
  <c r="N27" i="3"/>
  <c r="N26" i="3"/>
  <c r="N25" i="3"/>
  <c r="N24" i="3"/>
  <c r="N23" i="3"/>
  <c r="N22" i="3"/>
  <c r="N21" i="3"/>
  <c r="N20" i="3"/>
  <c r="N19" i="3"/>
  <c r="N18" i="3"/>
  <c r="N17" i="3"/>
  <c r="N16" i="3"/>
  <c r="N15" i="3"/>
  <c r="N14" i="3"/>
  <c r="N13" i="3"/>
  <c r="N12" i="3"/>
  <c r="N11" i="3"/>
  <c r="N10" i="3"/>
  <c r="N9" i="3"/>
  <c r="N8" i="3"/>
  <c r="N7" i="3"/>
  <c r="N6" i="3"/>
  <c r="N5" i="3"/>
  <c r="N4" i="3"/>
  <c r="N3" i="3"/>
  <c r="N2" i="3"/>
  <c r="M26" i="6"/>
  <c r="M27" i="6"/>
  <c r="M31" i="6"/>
  <c r="M37" i="6"/>
  <c r="M38" i="6"/>
  <c r="M39" i="6"/>
  <c r="M3" i="6"/>
  <c r="M4" i="6"/>
  <c r="M2" i="6"/>
  <c r="AB4" i="6" l="1"/>
  <c r="AA4" i="6"/>
  <c r="Z4" i="6"/>
  <c r="AC4" i="6" s="1"/>
  <c r="S2" i="3" l="1"/>
  <c r="S3" i="3"/>
  <c r="S4" i="3"/>
  <c r="S7" i="3"/>
  <c r="S9" i="3"/>
  <c r="S10" i="3"/>
  <c r="S11" i="3"/>
  <c r="S15" i="3"/>
  <c r="S16" i="3"/>
  <c r="S17" i="3"/>
  <c r="S18" i="3"/>
  <c r="S33" i="3"/>
  <c r="S34" i="3"/>
  <c r="S35" i="3"/>
  <c r="S36" i="3"/>
  <c r="S37" i="3"/>
  <c r="S38" i="3"/>
  <c r="S39" i="3"/>
  <c r="S40" i="3"/>
  <c r="S41" i="3"/>
  <c r="S42" i="3"/>
  <c r="S43" i="3"/>
  <c r="S44" i="3"/>
  <c r="S45" i="3"/>
  <c r="S54" i="3"/>
  <c r="S55" i="3"/>
  <c r="S58" i="3"/>
  <c r="S59" i="3"/>
  <c r="S60" i="3"/>
  <c r="S63" i="3"/>
  <c r="S64" i="3"/>
  <c r="S65" i="3"/>
  <c r="S66" i="3"/>
  <c r="S67" i="3"/>
  <c r="S68" i="3"/>
  <c r="S69" i="3"/>
  <c r="S70" i="3"/>
  <c r="S71" i="3"/>
  <c r="S72" i="3"/>
  <c r="S73" i="3"/>
  <c r="S74" i="3"/>
  <c r="S75" i="3"/>
  <c r="S76" i="3"/>
  <c r="S77" i="3"/>
  <c r="S78" i="3"/>
  <c r="T2" i="3"/>
  <c r="Y2" i="3" s="1"/>
  <c r="U2" i="3"/>
  <c r="V2" i="3"/>
  <c r="W2" i="3"/>
  <c r="T3" i="3"/>
  <c r="Y3" i="3" s="1"/>
  <c r="U3" i="3"/>
  <c r="V3" i="3"/>
  <c r="W3" i="3"/>
  <c r="T4" i="3"/>
  <c r="Y4" i="3" s="1"/>
  <c r="U4" i="3"/>
  <c r="V4" i="3"/>
  <c r="W4" i="3"/>
  <c r="T7" i="3"/>
  <c r="Y7" i="3" s="1"/>
  <c r="U7" i="3"/>
  <c r="V7" i="3"/>
  <c r="W7" i="3"/>
  <c r="T9" i="3"/>
  <c r="Y9" i="3" s="1"/>
  <c r="U9" i="3"/>
  <c r="V9" i="3"/>
  <c r="W9" i="3"/>
  <c r="T10" i="3"/>
  <c r="U10" i="3"/>
  <c r="V10" i="3"/>
  <c r="W10" i="3"/>
  <c r="Y10" i="3"/>
  <c r="T11" i="3"/>
  <c r="Y11" i="3" s="1"/>
  <c r="U11" i="3"/>
  <c r="V11" i="3"/>
  <c r="W11" i="3"/>
  <c r="T15" i="3"/>
  <c r="Y15" i="3" s="1"/>
  <c r="U15" i="3"/>
  <c r="V15" i="3"/>
  <c r="W15" i="3"/>
  <c r="T16" i="3"/>
  <c r="Y16" i="3" s="1"/>
  <c r="U16" i="3"/>
  <c r="V16" i="3"/>
  <c r="W16" i="3"/>
  <c r="T17" i="3"/>
  <c r="Y17" i="3" s="1"/>
  <c r="U17" i="3"/>
  <c r="V17" i="3"/>
  <c r="W17" i="3"/>
  <c r="T18" i="3"/>
  <c r="Y18" i="3" s="1"/>
  <c r="U18" i="3"/>
  <c r="V18" i="3"/>
  <c r="W18" i="3"/>
  <c r="T33" i="3"/>
  <c r="Y33" i="3" s="1"/>
  <c r="U33" i="3"/>
  <c r="V33" i="3"/>
  <c r="W33" i="3"/>
  <c r="T34" i="3"/>
  <c r="Y34" i="3" s="1"/>
  <c r="U34" i="3"/>
  <c r="V34" i="3"/>
  <c r="W34" i="3"/>
  <c r="T35" i="3"/>
  <c r="Y35" i="3" s="1"/>
  <c r="U35" i="3"/>
  <c r="V35" i="3"/>
  <c r="W35" i="3"/>
  <c r="T36" i="3"/>
  <c r="Y36" i="3" s="1"/>
  <c r="U36" i="3"/>
  <c r="V36" i="3"/>
  <c r="W36" i="3"/>
  <c r="T37" i="3"/>
  <c r="Y37" i="3" s="1"/>
  <c r="U37" i="3"/>
  <c r="V37" i="3"/>
  <c r="W37" i="3"/>
  <c r="T38" i="3"/>
  <c r="Y38" i="3" s="1"/>
  <c r="U38" i="3"/>
  <c r="V38" i="3"/>
  <c r="W38" i="3"/>
  <c r="T39" i="3"/>
  <c r="Y39" i="3" s="1"/>
  <c r="U39" i="3"/>
  <c r="V39" i="3"/>
  <c r="W39" i="3"/>
  <c r="T40" i="3"/>
  <c r="Y40" i="3" s="1"/>
  <c r="U40" i="3"/>
  <c r="V40" i="3"/>
  <c r="W40" i="3"/>
  <c r="T41" i="3"/>
  <c r="Y41" i="3" s="1"/>
  <c r="U41" i="3"/>
  <c r="V41" i="3"/>
  <c r="W41" i="3"/>
  <c r="T42" i="3"/>
  <c r="Y42" i="3" s="1"/>
  <c r="U42" i="3"/>
  <c r="V42" i="3"/>
  <c r="W42" i="3"/>
  <c r="T43" i="3"/>
  <c r="Y43" i="3" s="1"/>
  <c r="U43" i="3"/>
  <c r="V43" i="3"/>
  <c r="W43" i="3"/>
  <c r="T44" i="3"/>
  <c r="Y44" i="3" s="1"/>
  <c r="U44" i="3"/>
  <c r="V44" i="3"/>
  <c r="W44" i="3"/>
  <c r="T45" i="3"/>
  <c r="Y45" i="3" s="1"/>
  <c r="U45" i="3"/>
  <c r="V45" i="3"/>
  <c r="W45" i="3"/>
  <c r="T54" i="3"/>
  <c r="Y54" i="3" s="1"/>
  <c r="U54" i="3"/>
  <c r="V54" i="3"/>
  <c r="W54" i="3"/>
  <c r="T55" i="3"/>
  <c r="Y55" i="3" s="1"/>
  <c r="U55" i="3"/>
  <c r="V55" i="3"/>
  <c r="W55" i="3"/>
  <c r="T58" i="3"/>
  <c r="Y58" i="3" s="1"/>
  <c r="U58" i="3"/>
  <c r="V58" i="3"/>
  <c r="W58" i="3"/>
  <c r="T59" i="3"/>
  <c r="U59" i="3"/>
  <c r="V59" i="3"/>
  <c r="W59" i="3"/>
  <c r="Y59" i="3"/>
  <c r="T60" i="3"/>
  <c r="Y60" i="3" s="1"/>
  <c r="U60" i="3"/>
  <c r="V60" i="3"/>
  <c r="W60" i="3"/>
  <c r="T63" i="3"/>
  <c r="Y63" i="3" s="1"/>
  <c r="U63" i="3"/>
  <c r="V63" i="3"/>
  <c r="W63" i="3"/>
  <c r="T64" i="3"/>
  <c r="Y64" i="3" s="1"/>
  <c r="U64" i="3"/>
  <c r="V64" i="3"/>
  <c r="W64" i="3"/>
  <c r="T65" i="3"/>
  <c r="Y65" i="3" s="1"/>
  <c r="U65" i="3"/>
  <c r="V65" i="3"/>
  <c r="W65" i="3"/>
  <c r="T66" i="3"/>
  <c r="Y66" i="3" s="1"/>
  <c r="U66" i="3"/>
  <c r="V66" i="3"/>
  <c r="W66" i="3"/>
  <c r="T67" i="3"/>
  <c r="Y67" i="3" s="1"/>
  <c r="U67" i="3"/>
  <c r="V67" i="3"/>
  <c r="W67" i="3"/>
  <c r="T68" i="3"/>
  <c r="Y68" i="3" s="1"/>
  <c r="U68" i="3"/>
  <c r="V68" i="3"/>
  <c r="W68" i="3"/>
  <c r="T69" i="3"/>
  <c r="Y69" i="3" s="1"/>
  <c r="U69" i="3"/>
  <c r="V69" i="3"/>
  <c r="W69" i="3"/>
  <c r="T70" i="3"/>
  <c r="Y70" i="3" s="1"/>
  <c r="U70" i="3"/>
  <c r="V70" i="3"/>
  <c r="W70" i="3"/>
  <c r="T71" i="3"/>
  <c r="Y71" i="3" s="1"/>
  <c r="U71" i="3"/>
  <c r="V71" i="3"/>
  <c r="W71" i="3"/>
  <c r="T72" i="3"/>
  <c r="Y72" i="3" s="1"/>
  <c r="U72" i="3"/>
  <c r="V72" i="3"/>
  <c r="W72" i="3"/>
  <c r="T73" i="3"/>
  <c r="Y73" i="3" s="1"/>
  <c r="U73" i="3"/>
  <c r="V73" i="3"/>
  <c r="W73" i="3"/>
  <c r="T74" i="3"/>
  <c r="Y74" i="3" s="1"/>
  <c r="U74" i="3"/>
  <c r="V74" i="3"/>
  <c r="W74" i="3"/>
  <c r="T75" i="3"/>
  <c r="Y75" i="3" s="1"/>
  <c r="U75" i="3"/>
  <c r="V75" i="3"/>
  <c r="W75" i="3"/>
  <c r="T76" i="3"/>
  <c r="Y76" i="3" s="1"/>
  <c r="U76" i="3"/>
  <c r="V76" i="3"/>
  <c r="W76" i="3"/>
  <c r="T77" i="3"/>
  <c r="Y77" i="3" s="1"/>
  <c r="U77" i="3"/>
  <c r="V77" i="3"/>
  <c r="W77" i="3"/>
  <c r="T78" i="3"/>
  <c r="Y78" i="3" s="1"/>
  <c r="U78" i="3"/>
  <c r="V78" i="3"/>
  <c r="W78" i="3"/>
  <c r="X58" i="3" l="1"/>
  <c r="X65" i="3"/>
  <c r="X55" i="3"/>
  <c r="X17" i="3"/>
  <c r="X68" i="3"/>
  <c r="X59" i="3"/>
  <c r="X43" i="3"/>
  <c r="X10" i="3"/>
  <c r="X60" i="3"/>
  <c r="X71" i="3"/>
  <c r="X37" i="3"/>
  <c r="X18" i="3"/>
  <c r="X75" i="3"/>
  <c r="X40" i="3"/>
  <c r="X33" i="3"/>
  <c r="X4" i="3"/>
  <c r="X34" i="3"/>
  <c r="X78" i="3"/>
  <c r="X73" i="3"/>
  <c r="X70" i="3"/>
  <c r="X67" i="3"/>
  <c r="X41" i="3"/>
  <c r="X35" i="3"/>
  <c r="X15" i="3"/>
  <c r="X9" i="3"/>
  <c r="X3" i="3"/>
  <c r="X64" i="3"/>
  <c r="X44" i="3"/>
  <c r="X36" i="3"/>
  <c r="X11" i="3"/>
  <c r="X77" i="3"/>
  <c r="X74" i="3"/>
  <c r="X69" i="3"/>
  <c r="X63" i="3"/>
  <c r="X45" i="3"/>
  <c r="X42" i="3"/>
  <c r="X39" i="3"/>
  <c r="X7" i="3"/>
  <c r="X66" i="3"/>
  <c r="X38" i="3"/>
  <c r="X2" i="3"/>
  <c r="X54" i="3"/>
  <c r="X16" i="3"/>
  <c r="X76" i="3"/>
  <c r="X72" i="3"/>
  <c r="Z2" i="3" l="1"/>
  <c r="AA2" i="3"/>
  <c r="Z38" i="3"/>
  <c r="AA38" i="3"/>
  <c r="Z10" i="3"/>
  <c r="AA10" i="3"/>
  <c r="Z77" i="3"/>
  <c r="AA77" i="3"/>
  <c r="Z35" i="3"/>
  <c r="AA35" i="3"/>
  <c r="Z33" i="3"/>
  <c r="AA33" i="3"/>
  <c r="Z43" i="3"/>
  <c r="AA43" i="3"/>
  <c r="Z4" i="3"/>
  <c r="AA4" i="3"/>
  <c r="Z66" i="3"/>
  <c r="AA66" i="3"/>
  <c r="Z7" i="3"/>
  <c r="AA7" i="3"/>
  <c r="Z11" i="3"/>
  <c r="AA11" i="3"/>
  <c r="Z41" i="3"/>
  <c r="AA41" i="3"/>
  <c r="Z40" i="3"/>
  <c r="AA40" i="3"/>
  <c r="Z59" i="3"/>
  <c r="AA59" i="3"/>
  <c r="Z72" i="3"/>
  <c r="AA72" i="3"/>
  <c r="Z68" i="3"/>
  <c r="AA68" i="3"/>
  <c r="Z42" i="3"/>
  <c r="AA42" i="3"/>
  <c r="Z44" i="3"/>
  <c r="AA44" i="3"/>
  <c r="Z70" i="3"/>
  <c r="AA70" i="3"/>
  <c r="Z18" i="3"/>
  <c r="AA18" i="3"/>
  <c r="Z17" i="3"/>
  <c r="AA17" i="3"/>
  <c r="Z15" i="3"/>
  <c r="AA15" i="3"/>
  <c r="Z67" i="3"/>
  <c r="AA67" i="3"/>
  <c r="Z16" i="3"/>
  <c r="AA16" i="3"/>
  <c r="Z45" i="3"/>
  <c r="AA45" i="3"/>
  <c r="Z64" i="3"/>
  <c r="AA64" i="3"/>
  <c r="Z73" i="3"/>
  <c r="AA73" i="3"/>
  <c r="Z37" i="3"/>
  <c r="AA37" i="3"/>
  <c r="Z55" i="3"/>
  <c r="AA55" i="3"/>
  <c r="Z74" i="3"/>
  <c r="AA74" i="3"/>
  <c r="Z36" i="3"/>
  <c r="AA36" i="3"/>
  <c r="Z76" i="3"/>
  <c r="AA76" i="3"/>
  <c r="Z63" i="3"/>
  <c r="AA63" i="3"/>
  <c r="Z3" i="3"/>
  <c r="AA3" i="3"/>
  <c r="Z78" i="3"/>
  <c r="AA78" i="3"/>
  <c r="Z71" i="3"/>
  <c r="AA71" i="3"/>
  <c r="Z65" i="3"/>
  <c r="AA65" i="3"/>
  <c r="Z39" i="3"/>
  <c r="AA39" i="3"/>
  <c r="Z75" i="3"/>
  <c r="AA75" i="3"/>
  <c r="Z54" i="3"/>
  <c r="AA54" i="3"/>
  <c r="Z69" i="3"/>
  <c r="AA69" i="3"/>
  <c r="Z9" i="3"/>
  <c r="AA9" i="3"/>
  <c r="Z34" i="3"/>
  <c r="AA34" i="3"/>
  <c r="Z60" i="3"/>
  <c r="AA60" i="3"/>
  <c r="Z58" i="3"/>
  <c r="AA58" i="3"/>
  <c r="U6" i="3"/>
  <c r="V6" i="3"/>
  <c r="U8" i="3"/>
  <c r="V8" i="3"/>
  <c r="U12" i="3"/>
  <c r="V12" i="3"/>
  <c r="U13" i="3"/>
  <c r="V13" i="3"/>
  <c r="U14" i="3"/>
  <c r="V14" i="3"/>
  <c r="U19" i="3"/>
  <c r="V19" i="3"/>
  <c r="U20" i="3"/>
  <c r="V20" i="3"/>
  <c r="U21" i="3"/>
  <c r="V21" i="3"/>
  <c r="U22" i="3"/>
  <c r="V22" i="3"/>
  <c r="U23" i="3"/>
  <c r="V23" i="3"/>
  <c r="U24" i="3"/>
  <c r="V24" i="3"/>
  <c r="U25" i="3"/>
  <c r="V25" i="3"/>
  <c r="U26" i="3"/>
  <c r="V26" i="3"/>
  <c r="U27" i="3"/>
  <c r="V27" i="3"/>
  <c r="U28" i="3"/>
  <c r="V28" i="3"/>
  <c r="U29" i="3"/>
  <c r="V29" i="3"/>
  <c r="U30" i="3"/>
  <c r="V30" i="3"/>
  <c r="U31" i="3"/>
  <c r="V31" i="3"/>
  <c r="U32" i="3"/>
  <c r="V32" i="3"/>
  <c r="U46" i="3"/>
  <c r="V46" i="3"/>
  <c r="U47" i="3"/>
  <c r="V47" i="3"/>
  <c r="U48" i="3"/>
  <c r="V48" i="3"/>
  <c r="U49" i="3"/>
  <c r="V49" i="3"/>
  <c r="U50" i="3"/>
  <c r="V50" i="3"/>
  <c r="U51" i="3"/>
  <c r="V51" i="3"/>
  <c r="U52" i="3"/>
  <c r="V52" i="3"/>
  <c r="U53" i="3"/>
  <c r="V53" i="3"/>
  <c r="U56" i="3"/>
  <c r="V56" i="3"/>
  <c r="U57" i="3"/>
  <c r="V57" i="3"/>
  <c r="U61" i="3"/>
  <c r="V61" i="3"/>
  <c r="U62" i="3"/>
  <c r="V62" i="3"/>
  <c r="U79" i="3"/>
  <c r="V79" i="3"/>
  <c r="U80" i="3"/>
  <c r="V80" i="3"/>
  <c r="U81" i="3"/>
  <c r="V81" i="3"/>
  <c r="U82" i="3"/>
  <c r="V82" i="3"/>
  <c r="U83" i="3"/>
  <c r="V83" i="3"/>
  <c r="U84" i="3"/>
  <c r="V84" i="3"/>
  <c r="U85" i="3"/>
  <c r="V85" i="3"/>
  <c r="U86" i="3"/>
  <c r="V86" i="3"/>
  <c r="U87" i="3"/>
  <c r="V87" i="3"/>
  <c r="U88" i="3"/>
  <c r="V88" i="3"/>
  <c r="U89" i="3"/>
  <c r="V89" i="3"/>
  <c r="U90" i="3"/>
  <c r="V90" i="3"/>
  <c r="U91" i="3"/>
  <c r="V91" i="3"/>
  <c r="V5" i="3"/>
  <c r="U5" i="3"/>
  <c r="T6" i="3"/>
  <c r="Y6" i="3" s="1"/>
  <c r="T8" i="3"/>
  <c r="Y8" i="3" s="1"/>
  <c r="T12" i="3"/>
  <c r="Y12" i="3" s="1"/>
  <c r="T13" i="3"/>
  <c r="Y13" i="3" s="1"/>
  <c r="T14" i="3"/>
  <c r="Y14" i="3" s="1"/>
  <c r="T19" i="3"/>
  <c r="Y19" i="3" s="1"/>
  <c r="T20" i="3"/>
  <c r="Y20" i="3" s="1"/>
  <c r="T21" i="3"/>
  <c r="Y21" i="3" s="1"/>
  <c r="T22" i="3"/>
  <c r="Y22" i="3" s="1"/>
  <c r="T23" i="3"/>
  <c r="Y23" i="3" s="1"/>
  <c r="T24" i="3"/>
  <c r="Y24" i="3" s="1"/>
  <c r="T25" i="3"/>
  <c r="Y25" i="3" s="1"/>
  <c r="T26" i="3"/>
  <c r="Y26" i="3" s="1"/>
  <c r="T27" i="3"/>
  <c r="Y27" i="3" s="1"/>
  <c r="T28" i="3"/>
  <c r="Y28" i="3" s="1"/>
  <c r="T29" i="3"/>
  <c r="Y29" i="3" s="1"/>
  <c r="T30" i="3"/>
  <c r="Y30" i="3" s="1"/>
  <c r="T31" i="3"/>
  <c r="Y31" i="3" s="1"/>
  <c r="T32" i="3"/>
  <c r="Y32" i="3" s="1"/>
  <c r="T46" i="3"/>
  <c r="Y46" i="3" s="1"/>
  <c r="T47" i="3"/>
  <c r="Y47" i="3" s="1"/>
  <c r="T48" i="3"/>
  <c r="Y48" i="3" s="1"/>
  <c r="T49" i="3"/>
  <c r="Y49" i="3" s="1"/>
  <c r="T50" i="3"/>
  <c r="Y50" i="3" s="1"/>
  <c r="T51" i="3"/>
  <c r="Y51" i="3" s="1"/>
  <c r="T52" i="3"/>
  <c r="Y52" i="3" s="1"/>
  <c r="T53" i="3"/>
  <c r="Y53" i="3" s="1"/>
  <c r="T56" i="3"/>
  <c r="Y56" i="3" s="1"/>
  <c r="T57" i="3"/>
  <c r="Y57" i="3" s="1"/>
  <c r="T61" i="3"/>
  <c r="Y61" i="3" s="1"/>
  <c r="T62" i="3"/>
  <c r="Y62" i="3" s="1"/>
  <c r="T79" i="3"/>
  <c r="Y79" i="3" s="1"/>
  <c r="T80" i="3"/>
  <c r="Y80" i="3" s="1"/>
  <c r="T81" i="3"/>
  <c r="Y81" i="3" s="1"/>
  <c r="T82" i="3"/>
  <c r="Y82" i="3" s="1"/>
  <c r="T83" i="3"/>
  <c r="Y83" i="3" s="1"/>
  <c r="T84" i="3"/>
  <c r="Y84" i="3" s="1"/>
  <c r="T85" i="3"/>
  <c r="Y85" i="3" s="1"/>
  <c r="T86" i="3"/>
  <c r="Y86" i="3" s="1"/>
  <c r="T87" i="3"/>
  <c r="Y87" i="3" s="1"/>
  <c r="T88" i="3"/>
  <c r="Y88" i="3" s="1"/>
  <c r="T89" i="3"/>
  <c r="Y89" i="3" s="1"/>
  <c r="T90" i="3"/>
  <c r="Y90" i="3" s="1"/>
  <c r="T91" i="3"/>
  <c r="Y91" i="3" s="1"/>
  <c r="T5" i="3"/>
  <c r="Y5" i="3" s="1"/>
  <c r="B58" i="1" l="1"/>
  <c r="U4" i="6" l="1"/>
  <c r="Q9" i="6"/>
  <c r="R9" i="6"/>
  <c r="S9" i="6"/>
  <c r="T9" i="6"/>
  <c r="U9" i="6"/>
  <c r="Q8" i="6"/>
  <c r="R8" i="6"/>
  <c r="S8" i="6"/>
  <c r="T8" i="6"/>
  <c r="U8" i="6"/>
  <c r="Q7" i="6"/>
  <c r="R7" i="6"/>
  <c r="S7" i="6"/>
  <c r="T7" i="6"/>
  <c r="U7" i="6"/>
  <c r="Q6" i="6"/>
  <c r="R6" i="6"/>
  <c r="S6" i="6"/>
  <c r="T6" i="6"/>
  <c r="U6" i="6"/>
  <c r="Q23" i="6"/>
  <c r="R23" i="6"/>
  <c r="S23" i="6"/>
  <c r="T23" i="6"/>
  <c r="U23" i="6"/>
  <c r="Q22" i="6"/>
  <c r="R22" i="6"/>
  <c r="S22" i="6"/>
  <c r="T22" i="6"/>
  <c r="U22" i="6"/>
  <c r="Q25" i="6"/>
  <c r="R25" i="6"/>
  <c r="S25" i="6"/>
  <c r="T25" i="6"/>
  <c r="U25" i="6"/>
  <c r="Q24" i="6"/>
  <c r="R24" i="6"/>
  <c r="S24" i="6"/>
  <c r="T24" i="6"/>
  <c r="U24" i="6"/>
  <c r="Q27" i="6"/>
  <c r="R27" i="6"/>
  <c r="W27" i="6" s="1"/>
  <c r="S27" i="6"/>
  <c r="T27" i="6"/>
  <c r="U27" i="6"/>
  <c r="Q26" i="6"/>
  <c r="R26" i="6"/>
  <c r="W26" i="6" s="1"/>
  <c r="S26" i="6"/>
  <c r="T26" i="6"/>
  <c r="U26" i="6"/>
  <c r="Q28" i="6"/>
  <c r="R28" i="6"/>
  <c r="S28" i="6"/>
  <c r="T28" i="6"/>
  <c r="U28" i="6"/>
  <c r="Q29" i="6"/>
  <c r="R29" i="6"/>
  <c r="S29" i="6"/>
  <c r="T29" i="6"/>
  <c r="U29" i="6"/>
  <c r="Q30" i="6"/>
  <c r="R30" i="6"/>
  <c r="S30" i="6"/>
  <c r="T30" i="6"/>
  <c r="U30" i="6"/>
  <c r="Q31" i="6"/>
  <c r="R31" i="6"/>
  <c r="W31" i="6" s="1"/>
  <c r="S31" i="6"/>
  <c r="T31" i="6"/>
  <c r="U31" i="6"/>
  <c r="Q35" i="6"/>
  <c r="R35" i="6"/>
  <c r="S35" i="6"/>
  <c r="T35" i="6"/>
  <c r="U35" i="6"/>
  <c r="Q34" i="6"/>
  <c r="R34" i="6"/>
  <c r="S34" i="6"/>
  <c r="T34" i="6"/>
  <c r="U34" i="6"/>
  <c r="Q33" i="6"/>
  <c r="R33" i="6"/>
  <c r="S33" i="6"/>
  <c r="T33" i="6"/>
  <c r="U33" i="6"/>
  <c r="Q32" i="6"/>
  <c r="R32" i="6"/>
  <c r="S32" i="6"/>
  <c r="T32" i="6"/>
  <c r="U32" i="6"/>
  <c r="Q36" i="6"/>
  <c r="R36" i="6"/>
  <c r="S36" i="6"/>
  <c r="T36" i="6"/>
  <c r="U36" i="6"/>
  <c r="Q39" i="6"/>
  <c r="R39" i="6"/>
  <c r="W39" i="6" s="1"/>
  <c r="S39" i="6"/>
  <c r="T39" i="6"/>
  <c r="U39" i="6"/>
  <c r="Q37" i="6"/>
  <c r="R37" i="6"/>
  <c r="W37" i="6" s="1"/>
  <c r="S37" i="6"/>
  <c r="T37" i="6"/>
  <c r="U37" i="6"/>
  <c r="Q38" i="6"/>
  <c r="R38" i="6"/>
  <c r="W38" i="6" s="1"/>
  <c r="S38" i="6"/>
  <c r="T38" i="6"/>
  <c r="U38" i="6"/>
  <c r="O9" i="6"/>
  <c r="M9" i="6" s="1"/>
  <c r="O8" i="6"/>
  <c r="M8" i="6" s="1"/>
  <c r="O7" i="6"/>
  <c r="M7" i="6" s="1"/>
  <c r="O6" i="6"/>
  <c r="M6" i="6" s="1"/>
  <c r="O23" i="6"/>
  <c r="M23" i="6" s="1"/>
  <c r="O22" i="6"/>
  <c r="M22" i="6" s="1"/>
  <c r="O25" i="6"/>
  <c r="M25" i="6" s="1"/>
  <c r="O24" i="6"/>
  <c r="M24" i="6" s="1"/>
  <c r="O28" i="6"/>
  <c r="M28" i="6" s="1"/>
  <c r="O29" i="6"/>
  <c r="M29" i="6" s="1"/>
  <c r="O30" i="6"/>
  <c r="M30" i="6" s="1"/>
  <c r="O35" i="6"/>
  <c r="M35" i="6" s="1"/>
  <c r="O34" i="6"/>
  <c r="M34" i="6" s="1"/>
  <c r="O33" i="6"/>
  <c r="M33" i="6" s="1"/>
  <c r="O32" i="6"/>
  <c r="M32" i="6" s="1"/>
  <c r="O36" i="6"/>
  <c r="M36" i="6" s="1"/>
  <c r="O5" i="6"/>
  <c r="M5" i="6" s="1"/>
  <c r="O21" i="6"/>
  <c r="M21" i="6" s="1"/>
  <c r="O20" i="6"/>
  <c r="M20" i="6" s="1"/>
  <c r="O19" i="6"/>
  <c r="M19" i="6" s="1"/>
  <c r="O18" i="6"/>
  <c r="M18" i="6" s="1"/>
  <c r="O17" i="6"/>
  <c r="M17" i="6" s="1"/>
  <c r="O16" i="6"/>
  <c r="M16" i="6" s="1"/>
  <c r="O15" i="6"/>
  <c r="M15" i="6" s="1"/>
  <c r="O14" i="6"/>
  <c r="M14" i="6" s="1"/>
  <c r="O13" i="6"/>
  <c r="M13" i="6" s="1"/>
  <c r="O12" i="6"/>
  <c r="M12" i="6" s="1"/>
  <c r="O11" i="6"/>
  <c r="M11" i="6" s="1"/>
  <c r="O10" i="6"/>
  <c r="M10" i="6" s="1"/>
  <c r="BE254" i="1"/>
  <c r="BE200" i="1"/>
  <c r="BE199" i="1"/>
  <c r="BE173" i="1"/>
  <c r="BE172" i="1"/>
  <c r="BE55" i="1"/>
  <c r="BE52" i="1"/>
  <c r="BE46" i="1"/>
  <c r="BE42" i="1"/>
  <c r="BE36" i="1"/>
  <c r="BE35" i="1"/>
  <c r="BE34" i="1"/>
  <c r="BE33" i="1"/>
  <c r="BE32" i="1"/>
  <c r="BE31" i="1"/>
  <c r="BE30" i="1"/>
  <c r="BE29" i="1"/>
  <c r="BE28" i="1"/>
  <c r="BE27" i="1"/>
  <c r="BE26" i="1"/>
  <c r="BE25" i="1"/>
  <c r="W34" i="6" l="1"/>
  <c r="W24" i="6"/>
  <c r="W6" i="6"/>
  <c r="W29" i="6"/>
  <c r="W22" i="6"/>
  <c r="W8" i="6"/>
  <c r="V38" i="6"/>
  <c r="X38" i="6" s="1"/>
  <c r="V32" i="6"/>
  <c r="X32" i="6" s="1"/>
  <c r="V31" i="6"/>
  <c r="X31" i="6" s="1"/>
  <c r="V26" i="6"/>
  <c r="X26" i="6" s="1"/>
  <c r="V22" i="6"/>
  <c r="X22" i="6" s="1"/>
  <c r="V33" i="6"/>
  <c r="V30" i="6"/>
  <c r="W32" i="6"/>
  <c r="V36" i="6"/>
  <c r="X36" i="6" s="1"/>
  <c r="V35" i="6"/>
  <c r="V25" i="6"/>
  <c r="V7" i="6"/>
  <c r="V37" i="6"/>
  <c r="V27" i="6"/>
  <c r="V23" i="6"/>
  <c r="V39" i="6"/>
  <c r="V34" i="6"/>
  <c r="V24" i="6"/>
  <c r="X24" i="6" s="1"/>
  <c r="V6" i="6"/>
  <c r="X6" i="6" s="1"/>
  <c r="V28" i="6"/>
  <c r="V29" i="6"/>
  <c r="W30" i="6"/>
  <c r="V8" i="6"/>
  <c r="V9" i="6"/>
  <c r="W33" i="6"/>
  <c r="W23" i="6"/>
  <c r="W9" i="6"/>
  <c r="W36" i="6"/>
  <c r="W35" i="6"/>
  <c r="W28" i="6"/>
  <c r="W25" i="6"/>
  <c r="W7" i="6"/>
  <c r="B8" i="1"/>
  <c r="B9" i="1"/>
  <c r="B11" i="1"/>
  <c r="B13" i="1"/>
  <c r="B15" i="1"/>
  <c r="B21" i="1"/>
  <c r="B24" i="1"/>
  <c r="B25" i="1"/>
  <c r="B26" i="1"/>
  <c r="B27" i="1"/>
  <c r="B28" i="1"/>
  <c r="B29" i="1"/>
  <c r="B30" i="1"/>
  <c r="B31" i="1"/>
  <c r="B32" i="1"/>
  <c r="B33" i="1"/>
  <c r="B34" i="1"/>
  <c r="B35" i="1"/>
  <c r="B36" i="1"/>
  <c r="B42" i="1"/>
  <c r="B46" i="1"/>
  <c r="B52" i="1"/>
  <c r="B55" i="1"/>
  <c r="B56" i="1"/>
  <c r="B57" i="1"/>
  <c r="B63" i="1"/>
  <c r="B64" i="1"/>
  <c r="B65" i="1"/>
  <c r="B66" i="1"/>
  <c r="B67" i="1"/>
  <c r="B68" i="1"/>
  <c r="B70" i="1"/>
  <c r="B71" i="1"/>
  <c r="B72" i="1"/>
  <c r="B73" i="1"/>
  <c r="B74" i="1"/>
  <c r="B75" i="1"/>
  <c r="B78" i="1"/>
  <c r="B84" i="1"/>
  <c r="B85" i="1"/>
  <c r="B143" i="1"/>
  <c r="B146" i="1"/>
  <c r="B148" i="1"/>
  <c r="B149" i="1"/>
  <c r="B150" i="1"/>
  <c r="B151" i="1"/>
  <c r="B152" i="1"/>
  <c r="B153" i="1"/>
  <c r="B154" i="1"/>
  <c r="B170" i="1"/>
  <c r="B172" i="1"/>
  <c r="B173" i="1"/>
  <c r="B190" i="1"/>
  <c r="B198" i="1"/>
  <c r="B199" i="1"/>
  <c r="B200" i="1"/>
  <c r="B202" i="1"/>
  <c r="B203" i="1"/>
  <c r="B204" i="1"/>
  <c r="B205" i="1"/>
  <c r="B209" i="1"/>
  <c r="B210" i="1"/>
  <c r="B211" i="1"/>
  <c r="B212" i="1"/>
  <c r="B221" i="1"/>
  <c r="B222" i="1"/>
  <c r="B223" i="1"/>
  <c r="B224" i="1"/>
  <c r="B225" i="1"/>
  <c r="B247" i="1"/>
  <c r="B248" i="1"/>
  <c r="B249" i="1"/>
  <c r="B250" i="1"/>
  <c r="B251" i="1"/>
  <c r="B252" i="1"/>
  <c r="B254" i="1"/>
  <c r="B257" i="1"/>
  <c r="B259" i="1"/>
  <c r="B260" i="1"/>
  <c r="B261" i="1"/>
  <c r="B262" i="1"/>
  <c r="B263" i="1"/>
  <c r="B264" i="1"/>
  <c r="B265" i="1"/>
  <c r="B266" i="1"/>
  <c r="B267" i="1"/>
  <c r="B268" i="1"/>
  <c r="B269" i="1"/>
  <c r="B270" i="1"/>
  <c r="B271" i="1"/>
  <c r="AH25" i="1"/>
  <c r="X34" i="6" l="1"/>
  <c r="X30" i="6"/>
  <c r="X37" i="6"/>
  <c r="X7" i="6"/>
  <c r="X33" i="6"/>
  <c r="X27" i="6"/>
  <c r="X39" i="6"/>
  <c r="X8" i="6"/>
  <c r="X35" i="6"/>
  <c r="X9" i="6"/>
  <c r="X25" i="6"/>
  <c r="X23" i="6"/>
  <c r="X29" i="6"/>
  <c r="X28" i="6"/>
  <c r="S12" i="3" l="1"/>
  <c r="S6" i="3" l="1"/>
  <c r="S8" i="3"/>
  <c r="S13" i="3"/>
  <c r="S14" i="3"/>
  <c r="S19" i="3"/>
  <c r="S20" i="3"/>
  <c r="S21" i="3"/>
  <c r="S22" i="3"/>
  <c r="S23" i="3"/>
  <c r="S24" i="3"/>
  <c r="S25" i="3"/>
  <c r="S26" i="3"/>
  <c r="S27" i="3"/>
  <c r="S28" i="3"/>
  <c r="S29" i="3"/>
  <c r="S30" i="3"/>
  <c r="S31" i="3"/>
  <c r="S32" i="3"/>
  <c r="S46" i="3"/>
  <c r="S47" i="3"/>
  <c r="S48" i="3"/>
  <c r="S49" i="3"/>
  <c r="S50" i="3"/>
  <c r="S51" i="3"/>
  <c r="S52" i="3"/>
  <c r="S53" i="3"/>
  <c r="S56" i="3"/>
  <c r="S57" i="3"/>
  <c r="S61" i="3"/>
  <c r="S62" i="3"/>
  <c r="S79" i="3"/>
  <c r="S80" i="3"/>
  <c r="S81" i="3"/>
  <c r="S82" i="3"/>
  <c r="S83" i="3"/>
  <c r="S84" i="3"/>
  <c r="S85" i="3"/>
  <c r="S86" i="3"/>
  <c r="S87" i="3"/>
  <c r="S88" i="3"/>
  <c r="S89" i="3"/>
  <c r="S90" i="3"/>
  <c r="S91" i="3"/>
  <c r="S5" i="3"/>
  <c r="Q3" i="6"/>
  <c r="Q2" i="6"/>
  <c r="Q5" i="6"/>
  <c r="Q21" i="6"/>
  <c r="Q20" i="6"/>
  <c r="Q19" i="6"/>
  <c r="Q18" i="6"/>
  <c r="Q17" i="6"/>
  <c r="Q16" i="6"/>
  <c r="Q15" i="6"/>
  <c r="Q14" i="6"/>
  <c r="Q13" i="6"/>
  <c r="Q12" i="6"/>
  <c r="Q11" i="6"/>
  <c r="Q10" i="6"/>
  <c r="Q4" i="6" l="1"/>
  <c r="AV158" i="8" l="1"/>
  <c r="AW158" i="8" s="1"/>
  <c r="AJ158" i="8"/>
  <c r="AI158" i="8"/>
  <c r="AG158" i="8"/>
  <c r="AF158" i="8"/>
  <c r="AE158" i="8"/>
  <c r="AD158" i="8"/>
  <c r="AC158" i="8"/>
  <c r="X158" i="8"/>
  <c r="AH158" i="8" s="1"/>
  <c r="AV157" i="8"/>
  <c r="AW157" i="8" s="1"/>
  <c r="AP157" i="8"/>
  <c r="AJ157" i="8"/>
  <c r="AI157" i="8"/>
  <c r="AH157" i="8"/>
  <c r="BM157" i="8" s="1"/>
  <c r="BN157" i="8" s="1"/>
  <c r="AG157" i="8"/>
  <c r="AF157" i="8"/>
  <c r="AE157" i="8"/>
  <c r="AD157" i="8"/>
  <c r="AC157" i="8"/>
  <c r="X157" i="8"/>
  <c r="AV156" i="8"/>
  <c r="AW156" i="8" s="1"/>
  <c r="AJ156" i="8"/>
  <c r="AI156" i="8"/>
  <c r="AH156" i="8"/>
  <c r="BM156" i="8" s="1"/>
  <c r="BN156" i="8" s="1"/>
  <c r="AG156" i="8"/>
  <c r="AF156" i="8"/>
  <c r="AE156" i="8"/>
  <c r="AD156" i="8"/>
  <c r="AY156" i="8" s="1"/>
  <c r="AC156" i="8"/>
  <c r="BF156" i="8" s="1"/>
  <c r="X156" i="8"/>
  <c r="AP156" i="8" s="1"/>
  <c r="AO155" i="8"/>
  <c r="AO154" i="8"/>
  <c r="BO153" i="8"/>
  <c r="AV153" i="8"/>
  <c r="AW153" i="8" s="1"/>
  <c r="AP153" i="8"/>
  <c r="AJ153" i="8"/>
  <c r="AI153" i="8"/>
  <c r="AH153" i="8"/>
  <c r="BM153" i="8" s="1"/>
  <c r="BN153" i="8" s="1"/>
  <c r="AG153" i="8"/>
  <c r="AF153" i="8"/>
  <c r="BC153" i="8" s="1"/>
  <c r="AE153" i="8"/>
  <c r="AD153" i="8"/>
  <c r="AC153" i="8"/>
  <c r="AW152" i="8"/>
  <c r="AV152" i="8"/>
  <c r="AP152" i="8"/>
  <c r="AJ152" i="8"/>
  <c r="AI152" i="8"/>
  <c r="AH152" i="8"/>
  <c r="AG152" i="8"/>
  <c r="AF152" i="8"/>
  <c r="AE152" i="8"/>
  <c r="BO152" i="8" s="1"/>
  <c r="AD152" i="8"/>
  <c r="AC152" i="8"/>
  <c r="AV151" i="8"/>
  <c r="AW151" i="8" s="1"/>
  <c r="AP151" i="8"/>
  <c r="AJ151" i="8"/>
  <c r="AI151" i="8"/>
  <c r="AH151" i="8"/>
  <c r="AM151" i="8" s="1"/>
  <c r="BK151" i="8" s="1"/>
  <c r="AG151" i="8"/>
  <c r="AF151" i="8"/>
  <c r="AE151" i="8"/>
  <c r="AD151" i="8"/>
  <c r="AC151" i="8"/>
  <c r="AV150" i="8"/>
  <c r="AW150" i="8" s="1"/>
  <c r="AP150" i="8"/>
  <c r="AM150" i="8"/>
  <c r="BK150" i="8" s="1"/>
  <c r="AJ150" i="8"/>
  <c r="BE150" i="8" s="1"/>
  <c r="AI150" i="8"/>
  <c r="AH150" i="8"/>
  <c r="AG150" i="8"/>
  <c r="BC150" i="8" s="1"/>
  <c r="AF150" i="8"/>
  <c r="AE150" i="8"/>
  <c r="BO150" i="8" s="1"/>
  <c r="AD150" i="8"/>
  <c r="AC150" i="8"/>
  <c r="AL150" i="8" s="1"/>
  <c r="BO149" i="8"/>
  <c r="AV149" i="8"/>
  <c r="AW149" i="8" s="1"/>
  <c r="AP149" i="8"/>
  <c r="AJ149" i="8"/>
  <c r="AI149" i="8"/>
  <c r="AH149" i="8"/>
  <c r="AG149" i="8"/>
  <c r="BC149" i="8" s="1"/>
  <c r="AF149" i="8"/>
  <c r="AE149" i="8"/>
  <c r="AD149" i="8"/>
  <c r="AC149" i="8"/>
  <c r="AV148" i="8"/>
  <c r="AW148" i="8" s="1"/>
  <c r="AP148" i="8"/>
  <c r="AJ148" i="8"/>
  <c r="AI148" i="8"/>
  <c r="AH148" i="8"/>
  <c r="AG148" i="8"/>
  <c r="AF148" i="8"/>
  <c r="AE148" i="8"/>
  <c r="AD148" i="8"/>
  <c r="AC148" i="8"/>
  <c r="BB148" i="8" s="1"/>
  <c r="AW147" i="8"/>
  <c r="AV147" i="8"/>
  <c r="AP147" i="8"/>
  <c r="AJ147" i="8"/>
  <c r="AI147" i="8"/>
  <c r="AH147" i="8"/>
  <c r="BM147" i="8" s="1"/>
  <c r="BN147" i="8" s="1"/>
  <c r="AG147" i="8"/>
  <c r="AF147" i="8"/>
  <c r="AE147" i="8"/>
  <c r="BO147" i="8" s="1"/>
  <c r="AD147" i="8"/>
  <c r="AC147" i="8"/>
  <c r="BB147" i="8" s="1"/>
  <c r="BO146" i="8"/>
  <c r="BF146" i="8"/>
  <c r="AV146" i="8"/>
  <c r="AW146" i="8" s="1"/>
  <c r="AP146" i="8"/>
  <c r="AJ146" i="8"/>
  <c r="AI146" i="8"/>
  <c r="AH146" i="8"/>
  <c r="AX146" i="8" s="1"/>
  <c r="AG146" i="8"/>
  <c r="AF146" i="8"/>
  <c r="AE146" i="8"/>
  <c r="AD146" i="8"/>
  <c r="AC146" i="8"/>
  <c r="AW145" i="8"/>
  <c r="AT145" i="8"/>
  <c r="AP145" i="8"/>
  <c r="AO145" i="8"/>
  <c r="AD145" i="8"/>
  <c r="AC145" i="8"/>
  <c r="BM144" i="8"/>
  <c r="BN144" i="8" s="1"/>
  <c r="AX144" i="8"/>
  <c r="AV144" i="8"/>
  <c r="AW144" i="8" s="1"/>
  <c r="AP144" i="8"/>
  <c r="AJ144" i="8"/>
  <c r="BE144" i="8" s="1"/>
  <c r="AI144" i="8"/>
  <c r="AH144" i="8"/>
  <c r="AG144" i="8"/>
  <c r="AF144" i="8"/>
  <c r="AE144" i="8"/>
  <c r="BO144" i="8" s="1"/>
  <c r="AT144" i="8" s="1"/>
  <c r="AD144" i="8"/>
  <c r="AY144" i="8" s="1"/>
  <c r="AC144" i="8"/>
  <c r="AV143" i="8"/>
  <c r="AW143" i="8" s="1"/>
  <c r="AP143" i="8"/>
  <c r="AJ143" i="8"/>
  <c r="AI143" i="8"/>
  <c r="AH143" i="8"/>
  <c r="BM143" i="8" s="1"/>
  <c r="BN143" i="8" s="1"/>
  <c r="AG143" i="8"/>
  <c r="AF143" i="8"/>
  <c r="AE143" i="8"/>
  <c r="BO143" i="8" s="1"/>
  <c r="AD143" i="8"/>
  <c r="AC143" i="8"/>
  <c r="AL143" i="8" s="1"/>
  <c r="BO142" i="8"/>
  <c r="AW142" i="8"/>
  <c r="AV142" i="8"/>
  <c r="AP142" i="8"/>
  <c r="AJ142" i="8"/>
  <c r="BE142" i="8" s="1"/>
  <c r="AI142" i="8"/>
  <c r="AH142" i="8"/>
  <c r="BM142" i="8" s="1"/>
  <c r="BN142" i="8" s="1"/>
  <c r="AG142" i="8"/>
  <c r="AM142" i="8" s="1"/>
  <c r="BK142" i="8" s="1"/>
  <c r="AF142" i="8"/>
  <c r="AE142" i="8"/>
  <c r="AD142" i="8"/>
  <c r="AC142" i="8"/>
  <c r="AW141" i="8"/>
  <c r="AV141" i="8"/>
  <c r="AP141" i="8"/>
  <c r="AJ141" i="8"/>
  <c r="AI141" i="8"/>
  <c r="AH141" i="8"/>
  <c r="BM141" i="8" s="1"/>
  <c r="BN141" i="8" s="1"/>
  <c r="AG141" i="8"/>
  <c r="AF141" i="8"/>
  <c r="AE141" i="8"/>
  <c r="AD141" i="8"/>
  <c r="AC141" i="8"/>
  <c r="AL141" i="8" s="1"/>
  <c r="AW140" i="8"/>
  <c r="AT140" i="8"/>
  <c r="AP140" i="8"/>
  <c r="AO140" i="8"/>
  <c r="AD140" i="8"/>
  <c r="AC140" i="8"/>
  <c r="BM139" i="8"/>
  <c r="BN139" i="8" s="1"/>
  <c r="AV139" i="8"/>
  <c r="AW139" i="8" s="1"/>
  <c r="AP139" i="8"/>
  <c r="AJ139" i="8"/>
  <c r="AI139" i="8"/>
  <c r="AH139" i="8"/>
  <c r="AG139" i="8"/>
  <c r="AM139" i="8" s="1"/>
  <c r="BL139" i="8" s="1"/>
  <c r="AF139" i="8"/>
  <c r="AE139" i="8"/>
  <c r="AD139" i="8"/>
  <c r="AC139" i="8"/>
  <c r="AV138" i="8"/>
  <c r="AW138" i="8" s="1"/>
  <c r="AP138" i="8"/>
  <c r="AJ138" i="8"/>
  <c r="AI138" i="8"/>
  <c r="AH138" i="8"/>
  <c r="BM138" i="8" s="1"/>
  <c r="BN138" i="8" s="1"/>
  <c r="AG138" i="8"/>
  <c r="AM138" i="8" s="1"/>
  <c r="BL138" i="8" s="1"/>
  <c r="AF138" i="8"/>
  <c r="AE138" i="8"/>
  <c r="AD138" i="8"/>
  <c r="AC138" i="8"/>
  <c r="BB138" i="8" s="1"/>
  <c r="AY137" i="8"/>
  <c r="AW137" i="8"/>
  <c r="AV137" i="8"/>
  <c r="AP137" i="8"/>
  <c r="AJ137" i="8"/>
  <c r="AI137" i="8"/>
  <c r="AH137" i="8"/>
  <c r="AG137" i="8"/>
  <c r="BB137" i="8" s="1"/>
  <c r="AF137" i="8"/>
  <c r="AE137" i="8"/>
  <c r="AD137" i="8"/>
  <c r="AC137" i="8"/>
  <c r="AV136" i="8"/>
  <c r="AW136" i="8" s="1"/>
  <c r="AP136" i="8"/>
  <c r="AJ136" i="8"/>
  <c r="AI136" i="8"/>
  <c r="AH136" i="8"/>
  <c r="BM136" i="8" s="1"/>
  <c r="BN136" i="8" s="1"/>
  <c r="AG136" i="8"/>
  <c r="AF136" i="8"/>
  <c r="AE136" i="8"/>
  <c r="AD136" i="8"/>
  <c r="AY136" i="8" s="1"/>
  <c r="AC136" i="8"/>
  <c r="BB136" i="8" s="1"/>
  <c r="AV135" i="8"/>
  <c r="AW135" i="8" s="1"/>
  <c r="AP135" i="8"/>
  <c r="AJ135" i="8"/>
  <c r="AI135" i="8"/>
  <c r="AH135" i="8"/>
  <c r="BM135" i="8" s="1"/>
  <c r="BN135" i="8" s="1"/>
  <c r="AG135" i="8"/>
  <c r="AM135" i="8" s="1"/>
  <c r="BL135" i="8" s="1"/>
  <c r="AF135" i="8"/>
  <c r="AE135" i="8"/>
  <c r="BO135" i="8" s="1"/>
  <c r="AD135" i="8"/>
  <c r="AC135" i="8"/>
  <c r="BB134" i="8"/>
  <c r="AW134" i="8"/>
  <c r="AV134" i="8"/>
  <c r="AP134" i="8"/>
  <c r="AJ134" i="8"/>
  <c r="AI134" i="8"/>
  <c r="AH134" i="8"/>
  <c r="AG134" i="8"/>
  <c r="AF134" i="8"/>
  <c r="AE134" i="8"/>
  <c r="AD134" i="8"/>
  <c r="AC134" i="8"/>
  <c r="AW133" i="8"/>
  <c r="AV133" i="8"/>
  <c r="AP133" i="8"/>
  <c r="AJ133" i="8"/>
  <c r="AI133" i="8"/>
  <c r="AH133" i="8"/>
  <c r="BM133" i="8" s="1"/>
  <c r="BN133" i="8" s="1"/>
  <c r="AG133" i="8"/>
  <c r="AF133" i="8"/>
  <c r="AE133" i="8"/>
  <c r="BP133" i="8" s="1"/>
  <c r="AD133" i="8"/>
  <c r="AC133" i="8"/>
  <c r="BO132" i="8"/>
  <c r="BN132" i="8"/>
  <c r="AT132" i="8" s="1"/>
  <c r="AW132" i="8"/>
  <c r="AV132" i="8"/>
  <c r="AP132" i="8"/>
  <c r="AJ132" i="8"/>
  <c r="AI132" i="8"/>
  <c r="AH132" i="8"/>
  <c r="BM132" i="8" s="1"/>
  <c r="AG132" i="8"/>
  <c r="AF132" i="8"/>
  <c r="BC132" i="8" s="1"/>
  <c r="AE132" i="8"/>
  <c r="AD132" i="8"/>
  <c r="AC132" i="8"/>
  <c r="AL132" i="8" s="1"/>
  <c r="AV131" i="8"/>
  <c r="AW131" i="8" s="1"/>
  <c r="AP131" i="8"/>
  <c r="AJ131" i="8"/>
  <c r="AI131" i="8"/>
  <c r="AH131" i="8"/>
  <c r="BM131" i="8" s="1"/>
  <c r="BN131" i="8" s="1"/>
  <c r="AG131" i="8"/>
  <c r="AF131" i="8"/>
  <c r="AE131" i="8"/>
  <c r="BO131" i="8" s="1"/>
  <c r="AD131" i="8"/>
  <c r="AC131" i="8"/>
  <c r="AL131" i="8" s="1"/>
  <c r="AW130" i="8"/>
  <c r="AV130" i="8"/>
  <c r="AP130" i="8"/>
  <c r="AJ130" i="8"/>
  <c r="BE130" i="8" s="1"/>
  <c r="AI130" i="8"/>
  <c r="AH130" i="8"/>
  <c r="BM130" i="8" s="1"/>
  <c r="BN130" i="8" s="1"/>
  <c r="AG130" i="8"/>
  <c r="AF130" i="8"/>
  <c r="AE130" i="8"/>
  <c r="BP130" i="8" s="1"/>
  <c r="AD130" i="8"/>
  <c r="AC130" i="8"/>
  <c r="BB129" i="8"/>
  <c r="AW129" i="8"/>
  <c r="AV129" i="8"/>
  <c r="AP129" i="8"/>
  <c r="AJ129" i="8"/>
  <c r="AI129" i="8"/>
  <c r="AH129" i="8"/>
  <c r="BM129" i="8" s="1"/>
  <c r="BN129" i="8" s="1"/>
  <c r="AG129" i="8"/>
  <c r="AF129" i="8"/>
  <c r="AE129" i="8"/>
  <c r="BO129" i="8" s="1"/>
  <c r="AT129" i="8" s="1"/>
  <c r="AD129" i="8"/>
  <c r="AC129" i="8"/>
  <c r="BN128" i="8"/>
  <c r="AV128" i="8"/>
  <c r="AW128" i="8" s="1"/>
  <c r="AP128" i="8"/>
  <c r="AJ128" i="8"/>
  <c r="BE128" i="8" s="1"/>
  <c r="AI128" i="8"/>
  <c r="AH128" i="8"/>
  <c r="BM128" i="8" s="1"/>
  <c r="AG128" i="8"/>
  <c r="AF128" i="8"/>
  <c r="BC128" i="8" s="1"/>
  <c r="AE128" i="8"/>
  <c r="AD128" i="8"/>
  <c r="AC128" i="8"/>
  <c r="AL128" i="8" s="1"/>
  <c r="BF127" i="8"/>
  <c r="AV127" i="8"/>
  <c r="AW127" i="8" s="1"/>
  <c r="AP127" i="8"/>
  <c r="AJ127" i="8"/>
  <c r="AI127" i="8"/>
  <c r="AH127" i="8"/>
  <c r="AG127" i="8"/>
  <c r="AM127" i="8" s="1"/>
  <c r="BK127" i="8" s="1"/>
  <c r="AF127" i="8"/>
  <c r="AE127" i="8"/>
  <c r="BO127" i="8" s="1"/>
  <c r="AD127" i="8"/>
  <c r="AC127" i="8"/>
  <c r="BO126" i="8"/>
  <c r="BN126" i="8"/>
  <c r="AT126" i="8" s="1"/>
  <c r="AW126" i="8"/>
  <c r="AV126" i="8"/>
  <c r="AP126" i="8"/>
  <c r="AJ126" i="8"/>
  <c r="AI126" i="8"/>
  <c r="AH126" i="8"/>
  <c r="BM126" i="8" s="1"/>
  <c r="AG126" i="8"/>
  <c r="AF126" i="8"/>
  <c r="AE126" i="8"/>
  <c r="AD126" i="8"/>
  <c r="AC126" i="8"/>
  <c r="AL126" i="8" s="1"/>
  <c r="AV125" i="8"/>
  <c r="AW125" i="8" s="1"/>
  <c r="AP125" i="8"/>
  <c r="AJ125" i="8"/>
  <c r="AI125" i="8"/>
  <c r="AH125" i="8"/>
  <c r="AM125" i="8" s="1"/>
  <c r="BK125" i="8" s="1"/>
  <c r="AG125" i="8"/>
  <c r="AF125" i="8"/>
  <c r="AE125" i="8"/>
  <c r="BO125" i="8" s="1"/>
  <c r="AD125" i="8"/>
  <c r="AC125" i="8"/>
  <c r="BF125" i="8" s="1"/>
  <c r="BN124" i="8"/>
  <c r="AV124" i="8"/>
  <c r="AW124" i="8" s="1"/>
  <c r="AP124" i="8"/>
  <c r="AJ124" i="8"/>
  <c r="BE124" i="8" s="1"/>
  <c r="AI124" i="8"/>
  <c r="AH124" i="8"/>
  <c r="BM124" i="8" s="1"/>
  <c r="AG124" i="8"/>
  <c r="AF124" i="8"/>
  <c r="AE124" i="8"/>
  <c r="AD124" i="8"/>
  <c r="AC124" i="8"/>
  <c r="AL124" i="8" s="1"/>
  <c r="AW123" i="8"/>
  <c r="AV123" i="8"/>
  <c r="AP123" i="8"/>
  <c r="AJ123" i="8"/>
  <c r="AI123" i="8"/>
  <c r="AH123" i="8"/>
  <c r="AG123" i="8"/>
  <c r="AF123" i="8"/>
  <c r="AE123" i="8"/>
  <c r="BO123" i="8" s="1"/>
  <c r="AD123" i="8"/>
  <c r="BF123" i="8" s="1"/>
  <c r="AC123" i="8"/>
  <c r="BN122" i="8"/>
  <c r="AW122" i="8"/>
  <c r="AV122" i="8"/>
  <c r="AP122" i="8"/>
  <c r="AJ122" i="8"/>
  <c r="BE122" i="8" s="1"/>
  <c r="AI122" i="8"/>
  <c r="AH122" i="8"/>
  <c r="BM122" i="8" s="1"/>
  <c r="AG122" i="8"/>
  <c r="AF122" i="8"/>
  <c r="AE122" i="8"/>
  <c r="BO122" i="8" s="1"/>
  <c r="AT122" i="8" s="1"/>
  <c r="AD122" i="8"/>
  <c r="AC122" i="8"/>
  <c r="BB121" i="8"/>
  <c r="AW121" i="8"/>
  <c r="AV121" i="8"/>
  <c r="AP121" i="8"/>
  <c r="AJ121" i="8"/>
  <c r="AI121" i="8"/>
  <c r="AH121" i="8"/>
  <c r="AG121" i="8"/>
  <c r="AF121" i="8"/>
  <c r="AE121" i="8"/>
  <c r="AD121" i="8"/>
  <c r="AC121" i="8"/>
  <c r="BO120" i="8"/>
  <c r="BC120" i="8"/>
  <c r="AV120" i="8"/>
  <c r="AW120" i="8" s="1"/>
  <c r="AP120" i="8"/>
  <c r="AJ120" i="8"/>
  <c r="AI120" i="8"/>
  <c r="AH120" i="8"/>
  <c r="BM120" i="8" s="1"/>
  <c r="BN120" i="8" s="1"/>
  <c r="AT120" i="8" s="1"/>
  <c r="AG120" i="8"/>
  <c r="AF120" i="8"/>
  <c r="AE120" i="8"/>
  <c r="AD120" i="8"/>
  <c r="AC120" i="8"/>
  <c r="AY119" i="8"/>
  <c r="AW119" i="8"/>
  <c r="AV119" i="8"/>
  <c r="AP119" i="8"/>
  <c r="AJ119" i="8"/>
  <c r="AI119" i="8"/>
  <c r="AH119" i="8"/>
  <c r="AG119" i="8"/>
  <c r="AF119" i="8"/>
  <c r="AE119" i="8"/>
  <c r="AD119" i="8"/>
  <c r="AC119" i="8"/>
  <c r="BF119" i="8" s="1"/>
  <c r="BO118" i="8"/>
  <c r="AW118" i="8"/>
  <c r="AV118" i="8"/>
  <c r="AP118" i="8"/>
  <c r="AJ118" i="8"/>
  <c r="AI118" i="8"/>
  <c r="AH118" i="8"/>
  <c r="AG118" i="8"/>
  <c r="AM118" i="8" s="1"/>
  <c r="AF118" i="8"/>
  <c r="BC118" i="8" s="1"/>
  <c r="AE118" i="8"/>
  <c r="AD118" i="8"/>
  <c r="AC118" i="8"/>
  <c r="AV117" i="8"/>
  <c r="AW117" i="8" s="1"/>
  <c r="AP117" i="8"/>
  <c r="AJ117" i="8"/>
  <c r="AI117" i="8"/>
  <c r="AH117" i="8"/>
  <c r="BM117" i="8" s="1"/>
  <c r="BN117" i="8" s="1"/>
  <c r="AG117" i="8"/>
  <c r="AF117" i="8"/>
  <c r="AE117" i="8"/>
  <c r="AD117" i="8"/>
  <c r="AC117" i="8"/>
  <c r="AL117" i="8" s="1"/>
  <c r="AW116" i="8"/>
  <c r="AV116" i="8"/>
  <c r="AP116" i="8"/>
  <c r="AJ116" i="8"/>
  <c r="BE116" i="8" s="1"/>
  <c r="AI116" i="8"/>
  <c r="AH116" i="8"/>
  <c r="BM116" i="8" s="1"/>
  <c r="BN116" i="8" s="1"/>
  <c r="AG116" i="8"/>
  <c r="AF116" i="8"/>
  <c r="AE116" i="8"/>
  <c r="BC116" i="8" s="1"/>
  <c r="AD116" i="8"/>
  <c r="AC116" i="8"/>
  <c r="BB115" i="8"/>
  <c r="AW115" i="8"/>
  <c r="AV115" i="8"/>
  <c r="AP115" i="8"/>
  <c r="AJ115" i="8"/>
  <c r="AI115" i="8"/>
  <c r="AH115" i="8"/>
  <c r="BM115" i="8" s="1"/>
  <c r="BN115" i="8" s="1"/>
  <c r="AG115" i="8"/>
  <c r="AF115" i="8"/>
  <c r="AE115" i="8"/>
  <c r="AD115" i="8"/>
  <c r="AC115" i="8"/>
  <c r="BN114" i="8"/>
  <c r="AV114" i="8"/>
  <c r="AW114" i="8" s="1"/>
  <c r="AP114" i="8"/>
  <c r="AJ114" i="8"/>
  <c r="BE114" i="8" s="1"/>
  <c r="AI114" i="8"/>
  <c r="AH114" i="8"/>
  <c r="BM114" i="8" s="1"/>
  <c r="AG114" i="8"/>
  <c r="AF114" i="8"/>
  <c r="BC114" i="8" s="1"/>
  <c r="AE114" i="8"/>
  <c r="BO114" i="8" s="1"/>
  <c r="AD114" i="8"/>
  <c r="AC114" i="8"/>
  <c r="BP114" i="8" s="1"/>
  <c r="AV113" i="8"/>
  <c r="AW113" i="8" s="1"/>
  <c r="AP113" i="8"/>
  <c r="AJ113" i="8"/>
  <c r="AI113" i="8"/>
  <c r="AH113" i="8"/>
  <c r="BM113" i="8" s="1"/>
  <c r="BN113" i="8" s="1"/>
  <c r="AG113" i="8"/>
  <c r="BB113" i="8" s="1"/>
  <c r="AF113" i="8"/>
  <c r="AE113" i="8"/>
  <c r="BO113" i="8" s="1"/>
  <c r="AD113" i="8"/>
  <c r="AC113" i="8"/>
  <c r="BN112" i="8"/>
  <c r="AW112" i="8"/>
  <c r="AV112" i="8"/>
  <c r="AP112" i="8"/>
  <c r="AJ112" i="8"/>
  <c r="BE112" i="8" s="1"/>
  <c r="AI112" i="8"/>
  <c r="AH112" i="8"/>
  <c r="BM112" i="8" s="1"/>
  <c r="AG112" i="8"/>
  <c r="AF112" i="8"/>
  <c r="BC112" i="8" s="1"/>
  <c r="AE112" i="8"/>
  <c r="BO112" i="8" s="1"/>
  <c r="AD112" i="8"/>
  <c r="AC112" i="8"/>
  <c r="AV111" i="8"/>
  <c r="AW111" i="8" s="1"/>
  <c r="AP111" i="8"/>
  <c r="AJ111" i="8"/>
  <c r="AI111" i="8"/>
  <c r="AH111" i="8"/>
  <c r="BM111" i="8" s="1"/>
  <c r="BN111" i="8" s="1"/>
  <c r="AG111" i="8"/>
  <c r="BC111" i="8" s="1"/>
  <c r="AF111" i="8"/>
  <c r="AE111" i="8"/>
  <c r="BO111" i="8" s="1"/>
  <c r="AD111" i="8"/>
  <c r="AC111" i="8"/>
  <c r="AL111" i="8" s="1"/>
  <c r="AW110" i="8"/>
  <c r="AV110" i="8"/>
  <c r="AP110" i="8"/>
  <c r="AJ110" i="8"/>
  <c r="AI110" i="8"/>
  <c r="AH110" i="8"/>
  <c r="BM110" i="8" s="1"/>
  <c r="BN110" i="8" s="1"/>
  <c r="AG110" i="8"/>
  <c r="AF110" i="8"/>
  <c r="AE110" i="8"/>
  <c r="AD110" i="8"/>
  <c r="AC110" i="8"/>
  <c r="AV109" i="8"/>
  <c r="AW109" i="8" s="1"/>
  <c r="AP109" i="8"/>
  <c r="AJ109" i="8"/>
  <c r="BE109" i="8" s="1"/>
  <c r="AI109" i="8"/>
  <c r="AH109" i="8"/>
  <c r="AG109" i="8"/>
  <c r="AF109" i="8"/>
  <c r="AE109" i="8"/>
  <c r="AD109" i="8"/>
  <c r="AC109" i="8"/>
  <c r="BB108" i="8"/>
  <c r="AW108" i="8"/>
  <c r="AV108" i="8"/>
  <c r="AP108" i="8"/>
  <c r="AJ108" i="8"/>
  <c r="BE108" i="8" s="1"/>
  <c r="AI108" i="8"/>
  <c r="AH108" i="8"/>
  <c r="AG108" i="8"/>
  <c r="AF108" i="8"/>
  <c r="AE108" i="8"/>
  <c r="AD108" i="8"/>
  <c r="AC108" i="8"/>
  <c r="AV107" i="8"/>
  <c r="AW107" i="8" s="1"/>
  <c r="AP107" i="8"/>
  <c r="AJ107" i="8"/>
  <c r="BE107" i="8" s="1"/>
  <c r="AI107" i="8"/>
  <c r="AH107" i="8"/>
  <c r="AG107" i="8"/>
  <c r="AF107" i="8"/>
  <c r="AE107" i="8"/>
  <c r="AD107" i="8"/>
  <c r="AY107" i="8" s="1"/>
  <c r="AC107" i="8"/>
  <c r="BF107" i="8" s="1"/>
  <c r="BF106" i="8"/>
  <c r="AW106" i="8"/>
  <c r="AV106" i="8"/>
  <c r="AP106" i="8"/>
  <c r="AJ106" i="8"/>
  <c r="BE106" i="8" s="1"/>
  <c r="AI106" i="8"/>
  <c r="AH106" i="8"/>
  <c r="AX106" i="8" s="1"/>
  <c r="AG106" i="8"/>
  <c r="BB106" i="8" s="1"/>
  <c r="AF106" i="8"/>
  <c r="AE106" i="8"/>
  <c r="BD106" i="8" s="1"/>
  <c r="AD106" i="8"/>
  <c r="AY106" i="8" s="1"/>
  <c r="AC106" i="8"/>
  <c r="BB105" i="8"/>
  <c r="AW105" i="8"/>
  <c r="AV105" i="8"/>
  <c r="AP105" i="8"/>
  <c r="AJ105" i="8"/>
  <c r="AI105" i="8"/>
  <c r="AH105" i="8"/>
  <c r="BM105" i="8" s="1"/>
  <c r="BN105" i="8" s="1"/>
  <c r="AG105" i="8"/>
  <c r="AF105" i="8"/>
  <c r="AE105" i="8"/>
  <c r="BO105" i="8" s="1"/>
  <c r="AT105" i="8" s="1"/>
  <c r="AD105" i="8"/>
  <c r="AC105" i="8"/>
  <c r="BN104" i="8"/>
  <c r="AV104" i="8"/>
  <c r="AW104" i="8" s="1"/>
  <c r="AP104" i="8"/>
  <c r="AJ104" i="8"/>
  <c r="BE104" i="8" s="1"/>
  <c r="AI104" i="8"/>
  <c r="AH104" i="8"/>
  <c r="BM104" i="8" s="1"/>
  <c r="AG104" i="8"/>
  <c r="AM104" i="8" s="1"/>
  <c r="BK104" i="8" s="1"/>
  <c r="AF104" i="8"/>
  <c r="BC104" i="8" s="1"/>
  <c r="AE104" i="8"/>
  <c r="BO104" i="8" s="1"/>
  <c r="AD104" i="8"/>
  <c r="AC104" i="8"/>
  <c r="BP104" i="8" s="1"/>
  <c r="AW103" i="8"/>
  <c r="AV103" i="8"/>
  <c r="AP103" i="8"/>
  <c r="AJ103" i="8"/>
  <c r="AI103" i="8"/>
  <c r="AH103" i="8"/>
  <c r="BM103" i="8" s="1"/>
  <c r="BN103" i="8" s="1"/>
  <c r="AG103" i="8"/>
  <c r="AF103" i="8"/>
  <c r="AE103" i="8"/>
  <c r="AD103" i="8"/>
  <c r="AC103" i="8"/>
  <c r="AL103" i="8" s="1"/>
  <c r="AW98" i="8"/>
  <c r="AV98" i="8"/>
  <c r="AP98" i="8"/>
  <c r="AJ98" i="8"/>
  <c r="BE98" i="8" s="1"/>
  <c r="AI98" i="8"/>
  <c r="AH98" i="8"/>
  <c r="BM98" i="8" s="1"/>
  <c r="BN98" i="8" s="1"/>
  <c r="AT98" i="8" s="1"/>
  <c r="AG98" i="8"/>
  <c r="AF98" i="8"/>
  <c r="AE98" i="8"/>
  <c r="BO98" i="8" s="1"/>
  <c r="AD98" i="8"/>
  <c r="AC98" i="8"/>
  <c r="AW97" i="8"/>
  <c r="AV97" i="8"/>
  <c r="AP97" i="8"/>
  <c r="AJ97" i="8"/>
  <c r="AI97" i="8"/>
  <c r="AH97" i="8"/>
  <c r="BM97" i="8" s="1"/>
  <c r="BN97" i="8" s="1"/>
  <c r="AG97" i="8"/>
  <c r="AF97" i="8"/>
  <c r="AE97" i="8"/>
  <c r="AD97" i="8"/>
  <c r="AC97" i="8"/>
  <c r="BO96" i="8"/>
  <c r="BN96" i="8"/>
  <c r="AT96" i="8" s="1"/>
  <c r="AW96" i="8"/>
  <c r="AV96" i="8"/>
  <c r="AP96" i="8"/>
  <c r="AJ96" i="8"/>
  <c r="AI96" i="8"/>
  <c r="AH96" i="8"/>
  <c r="BM96" i="8" s="1"/>
  <c r="AG96" i="8"/>
  <c r="AM96" i="8" s="1"/>
  <c r="BK96" i="8" s="1"/>
  <c r="AF96" i="8"/>
  <c r="BC96" i="8" s="1"/>
  <c r="AE96" i="8"/>
  <c r="AD96" i="8"/>
  <c r="AC96" i="8"/>
  <c r="BP96" i="8" s="1"/>
  <c r="AV95" i="8"/>
  <c r="AW95" i="8" s="1"/>
  <c r="AP95" i="8"/>
  <c r="AJ95" i="8"/>
  <c r="AI95" i="8"/>
  <c r="AH95" i="8"/>
  <c r="BM95" i="8" s="1"/>
  <c r="BN95" i="8" s="1"/>
  <c r="AG95" i="8"/>
  <c r="AF95" i="8"/>
  <c r="AE95" i="8"/>
  <c r="AD95" i="8"/>
  <c r="AC95" i="8"/>
  <c r="AL95" i="8" s="1"/>
  <c r="AW94" i="8"/>
  <c r="AV94" i="8"/>
  <c r="AP94" i="8"/>
  <c r="AJ94" i="8"/>
  <c r="BE94" i="8" s="1"/>
  <c r="AI94" i="8"/>
  <c r="AH94" i="8"/>
  <c r="BM94" i="8" s="1"/>
  <c r="BN94" i="8" s="1"/>
  <c r="AG94" i="8"/>
  <c r="AF94" i="8"/>
  <c r="AE94" i="8"/>
  <c r="BC94" i="8" s="1"/>
  <c r="AD94" i="8"/>
  <c r="AC94" i="8"/>
  <c r="BB93" i="8"/>
  <c r="AW93" i="8"/>
  <c r="AV93" i="8"/>
  <c r="AP93" i="8"/>
  <c r="AJ93" i="8"/>
  <c r="AI93" i="8"/>
  <c r="AH93" i="8"/>
  <c r="BM93" i="8" s="1"/>
  <c r="BN93" i="8" s="1"/>
  <c r="AG93" i="8"/>
  <c r="AF93" i="8"/>
  <c r="AE93" i="8"/>
  <c r="AD93" i="8"/>
  <c r="AC93" i="8"/>
  <c r="BN92" i="8"/>
  <c r="AV92" i="8"/>
  <c r="AW92" i="8" s="1"/>
  <c r="AP92" i="8"/>
  <c r="AJ92" i="8"/>
  <c r="BE92" i="8" s="1"/>
  <c r="AI92" i="8"/>
  <c r="AH92" i="8"/>
  <c r="BM92" i="8" s="1"/>
  <c r="AG92" i="8"/>
  <c r="AM92" i="8" s="1"/>
  <c r="BK92" i="8" s="1"/>
  <c r="AF92" i="8"/>
  <c r="AE92" i="8"/>
  <c r="BO92" i="8" s="1"/>
  <c r="AD92" i="8"/>
  <c r="AC92" i="8"/>
  <c r="BP92" i="8" s="1"/>
  <c r="AV91" i="8"/>
  <c r="AW91" i="8" s="1"/>
  <c r="AP91" i="8"/>
  <c r="AJ91" i="8"/>
  <c r="AI91" i="8"/>
  <c r="AH91" i="8"/>
  <c r="BM91" i="8" s="1"/>
  <c r="BN91" i="8" s="1"/>
  <c r="AG91" i="8"/>
  <c r="BB91" i="8" s="1"/>
  <c r="AF91" i="8"/>
  <c r="AE91" i="8"/>
  <c r="AD91" i="8"/>
  <c r="AC91" i="8"/>
  <c r="BN90" i="8"/>
  <c r="AW90" i="8"/>
  <c r="AV90" i="8"/>
  <c r="AP90" i="8"/>
  <c r="AJ90" i="8"/>
  <c r="BE90" i="8" s="1"/>
  <c r="AI90" i="8"/>
  <c r="AH90" i="8"/>
  <c r="BM90" i="8" s="1"/>
  <c r="AG90" i="8"/>
  <c r="AF90" i="8"/>
  <c r="BC90" i="8" s="1"/>
  <c r="AE90" i="8"/>
  <c r="BO90" i="8" s="1"/>
  <c r="AD90" i="8"/>
  <c r="AC90" i="8"/>
  <c r="AV89" i="8"/>
  <c r="AW89" i="8" s="1"/>
  <c r="AP89" i="8"/>
  <c r="AJ89" i="8"/>
  <c r="AI89" i="8"/>
  <c r="AH89" i="8"/>
  <c r="BM89" i="8" s="1"/>
  <c r="BN89" i="8" s="1"/>
  <c r="AG89" i="8"/>
  <c r="BC89" i="8" s="1"/>
  <c r="AF89" i="8"/>
  <c r="AE89" i="8"/>
  <c r="BO89" i="8" s="1"/>
  <c r="AD89" i="8"/>
  <c r="AC89" i="8"/>
  <c r="AL89" i="8" s="1"/>
  <c r="AW88" i="8"/>
  <c r="AV88" i="8"/>
  <c r="AP88" i="8"/>
  <c r="AJ88" i="8"/>
  <c r="BE88" i="8" s="1"/>
  <c r="AI88" i="8"/>
  <c r="AH88" i="8"/>
  <c r="BM88" i="8" s="1"/>
  <c r="BN88" i="8" s="1"/>
  <c r="AG88" i="8"/>
  <c r="AF88" i="8"/>
  <c r="AE88" i="8"/>
  <c r="BC88" i="8" s="1"/>
  <c r="AD88" i="8"/>
  <c r="AC88" i="8"/>
  <c r="BB87" i="8"/>
  <c r="AW87" i="8"/>
  <c r="AV87" i="8"/>
  <c r="AP87" i="8"/>
  <c r="AJ87" i="8"/>
  <c r="AI87" i="8"/>
  <c r="AH87" i="8"/>
  <c r="BM87" i="8" s="1"/>
  <c r="BN87" i="8" s="1"/>
  <c r="AG87" i="8"/>
  <c r="AF87" i="8"/>
  <c r="AE87" i="8"/>
  <c r="BO87" i="8" s="1"/>
  <c r="AD87" i="8"/>
  <c r="AC87" i="8"/>
  <c r="BO86" i="8"/>
  <c r="AV86" i="8"/>
  <c r="AW86" i="8" s="1"/>
  <c r="AP86" i="8"/>
  <c r="AJ86" i="8"/>
  <c r="AI86" i="8"/>
  <c r="AH86" i="8"/>
  <c r="BM86" i="8" s="1"/>
  <c r="BN86" i="8" s="1"/>
  <c r="AT86" i="8" s="1"/>
  <c r="AG86" i="8"/>
  <c r="AF86" i="8"/>
  <c r="AE86" i="8"/>
  <c r="BC86" i="8" s="1"/>
  <c r="AD86" i="8"/>
  <c r="AC86" i="8"/>
  <c r="AV85" i="8"/>
  <c r="AW85" i="8" s="1"/>
  <c r="AP85" i="8"/>
  <c r="AJ85" i="8"/>
  <c r="AI85" i="8"/>
  <c r="AH85" i="8"/>
  <c r="BM85" i="8" s="1"/>
  <c r="BN85" i="8" s="1"/>
  <c r="AG85" i="8"/>
  <c r="BB85" i="8" s="1"/>
  <c r="AF85" i="8"/>
  <c r="AE85" i="8"/>
  <c r="BO85" i="8" s="1"/>
  <c r="AD85" i="8"/>
  <c r="AC85" i="8"/>
  <c r="AV84" i="8"/>
  <c r="AW84" i="8" s="1"/>
  <c r="AP84" i="8"/>
  <c r="AJ84" i="8"/>
  <c r="AI84" i="8"/>
  <c r="AH84" i="8"/>
  <c r="BM84" i="8" s="1"/>
  <c r="BN84" i="8" s="1"/>
  <c r="AG84" i="8"/>
  <c r="AF84" i="8"/>
  <c r="AE84" i="8"/>
  <c r="AD84" i="8"/>
  <c r="AC84" i="8"/>
  <c r="BO83" i="8"/>
  <c r="AV83" i="8"/>
  <c r="AW83" i="8" s="1"/>
  <c r="AP83" i="8"/>
  <c r="AJ83" i="8"/>
  <c r="AI83" i="8"/>
  <c r="AH83" i="8"/>
  <c r="BM83" i="8" s="1"/>
  <c r="BN83" i="8" s="1"/>
  <c r="AT83" i="8" s="1"/>
  <c r="AG83" i="8"/>
  <c r="AF83" i="8"/>
  <c r="AE83" i="8"/>
  <c r="AD83" i="8"/>
  <c r="AC83" i="8"/>
  <c r="AV82" i="8"/>
  <c r="AW82" i="8" s="1"/>
  <c r="AP82" i="8"/>
  <c r="AJ82" i="8"/>
  <c r="AI82" i="8"/>
  <c r="AH82" i="8"/>
  <c r="AX82" i="8" s="1"/>
  <c r="AG82" i="8"/>
  <c r="AF82" i="8"/>
  <c r="AE82" i="8"/>
  <c r="BO82" i="8" s="1"/>
  <c r="AD82" i="8"/>
  <c r="AC82" i="8"/>
  <c r="AV81" i="8"/>
  <c r="AW81" i="8" s="1"/>
  <c r="AP81" i="8"/>
  <c r="AM81" i="8"/>
  <c r="AJ81" i="8"/>
  <c r="BE81" i="8" s="1"/>
  <c r="AI81" i="8"/>
  <c r="AH81" i="8"/>
  <c r="AX81" i="8" s="1"/>
  <c r="AG81" i="8"/>
  <c r="AF81" i="8"/>
  <c r="AE81" i="8"/>
  <c r="AD81" i="8"/>
  <c r="AC81" i="8"/>
  <c r="BF81" i="8" s="1"/>
  <c r="BO80" i="8"/>
  <c r="AX80" i="8"/>
  <c r="AV80" i="8"/>
  <c r="AW80" i="8" s="1"/>
  <c r="AP80" i="8"/>
  <c r="AJ80" i="8"/>
  <c r="BE80" i="8" s="1"/>
  <c r="AI80" i="8"/>
  <c r="AM80" i="8" s="1"/>
  <c r="AH80" i="8"/>
  <c r="AG80" i="8"/>
  <c r="AF80" i="8"/>
  <c r="AE80" i="8"/>
  <c r="BC80" i="8" s="1"/>
  <c r="AD80" i="8"/>
  <c r="AC80" i="8"/>
  <c r="BF80" i="8" s="1"/>
  <c r="BO79" i="8"/>
  <c r="AV79" i="8"/>
  <c r="AW79" i="8" s="1"/>
  <c r="AP79" i="8"/>
  <c r="AJ79" i="8"/>
  <c r="AI79" i="8"/>
  <c r="AH79" i="8"/>
  <c r="AX79" i="8" s="1"/>
  <c r="AG79" i="8"/>
  <c r="AF79" i="8"/>
  <c r="AE79" i="8"/>
  <c r="AD79" i="8"/>
  <c r="AC79" i="8"/>
  <c r="AV78" i="8"/>
  <c r="AW78" i="8" s="1"/>
  <c r="AP78" i="8"/>
  <c r="AJ78" i="8"/>
  <c r="AI78" i="8"/>
  <c r="AH78" i="8"/>
  <c r="AG78" i="8"/>
  <c r="AF78" i="8"/>
  <c r="AE78" i="8"/>
  <c r="AD78" i="8"/>
  <c r="AC78" i="8"/>
  <c r="AV77" i="8"/>
  <c r="AW77" i="8" s="1"/>
  <c r="AP77" i="8"/>
  <c r="AJ77" i="8"/>
  <c r="AI77" i="8"/>
  <c r="AH77" i="8"/>
  <c r="BM77" i="8" s="1"/>
  <c r="BN77" i="8" s="1"/>
  <c r="AG77" i="8"/>
  <c r="AF77" i="8"/>
  <c r="AE77" i="8"/>
  <c r="BO77" i="8" s="1"/>
  <c r="AD77" i="8"/>
  <c r="AC77" i="8"/>
  <c r="BM76" i="8"/>
  <c r="BN76" i="8" s="1"/>
  <c r="BE76" i="8"/>
  <c r="AV76" i="8"/>
  <c r="AW76" i="8" s="1"/>
  <c r="AP76" i="8"/>
  <c r="AJ76" i="8"/>
  <c r="AI76" i="8"/>
  <c r="AH76" i="8"/>
  <c r="AG76" i="8"/>
  <c r="AF76" i="8"/>
  <c r="AE76" i="8"/>
  <c r="BO76" i="8" s="1"/>
  <c r="AT76" i="8" s="1"/>
  <c r="AD76" i="8"/>
  <c r="AY76" i="8" s="1"/>
  <c r="AC76" i="8"/>
  <c r="BO75" i="8"/>
  <c r="AT75" i="8" s="1"/>
  <c r="BM75" i="8"/>
  <c r="BN75" i="8" s="1"/>
  <c r="AV75" i="8"/>
  <c r="AW75" i="8" s="1"/>
  <c r="AP75" i="8"/>
  <c r="AJ75" i="8"/>
  <c r="BE75" i="8" s="1"/>
  <c r="AI75" i="8"/>
  <c r="AH75" i="8"/>
  <c r="AG75" i="8"/>
  <c r="AF75" i="8"/>
  <c r="BC75" i="8" s="1"/>
  <c r="AE75" i="8"/>
  <c r="AD75" i="8"/>
  <c r="AC75" i="8"/>
  <c r="BF75" i="8" s="1"/>
  <c r="BO74" i="8"/>
  <c r="AT74" i="8" s="1"/>
  <c r="BM74" i="8"/>
  <c r="BN74" i="8" s="1"/>
  <c r="AV74" i="8"/>
  <c r="AW74" i="8" s="1"/>
  <c r="AP74" i="8"/>
  <c r="AJ74" i="8"/>
  <c r="AI74" i="8"/>
  <c r="AH74" i="8"/>
  <c r="AG74" i="8"/>
  <c r="AF74" i="8"/>
  <c r="AE74" i="8"/>
  <c r="AD74" i="8"/>
  <c r="AC74" i="8"/>
  <c r="AV73" i="8"/>
  <c r="AW73" i="8" s="1"/>
  <c r="AP73" i="8"/>
  <c r="AJ73" i="8"/>
  <c r="AI73" i="8"/>
  <c r="AH73" i="8"/>
  <c r="BM73" i="8" s="1"/>
  <c r="BN73" i="8" s="1"/>
  <c r="AG73" i="8"/>
  <c r="AF73" i="8"/>
  <c r="BC73" i="8" s="1"/>
  <c r="AE73" i="8"/>
  <c r="BO73" i="8" s="1"/>
  <c r="AD73" i="8"/>
  <c r="AY73" i="8" s="1"/>
  <c r="AC73" i="8"/>
  <c r="BM72" i="8"/>
  <c r="BN72" i="8" s="1"/>
  <c r="AV72" i="8"/>
  <c r="AW72" i="8" s="1"/>
  <c r="AP72" i="8"/>
  <c r="AJ72" i="8"/>
  <c r="AI72" i="8"/>
  <c r="AH72" i="8"/>
  <c r="AG72" i="8"/>
  <c r="AY72" i="8" s="1"/>
  <c r="AF72" i="8"/>
  <c r="AE72" i="8"/>
  <c r="AD72" i="8"/>
  <c r="AC72" i="8"/>
  <c r="AO71" i="8"/>
  <c r="AV70" i="8"/>
  <c r="AW70" i="8" s="1"/>
  <c r="AJ70" i="8"/>
  <c r="AI70" i="8"/>
  <c r="AG70" i="8"/>
  <c r="AF70" i="8"/>
  <c r="AE70" i="8"/>
  <c r="AD70" i="8"/>
  <c r="AC70" i="8"/>
  <c r="BF70" i="8" s="1"/>
  <c r="X70" i="8"/>
  <c r="AH70" i="8" s="1"/>
  <c r="AX70" i="8" s="1"/>
  <c r="BO69" i="8"/>
  <c r="AV69" i="8"/>
  <c r="AW69" i="8" s="1"/>
  <c r="AJ69" i="8"/>
  <c r="AI69" i="8"/>
  <c r="AG69" i="8"/>
  <c r="AF69" i="8"/>
  <c r="AE69" i="8"/>
  <c r="BC69" i="8" s="1"/>
  <c r="AD69" i="8"/>
  <c r="AC69" i="8"/>
  <c r="X69" i="8"/>
  <c r="AP69" i="8" s="1"/>
  <c r="AV68" i="8"/>
  <c r="AW68" i="8" s="1"/>
  <c r="AP68" i="8"/>
  <c r="AJ68" i="8"/>
  <c r="AI68" i="8"/>
  <c r="AG68" i="8"/>
  <c r="AF68" i="8"/>
  <c r="AE68" i="8"/>
  <c r="BO68" i="8" s="1"/>
  <c r="AD68" i="8"/>
  <c r="AC68" i="8"/>
  <c r="X68" i="8"/>
  <c r="AH68" i="8" s="1"/>
  <c r="BM68" i="8" s="1"/>
  <c r="BN68" i="8" s="1"/>
  <c r="AV67" i="8"/>
  <c r="AW67" i="8" s="1"/>
  <c r="AJ67" i="8"/>
  <c r="AI67" i="8"/>
  <c r="AG67" i="8"/>
  <c r="AF67" i="8"/>
  <c r="AE67" i="8"/>
  <c r="BP67" i="8" s="1"/>
  <c r="AD67" i="8"/>
  <c r="AY67" i="8" s="1"/>
  <c r="AC67" i="8"/>
  <c r="X67" i="8"/>
  <c r="AP67" i="8" s="1"/>
  <c r="AV66" i="8"/>
  <c r="AW66" i="8" s="1"/>
  <c r="AJ66" i="8"/>
  <c r="AI66" i="8"/>
  <c r="AG66" i="8"/>
  <c r="AF66" i="8"/>
  <c r="AE66" i="8"/>
  <c r="AD66" i="8"/>
  <c r="AC66" i="8"/>
  <c r="BF66" i="8" s="1"/>
  <c r="X66" i="8"/>
  <c r="AH66" i="8" s="1"/>
  <c r="BB65" i="8"/>
  <c r="AV65" i="8"/>
  <c r="AW65" i="8" s="1"/>
  <c r="AJ65" i="8"/>
  <c r="AI65" i="8"/>
  <c r="AH65" i="8"/>
  <c r="AG65" i="8"/>
  <c r="AF65" i="8"/>
  <c r="AE65" i="8"/>
  <c r="BO65" i="8" s="1"/>
  <c r="AD65" i="8"/>
  <c r="AY65" i="8" s="1"/>
  <c r="AC65" i="8"/>
  <c r="X65" i="8"/>
  <c r="AP65" i="8" s="1"/>
  <c r="AW64" i="8"/>
  <c r="AV64" i="8"/>
  <c r="AJ64" i="8"/>
  <c r="AI64" i="8"/>
  <c r="AH64" i="8"/>
  <c r="BM64" i="8" s="1"/>
  <c r="BN64" i="8" s="1"/>
  <c r="AG64" i="8"/>
  <c r="AF64" i="8"/>
  <c r="AE64" i="8"/>
  <c r="BO64" i="8" s="1"/>
  <c r="AD64" i="8"/>
  <c r="AC64" i="8"/>
  <c r="X64" i="8"/>
  <c r="AP64" i="8" s="1"/>
  <c r="AY63" i="8"/>
  <c r="AV63" i="8"/>
  <c r="AW63" i="8" s="1"/>
  <c r="AJ63" i="8"/>
  <c r="AI63" i="8"/>
  <c r="AG63" i="8"/>
  <c r="AF63" i="8"/>
  <c r="AE63" i="8"/>
  <c r="AD63" i="8"/>
  <c r="AC63" i="8"/>
  <c r="BF63" i="8" s="1"/>
  <c r="X63" i="8"/>
  <c r="AP63" i="8" s="1"/>
  <c r="AV58" i="8"/>
  <c r="AW58" i="8" s="1"/>
  <c r="AP58" i="8"/>
  <c r="AK58" i="8"/>
  <c r="AJ58" i="8"/>
  <c r="AI58" i="8"/>
  <c r="AH58" i="8"/>
  <c r="AG58" i="8"/>
  <c r="AF58" i="8"/>
  <c r="AE58" i="8"/>
  <c r="AD58" i="8"/>
  <c r="AC58" i="8"/>
  <c r="X58" i="8"/>
  <c r="AV52" i="8"/>
  <c r="AW52" i="8" s="1"/>
  <c r="AP52" i="8"/>
  <c r="AJ52" i="8"/>
  <c r="AI52" i="8"/>
  <c r="AH52" i="8"/>
  <c r="AG52" i="8"/>
  <c r="AF52" i="8"/>
  <c r="AE52" i="8"/>
  <c r="BO52" i="8" s="1"/>
  <c r="AD52" i="8"/>
  <c r="AC52" i="8"/>
  <c r="BB52" i="8" s="1"/>
  <c r="AV51" i="8"/>
  <c r="AW51" i="8" s="1"/>
  <c r="AP51" i="8"/>
  <c r="AJ51" i="8"/>
  <c r="AI51" i="8"/>
  <c r="AH51" i="8"/>
  <c r="BM51" i="8" s="1"/>
  <c r="BN51" i="8" s="1"/>
  <c r="AG51" i="8"/>
  <c r="AF51" i="8"/>
  <c r="AE51" i="8"/>
  <c r="BO51" i="8" s="1"/>
  <c r="AD51" i="8"/>
  <c r="AC51" i="8"/>
  <c r="AV50" i="8"/>
  <c r="AW50" i="8" s="1"/>
  <c r="AP50" i="8"/>
  <c r="AJ50" i="8"/>
  <c r="AI50" i="8"/>
  <c r="AH50" i="8"/>
  <c r="BM50" i="8" s="1"/>
  <c r="BN50" i="8" s="1"/>
  <c r="AG50" i="8"/>
  <c r="AF50" i="8"/>
  <c r="AE50" i="8"/>
  <c r="BD50" i="8" s="1"/>
  <c r="AD50" i="8"/>
  <c r="AC50" i="8"/>
  <c r="AV49" i="8"/>
  <c r="AW49" i="8" s="1"/>
  <c r="AP49" i="8"/>
  <c r="AJ49" i="8"/>
  <c r="AI49" i="8"/>
  <c r="AH49" i="8"/>
  <c r="BM49" i="8" s="1"/>
  <c r="BN49" i="8" s="1"/>
  <c r="AG49" i="8"/>
  <c r="AF49" i="8"/>
  <c r="AE49" i="8"/>
  <c r="AD49" i="8"/>
  <c r="AC49" i="8"/>
  <c r="AV48" i="8"/>
  <c r="AW48" i="8" s="1"/>
  <c r="AP48" i="8"/>
  <c r="AJ48" i="8"/>
  <c r="AI48" i="8"/>
  <c r="AH48" i="8"/>
  <c r="BM48" i="8" s="1"/>
  <c r="BN48" i="8" s="1"/>
  <c r="AG48" i="8"/>
  <c r="AF48" i="8"/>
  <c r="AE48" i="8"/>
  <c r="BO48" i="8" s="1"/>
  <c r="AD48" i="8"/>
  <c r="AC48" i="8"/>
  <c r="AV47" i="8"/>
  <c r="AW47" i="8" s="1"/>
  <c r="AP47" i="8"/>
  <c r="AJ47" i="8"/>
  <c r="AI47" i="8"/>
  <c r="AH47" i="8"/>
  <c r="BM47" i="8" s="1"/>
  <c r="BN47" i="8" s="1"/>
  <c r="AG47" i="8"/>
  <c r="AF47" i="8"/>
  <c r="AE47" i="8"/>
  <c r="BO47" i="8" s="1"/>
  <c r="AD47" i="8"/>
  <c r="AC47" i="8"/>
  <c r="BB47" i="8" s="1"/>
  <c r="AV46" i="8"/>
  <c r="AW46" i="8" s="1"/>
  <c r="AP46" i="8"/>
  <c r="AJ46" i="8"/>
  <c r="AI46" i="8"/>
  <c r="AH46" i="8"/>
  <c r="AG46" i="8"/>
  <c r="AF46" i="8"/>
  <c r="AE46" i="8"/>
  <c r="AD46" i="8"/>
  <c r="AC46" i="8"/>
  <c r="AV45" i="8"/>
  <c r="AW45" i="8" s="1"/>
  <c r="AP45" i="8"/>
  <c r="AJ45" i="8"/>
  <c r="AI45" i="8"/>
  <c r="AH45" i="8"/>
  <c r="BM45" i="8" s="1"/>
  <c r="BN45" i="8" s="1"/>
  <c r="AG45" i="8"/>
  <c r="AF45" i="8"/>
  <c r="AE45" i="8"/>
  <c r="AD45" i="8"/>
  <c r="AC45" i="8"/>
  <c r="AV44" i="8"/>
  <c r="AW44" i="8" s="1"/>
  <c r="AP44" i="8"/>
  <c r="AJ44" i="8"/>
  <c r="AI44" i="8"/>
  <c r="AH44" i="8"/>
  <c r="AG44" i="8"/>
  <c r="AF44" i="8"/>
  <c r="AE44" i="8"/>
  <c r="BO44" i="8" s="1"/>
  <c r="AD44" i="8"/>
  <c r="AC44" i="8"/>
  <c r="AV43" i="8"/>
  <c r="AW43" i="8" s="1"/>
  <c r="AP43" i="8"/>
  <c r="AJ43" i="8"/>
  <c r="AI43" i="8"/>
  <c r="AH43" i="8"/>
  <c r="BM43" i="8" s="1"/>
  <c r="BN43" i="8" s="1"/>
  <c r="AG43" i="8"/>
  <c r="AF43" i="8"/>
  <c r="AE43" i="8"/>
  <c r="BO43" i="8" s="1"/>
  <c r="AD43" i="8"/>
  <c r="AC43" i="8"/>
  <c r="AV42" i="8"/>
  <c r="AW42" i="8" s="1"/>
  <c r="AP42" i="8"/>
  <c r="AJ42" i="8"/>
  <c r="AI42" i="8"/>
  <c r="AH42" i="8"/>
  <c r="BM42" i="8" s="1"/>
  <c r="BN42" i="8" s="1"/>
  <c r="AG42" i="8"/>
  <c r="AF42" i="8"/>
  <c r="AE42" i="8"/>
  <c r="AD42" i="8"/>
  <c r="AC42" i="8"/>
  <c r="AV41" i="8"/>
  <c r="AW41" i="8" s="1"/>
  <c r="AP41" i="8"/>
  <c r="AJ41" i="8"/>
  <c r="AI41" i="8"/>
  <c r="AH41" i="8"/>
  <c r="AG41" i="8"/>
  <c r="AF41" i="8"/>
  <c r="AE41" i="8"/>
  <c r="AD41" i="8"/>
  <c r="AC41" i="8"/>
  <c r="AV40" i="8"/>
  <c r="AW40" i="8" s="1"/>
  <c r="AP40" i="8"/>
  <c r="AJ40" i="8"/>
  <c r="AI40" i="8"/>
  <c r="AH40" i="8"/>
  <c r="BM40" i="8" s="1"/>
  <c r="BN40" i="8" s="1"/>
  <c r="AG40" i="8"/>
  <c r="AF40" i="8"/>
  <c r="AE40" i="8"/>
  <c r="AD40" i="8"/>
  <c r="AC40" i="8"/>
  <c r="AV39" i="8"/>
  <c r="AW39" i="8" s="1"/>
  <c r="AP39" i="8"/>
  <c r="AJ39" i="8"/>
  <c r="AI39" i="8"/>
  <c r="AH39" i="8"/>
  <c r="AG39" i="8"/>
  <c r="AF39" i="8"/>
  <c r="AE39" i="8"/>
  <c r="AD39" i="8"/>
  <c r="AC39" i="8"/>
  <c r="AV38" i="8"/>
  <c r="AW38" i="8" s="1"/>
  <c r="AP38" i="8"/>
  <c r="AJ38" i="8"/>
  <c r="AI38" i="8"/>
  <c r="AH38" i="8"/>
  <c r="BM38" i="8" s="1"/>
  <c r="BN38" i="8" s="1"/>
  <c r="AG38" i="8"/>
  <c r="AF38" i="8"/>
  <c r="AE38" i="8"/>
  <c r="BO38" i="8" s="1"/>
  <c r="AD38" i="8"/>
  <c r="AC38" i="8"/>
  <c r="AV37" i="8"/>
  <c r="AW37" i="8" s="1"/>
  <c r="AP37" i="8"/>
  <c r="AJ37" i="8"/>
  <c r="AI37" i="8"/>
  <c r="AH37" i="8"/>
  <c r="BM37" i="8" s="1"/>
  <c r="BN37" i="8" s="1"/>
  <c r="AG37" i="8"/>
  <c r="AF37" i="8"/>
  <c r="AE37" i="8"/>
  <c r="BO37" i="8" s="1"/>
  <c r="AD37" i="8"/>
  <c r="AC37" i="8"/>
  <c r="AV36" i="8"/>
  <c r="AW36" i="8" s="1"/>
  <c r="AP36" i="8"/>
  <c r="AJ36" i="8"/>
  <c r="AH36" i="8"/>
  <c r="BM36" i="8" s="1"/>
  <c r="BN36" i="8" s="1"/>
  <c r="AG36" i="8"/>
  <c r="AF36" i="8"/>
  <c r="AE36" i="8"/>
  <c r="AD36" i="8"/>
  <c r="AC36" i="8"/>
  <c r="BB36" i="8" s="1"/>
  <c r="AV35" i="8"/>
  <c r="AW35" i="8" s="1"/>
  <c r="AP35" i="8"/>
  <c r="AJ35" i="8"/>
  <c r="AH35" i="8"/>
  <c r="BM35" i="8" s="1"/>
  <c r="BN35" i="8" s="1"/>
  <c r="AG35" i="8"/>
  <c r="AF35" i="8"/>
  <c r="AE35" i="8"/>
  <c r="BO35" i="8" s="1"/>
  <c r="AD35" i="8"/>
  <c r="AC35" i="8"/>
  <c r="BB35" i="8" s="1"/>
  <c r="AV34" i="8"/>
  <c r="AW34" i="8" s="1"/>
  <c r="AP34" i="8"/>
  <c r="AJ34" i="8"/>
  <c r="AH34" i="8"/>
  <c r="BM34" i="8" s="1"/>
  <c r="BN34" i="8" s="1"/>
  <c r="AG34" i="8"/>
  <c r="AF34" i="8"/>
  <c r="AE34" i="8"/>
  <c r="AD34" i="8"/>
  <c r="AC34" i="8"/>
  <c r="AV33" i="8"/>
  <c r="AW33" i="8" s="1"/>
  <c r="AP33" i="8"/>
  <c r="AJ33" i="8"/>
  <c r="AH33" i="8"/>
  <c r="BM33" i="8" s="1"/>
  <c r="BN33" i="8" s="1"/>
  <c r="AG33" i="8"/>
  <c r="AF33" i="8"/>
  <c r="AE33" i="8"/>
  <c r="AD33" i="8"/>
  <c r="AC33" i="8"/>
  <c r="AV32" i="8"/>
  <c r="AW32" i="8" s="1"/>
  <c r="AP32" i="8"/>
  <c r="AJ32" i="8"/>
  <c r="AH32" i="8"/>
  <c r="BM32" i="8" s="1"/>
  <c r="BN32" i="8" s="1"/>
  <c r="AG32" i="8"/>
  <c r="AF32" i="8"/>
  <c r="AE32" i="8"/>
  <c r="AD32" i="8"/>
  <c r="AC32" i="8"/>
  <c r="AV31" i="8"/>
  <c r="AW31" i="8" s="1"/>
  <c r="AP31" i="8"/>
  <c r="AJ31" i="8"/>
  <c r="AH31" i="8"/>
  <c r="BM31" i="8" s="1"/>
  <c r="BN31" i="8" s="1"/>
  <c r="AG31" i="8"/>
  <c r="AF31" i="8"/>
  <c r="AE31" i="8"/>
  <c r="BO31" i="8" s="1"/>
  <c r="AD31" i="8"/>
  <c r="AC31" i="8"/>
  <c r="BB31" i="8" s="1"/>
  <c r="AV30" i="8"/>
  <c r="AW30" i="8" s="1"/>
  <c r="AP30" i="8"/>
  <c r="AJ30" i="8"/>
  <c r="AH30" i="8"/>
  <c r="BM30" i="8" s="1"/>
  <c r="BN30" i="8" s="1"/>
  <c r="AG30" i="8"/>
  <c r="AF30" i="8"/>
  <c r="AE30" i="8"/>
  <c r="AD30" i="8"/>
  <c r="AC30" i="8"/>
  <c r="AV29" i="8"/>
  <c r="AW29" i="8" s="1"/>
  <c r="AP29" i="8"/>
  <c r="AJ29" i="8"/>
  <c r="AH29" i="8"/>
  <c r="BM29" i="8" s="1"/>
  <c r="BN29" i="8" s="1"/>
  <c r="AG29" i="8"/>
  <c r="AF29" i="8"/>
  <c r="AE29" i="8"/>
  <c r="BO29" i="8" s="1"/>
  <c r="AD29" i="8"/>
  <c r="AC29" i="8"/>
  <c r="AV28" i="8"/>
  <c r="AW28" i="8" s="1"/>
  <c r="AP28" i="8"/>
  <c r="AJ28" i="8"/>
  <c r="AH28" i="8"/>
  <c r="BM28" i="8" s="1"/>
  <c r="BN28" i="8" s="1"/>
  <c r="AG28" i="8"/>
  <c r="AF28" i="8"/>
  <c r="AE28" i="8"/>
  <c r="AD28" i="8"/>
  <c r="AC28" i="8"/>
  <c r="BB28" i="8" s="1"/>
  <c r="AV27" i="8"/>
  <c r="AW27" i="8" s="1"/>
  <c r="AP27" i="8"/>
  <c r="AJ27" i="8"/>
  <c r="AH27" i="8"/>
  <c r="BM27" i="8" s="1"/>
  <c r="BN27" i="8" s="1"/>
  <c r="AG27" i="8"/>
  <c r="AF27" i="8"/>
  <c r="AE27" i="8"/>
  <c r="BO27" i="8" s="1"/>
  <c r="AD27" i="8"/>
  <c r="AC27" i="8"/>
  <c r="BB27" i="8" s="1"/>
  <c r="AV26" i="8"/>
  <c r="AW26" i="8" s="1"/>
  <c r="AP26" i="8"/>
  <c r="AJ26" i="8"/>
  <c r="AH26" i="8"/>
  <c r="BM26" i="8" s="1"/>
  <c r="BN26" i="8" s="1"/>
  <c r="AG26" i="8"/>
  <c r="AF26" i="8"/>
  <c r="AE26" i="8"/>
  <c r="BO26" i="8" s="1"/>
  <c r="AD26" i="8"/>
  <c r="AC26" i="8"/>
  <c r="AV25" i="8"/>
  <c r="AW25" i="8" s="1"/>
  <c r="AP25" i="8"/>
  <c r="AJ25" i="8"/>
  <c r="AI25" i="8"/>
  <c r="AH25" i="8"/>
  <c r="BM25" i="8" s="1"/>
  <c r="BN25" i="8" s="1"/>
  <c r="AG25" i="8"/>
  <c r="AF25" i="8"/>
  <c r="AE25" i="8"/>
  <c r="BO25" i="8" s="1"/>
  <c r="AD25" i="8"/>
  <c r="AC25" i="8"/>
  <c r="AV24" i="8"/>
  <c r="AW24" i="8" s="1"/>
  <c r="AP24" i="8"/>
  <c r="AJ24" i="8"/>
  <c r="AI24" i="8"/>
  <c r="AH24" i="8"/>
  <c r="BM24" i="8" s="1"/>
  <c r="BN24" i="8" s="1"/>
  <c r="AG24" i="8"/>
  <c r="AF24" i="8"/>
  <c r="AE24" i="8"/>
  <c r="BO24" i="8" s="1"/>
  <c r="AD24" i="8"/>
  <c r="AC24" i="8"/>
  <c r="AV23" i="8"/>
  <c r="AW23" i="8" s="1"/>
  <c r="AP23" i="8"/>
  <c r="AJ23" i="8"/>
  <c r="AI23" i="8"/>
  <c r="AH23" i="8"/>
  <c r="BM23" i="8" s="1"/>
  <c r="BN23" i="8" s="1"/>
  <c r="AG23" i="8"/>
  <c r="AF23" i="8"/>
  <c r="AE23" i="8"/>
  <c r="BO23" i="8" s="1"/>
  <c r="AD23" i="8"/>
  <c r="AC23" i="8"/>
  <c r="AV22" i="8"/>
  <c r="AW22" i="8" s="1"/>
  <c r="AP22" i="8"/>
  <c r="AJ22" i="8"/>
  <c r="AI22" i="8"/>
  <c r="AH22" i="8"/>
  <c r="BM22" i="8" s="1"/>
  <c r="BN22" i="8" s="1"/>
  <c r="AG22" i="8"/>
  <c r="AF22" i="8"/>
  <c r="AE22" i="8"/>
  <c r="BO22" i="8" s="1"/>
  <c r="AD22" i="8"/>
  <c r="AC22" i="8"/>
  <c r="AV21" i="8"/>
  <c r="AW21" i="8" s="1"/>
  <c r="AP21" i="8"/>
  <c r="AJ21" i="8"/>
  <c r="AI21" i="8"/>
  <c r="AH21" i="8"/>
  <c r="BM21" i="8" s="1"/>
  <c r="BN21" i="8" s="1"/>
  <c r="AG21" i="8"/>
  <c r="AF21" i="8"/>
  <c r="AE21" i="8"/>
  <c r="AD21" i="8"/>
  <c r="AC21" i="8"/>
  <c r="AV20" i="8"/>
  <c r="AW20" i="8" s="1"/>
  <c r="AP20" i="8"/>
  <c r="AJ20" i="8"/>
  <c r="AI20" i="8"/>
  <c r="AH20" i="8"/>
  <c r="BM20" i="8" s="1"/>
  <c r="BN20" i="8" s="1"/>
  <c r="AG20" i="8"/>
  <c r="AF20" i="8"/>
  <c r="AE20" i="8"/>
  <c r="BO20" i="8" s="1"/>
  <c r="AD20" i="8"/>
  <c r="AC20" i="8"/>
  <c r="AV19" i="8"/>
  <c r="AW19" i="8" s="1"/>
  <c r="AP19" i="8"/>
  <c r="AJ19" i="8"/>
  <c r="AI19" i="8"/>
  <c r="AH19" i="8"/>
  <c r="AG19" i="8"/>
  <c r="AF19" i="8"/>
  <c r="AE19" i="8"/>
  <c r="AD19" i="8"/>
  <c r="AC19" i="8"/>
  <c r="BB19" i="8" s="1"/>
  <c r="AV18" i="8"/>
  <c r="AW18" i="8" s="1"/>
  <c r="AP18" i="8"/>
  <c r="AJ18" i="8"/>
  <c r="AI18" i="8"/>
  <c r="AH18" i="8"/>
  <c r="BM18" i="8" s="1"/>
  <c r="BN18" i="8" s="1"/>
  <c r="AG18" i="8"/>
  <c r="AF18" i="8"/>
  <c r="AE18" i="8"/>
  <c r="BO18" i="8" s="1"/>
  <c r="AD18" i="8"/>
  <c r="AC18" i="8"/>
  <c r="BB18" i="8" s="1"/>
  <c r="AV17" i="8"/>
  <c r="AW17" i="8" s="1"/>
  <c r="AP17" i="8"/>
  <c r="AJ17" i="8"/>
  <c r="AI17" i="8"/>
  <c r="AH17" i="8"/>
  <c r="AG17" i="8"/>
  <c r="AF17" i="8"/>
  <c r="AE17" i="8"/>
  <c r="BO17" i="8" s="1"/>
  <c r="AD17" i="8"/>
  <c r="AC17" i="8"/>
  <c r="AV16" i="8"/>
  <c r="AW16" i="8" s="1"/>
  <c r="AP16" i="8"/>
  <c r="AJ16" i="8"/>
  <c r="AI16" i="8"/>
  <c r="AH16" i="8"/>
  <c r="BM16" i="8" s="1"/>
  <c r="BN16" i="8" s="1"/>
  <c r="AG16" i="8"/>
  <c r="AF16" i="8"/>
  <c r="AE16" i="8"/>
  <c r="BO16" i="8" s="1"/>
  <c r="AD16" i="8"/>
  <c r="AC16" i="8"/>
  <c r="AV15" i="8"/>
  <c r="AW15" i="8" s="1"/>
  <c r="AP15" i="8"/>
  <c r="AJ15" i="8"/>
  <c r="AI15" i="8"/>
  <c r="AH15" i="8"/>
  <c r="AG15" i="8"/>
  <c r="AF15" i="8"/>
  <c r="AE15" i="8"/>
  <c r="AD15" i="8"/>
  <c r="AC15" i="8"/>
  <c r="AV14" i="8"/>
  <c r="AW14" i="8" s="1"/>
  <c r="AP14" i="8"/>
  <c r="AJ14" i="8"/>
  <c r="AI14" i="8"/>
  <c r="AH14" i="8"/>
  <c r="BM14" i="8" s="1"/>
  <c r="BN14" i="8" s="1"/>
  <c r="AG14" i="8"/>
  <c r="AF14" i="8"/>
  <c r="AE14" i="8"/>
  <c r="BO14" i="8" s="1"/>
  <c r="AD14" i="8"/>
  <c r="AC14" i="8"/>
  <c r="AV13" i="8"/>
  <c r="AW13" i="8" s="1"/>
  <c r="AP13" i="8"/>
  <c r="AJ13" i="8"/>
  <c r="AI13" i="8"/>
  <c r="AH13" i="8"/>
  <c r="AG13" i="8"/>
  <c r="AF13" i="8"/>
  <c r="AE13" i="8"/>
  <c r="AD13" i="8"/>
  <c r="AC13" i="8"/>
  <c r="AV12" i="8"/>
  <c r="AW12" i="8" s="1"/>
  <c r="AP12" i="8"/>
  <c r="AJ12" i="8"/>
  <c r="AI12" i="8"/>
  <c r="AH12" i="8"/>
  <c r="BM12" i="8" s="1"/>
  <c r="BN12" i="8" s="1"/>
  <c r="AG12" i="8"/>
  <c r="AF12" i="8"/>
  <c r="AE12" i="8"/>
  <c r="AD12" i="8"/>
  <c r="AC12" i="8"/>
  <c r="AV11" i="8"/>
  <c r="AW11" i="8" s="1"/>
  <c r="AP11" i="8"/>
  <c r="AJ11" i="8"/>
  <c r="AI11" i="8"/>
  <c r="AH11" i="8"/>
  <c r="AG11" i="8"/>
  <c r="AF11" i="8"/>
  <c r="AE11" i="8"/>
  <c r="BO11" i="8" s="1"/>
  <c r="AD11" i="8"/>
  <c r="AC11" i="8"/>
  <c r="BB11" i="8" s="1"/>
  <c r="AJ1" i="8"/>
  <c r="AH1" i="8"/>
  <c r="AG1" i="8"/>
  <c r="AF1" i="8"/>
  <c r="AE1" i="8"/>
  <c r="AD1" i="8"/>
  <c r="AC1" i="8"/>
  <c r="AT68" i="8" l="1"/>
  <c r="AT88" i="8"/>
  <c r="AT116" i="8"/>
  <c r="AY49" i="8"/>
  <c r="AT64" i="8"/>
  <c r="BF65" i="8"/>
  <c r="BC74" i="8"/>
  <c r="BC77" i="8"/>
  <c r="BF78" i="8"/>
  <c r="BC79" i="8"/>
  <c r="BF84" i="8"/>
  <c r="AL86" i="8"/>
  <c r="BO88" i="8"/>
  <c r="BC91" i="8"/>
  <c r="BO94" i="8"/>
  <c r="AT94" i="8" s="1"/>
  <c r="BB103" i="8"/>
  <c r="BC113" i="8"/>
  <c r="BO116" i="8"/>
  <c r="AM119" i="8"/>
  <c r="BB123" i="8"/>
  <c r="BI126" i="8"/>
  <c r="BC126" i="8"/>
  <c r="BO130" i="8"/>
  <c r="AT130" i="8" s="1"/>
  <c r="AT135" i="8"/>
  <c r="BE146" i="8"/>
  <c r="BF151" i="8"/>
  <c r="BF157" i="8"/>
  <c r="BP158" i="8"/>
  <c r="AM58" i="8"/>
  <c r="BC65" i="8"/>
  <c r="BC76" i="8"/>
  <c r="BP78" i="8"/>
  <c r="BC78" i="8"/>
  <c r="BC82" i="8"/>
  <c r="BP84" i="8"/>
  <c r="BC84" i="8"/>
  <c r="BC87" i="8"/>
  <c r="AT90" i="8"/>
  <c r="BC98" i="8"/>
  <c r="AM108" i="8"/>
  <c r="AT112" i="8"/>
  <c r="BP120" i="8"/>
  <c r="AM122" i="8"/>
  <c r="AX138" i="8"/>
  <c r="BP148" i="8"/>
  <c r="BP151" i="8"/>
  <c r="BJ152" i="8"/>
  <c r="AX152" i="8"/>
  <c r="AT153" i="8"/>
  <c r="BP157" i="8"/>
  <c r="BP63" i="8"/>
  <c r="AH69" i="8"/>
  <c r="AM72" i="8"/>
  <c r="BL72" i="8" s="1"/>
  <c r="AY75" i="8"/>
  <c r="BJ76" i="8"/>
  <c r="BO78" i="8"/>
  <c r="BP81" i="8"/>
  <c r="BE83" i="8"/>
  <c r="BO84" i="8"/>
  <c r="AL88" i="8"/>
  <c r="BP94" i="8"/>
  <c r="AL97" i="8"/>
  <c r="AM98" i="8"/>
  <c r="BK98" i="8" s="1"/>
  <c r="BP116" i="8"/>
  <c r="BF121" i="8"/>
  <c r="BP124" i="8"/>
  <c r="BJ125" i="8"/>
  <c r="BB125" i="8"/>
  <c r="AL127" i="8"/>
  <c r="BP128" i="8"/>
  <c r="AL130" i="8"/>
  <c r="AL133" i="8"/>
  <c r="BC134" i="8"/>
  <c r="BF135" i="8"/>
  <c r="BP136" i="8"/>
  <c r="AX137" i="8"/>
  <c r="BM137" i="8"/>
  <c r="BN137" i="8" s="1"/>
  <c r="AT142" i="8"/>
  <c r="BC152" i="8"/>
  <c r="BC157" i="8"/>
  <c r="AX66" i="8"/>
  <c r="BE74" i="8"/>
  <c r="BF79" i="8"/>
  <c r="AM79" i="8"/>
  <c r="BK79" i="8" s="1"/>
  <c r="BF83" i="8"/>
  <c r="AL85" i="8"/>
  <c r="BB89" i="8"/>
  <c r="AL91" i="8"/>
  <c r="BC92" i="8"/>
  <c r="BB95" i="8"/>
  <c r="BE96" i="8"/>
  <c r="BB111" i="8"/>
  <c r="AL113" i="8"/>
  <c r="BB117" i="8"/>
  <c r="AM120" i="8"/>
  <c r="BJ120" i="8" s="1"/>
  <c r="AX120" i="8"/>
  <c r="BP121" i="8"/>
  <c r="AL123" i="8"/>
  <c r="AM123" i="8"/>
  <c r="BK123" i="8" s="1"/>
  <c r="BI124" i="8"/>
  <c r="BC124" i="8"/>
  <c r="BE126" i="8"/>
  <c r="BB131" i="8"/>
  <c r="BE132" i="8"/>
  <c r="BP139" i="8"/>
  <c r="AT143" i="8"/>
  <c r="BC148" i="8"/>
  <c r="BO148" i="8"/>
  <c r="BJ151" i="8"/>
  <c r="BC151" i="8"/>
  <c r="BE153" i="8"/>
  <c r="BE156" i="8"/>
  <c r="BO157" i="8"/>
  <c r="AN150" i="8"/>
  <c r="D150" i="8" s="1"/>
  <c r="AO150" i="8" s="1"/>
  <c r="BB12" i="8"/>
  <c r="AM68" i="8"/>
  <c r="BK68" i="8" s="1"/>
  <c r="BE69" i="8"/>
  <c r="BF72" i="8"/>
  <c r="BF74" i="8"/>
  <c r="BJ81" i="8"/>
  <c r="BC81" i="8"/>
  <c r="AT84" i="8"/>
  <c r="AT92" i="8"/>
  <c r="BH97" i="8"/>
  <c r="AT104" i="8"/>
  <c r="BB107" i="8"/>
  <c r="AT114" i="8"/>
  <c r="BB118" i="8"/>
  <c r="AT128" i="8"/>
  <c r="BB141" i="8"/>
  <c r="BB143" i="8"/>
  <c r="BB149" i="8"/>
  <c r="BB150" i="8"/>
  <c r="BO151" i="8"/>
  <c r="BF153" i="8"/>
  <c r="AT157" i="8"/>
  <c r="AP158" i="8"/>
  <c r="BH93" i="8"/>
  <c r="BB38" i="8"/>
  <c r="BB42" i="8"/>
  <c r="BB46" i="8"/>
  <c r="AL58" i="8"/>
  <c r="AN58" i="8" s="1"/>
  <c r="D58" i="8" s="1"/>
  <c r="AO58" i="8" s="1"/>
  <c r="BF69" i="8"/>
  <c r="AY74" i="8"/>
  <c r="BK76" i="8"/>
  <c r="AY77" i="8"/>
  <c r="BJ80" i="8"/>
  <c r="BK81" i="8"/>
  <c r="BP83" i="8"/>
  <c r="BC83" i="8"/>
  <c r="AL87" i="8"/>
  <c r="BP90" i="8"/>
  <c r="BH91" i="8"/>
  <c r="BB97" i="8"/>
  <c r="AL112" i="8"/>
  <c r="BB119" i="8"/>
  <c r="BD120" i="8"/>
  <c r="BO124" i="8"/>
  <c r="AT124" i="8" s="1"/>
  <c r="BO128" i="8"/>
  <c r="BC130" i="8"/>
  <c r="BB133" i="8"/>
  <c r="BE134" i="8"/>
  <c r="BP142" i="8"/>
  <c r="BP146" i="8"/>
  <c r="BC147" i="8"/>
  <c r="BF150" i="8"/>
  <c r="BF152" i="8"/>
  <c r="AM152" i="8"/>
  <c r="BK152" i="8" s="1"/>
  <c r="AU11" i="8"/>
  <c r="BB17" i="8"/>
  <c r="BB21" i="8"/>
  <c r="BB25" i="8"/>
  <c r="BB32" i="8"/>
  <c r="AM64" i="8"/>
  <c r="BK64" i="8" s="1"/>
  <c r="BE65" i="8"/>
  <c r="BF67" i="8"/>
  <c r="AY69" i="8"/>
  <c r="BB69" i="8"/>
  <c r="BP72" i="8"/>
  <c r="AX72" i="8"/>
  <c r="BP74" i="8"/>
  <c r="BF76" i="8"/>
  <c r="AM76" i="8"/>
  <c r="BE78" i="8"/>
  <c r="BK80" i="8"/>
  <c r="BO81" i="8"/>
  <c r="BE84" i="8"/>
  <c r="BE86" i="8"/>
  <c r="AL93" i="8"/>
  <c r="AM94" i="8"/>
  <c r="BK94" i="8" s="1"/>
  <c r="BP98" i="8"/>
  <c r="AL105" i="8"/>
  <c r="AL115" i="8"/>
  <c r="BH115" i="8" s="1"/>
  <c r="AM116" i="8"/>
  <c r="BK116" i="8" s="1"/>
  <c r="BE120" i="8"/>
  <c r="AM121" i="8"/>
  <c r="BK121" i="8" s="1"/>
  <c r="AL125" i="8"/>
  <c r="BP126" i="8"/>
  <c r="BJ127" i="8"/>
  <c r="BB127" i="8"/>
  <c r="AL129" i="8"/>
  <c r="BP132" i="8"/>
  <c r="AL134" i="8"/>
  <c r="BJ135" i="8"/>
  <c r="BC135" i="8"/>
  <c r="BE136" i="8"/>
  <c r="BP138" i="8"/>
  <c r="BF144" i="8"/>
  <c r="AM144" i="8"/>
  <c r="BK144" i="8" s="1"/>
  <c r="BE151" i="8"/>
  <c r="BP153" i="8"/>
  <c r="BP156" i="8"/>
  <c r="BE157" i="8"/>
  <c r="AY158" i="8"/>
  <c r="AT14" i="8"/>
  <c r="BF40" i="8"/>
  <c r="AY40" i="8"/>
  <c r="BF44" i="8"/>
  <c r="AY45" i="8"/>
  <c r="AY47" i="8"/>
  <c r="BD45" i="8"/>
  <c r="BE48" i="8"/>
  <c r="AZ11" i="8"/>
  <c r="BP12" i="8"/>
  <c r="AY16" i="8"/>
  <c r="AY24" i="8"/>
  <c r="BE12" i="8"/>
  <c r="BD25" i="8"/>
  <c r="BD34" i="8"/>
  <c r="AY38" i="8"/>
  <c r="AY23" i="8"/>
  <c r="BE39" i="8"/>
  <c r="AY12" i="8"/>
  <c r="BD24" i="8"/>
  <c r="AY26" i="8"/>
  <c r="BE35" i="8"/>
  <c r="AY42" i="8"/>
  <c r="AY17" i="8"/>
  <c r="AX17" i="8"/>
  <c r="AX19" i="8"/>
  <c r="AT20" i="8"/>
  <c r="AT22" i="8"/>
  <c r="AT24" i="8"/>
  <c r="BE27" i="8"/>
  <c r="BD30" i="8"/>
  <c r="BE30" i="8"/>
  <c r="BF46" i="8"/>
  <c r="AM50" i="8"/>
  <c r="BK50" i="8" s="1"/>
  <c r="AX30" i="8"/>
  <c r="AT29" i="8"/>
  <c r="AT43" i="8"/>
  <c r="AT16" i="8"/>
  <c r="BD18" i="8"/>
  <c r="BE34" i="8"/>
  <c r="AT37" i="8"/>
  <c r="AY41" i="8"/>
  <c r="AY50" i="8"/>
  <c r="AY13" i="8"/>
  <c r="AX13" i="8"/>
  <c r="AY15" i="8"/>
  <c r="BD26" i="8"/>
  <c r="BE26" i="8"/>
  <c r="AX26" i="8"/>
  <c r="AY30" i="8"/>
  <c r="BO30" i="8"/>
  <c r="AT30" i="8" s="1"/>
  <c r="BP40" i="8"/>
  <c r="AM40" i="8"/>
  <c r="BJ40" i="8" s="1"/>
  <c r="AX40" i="8"/>
  <c r="BB44" i="8"/>
  <c r="BO45" i="8"/>
  <c r="AT45" i="8" s="1"/>
  <c r="BP49" i="8"/>
  <c r="AT26" i="8"/>
  <c r="AM30" i="8"/>
  <c r="BJ30" i="8" s="1"/>
  <c r="BE31" i="8"/>
  <c r="BD13" i="8"/>
  <c r="AM14" i="8"/>
  <c r="BL14" i="8" s="1"/>
  <c r="AL16" i="8"/>
  <c r="BG16" i="8" s="1"/>
  <c r="BD16" i="8"/>
  <c r="BF17" i="8"/>
  <c r="AM26" i="8"/>
  <c r="BJ26" i="8" s="1"/>
  <c r="AM34" i="8"/>
  <c r="BJ34" i="8" s="1"/>
  <c r="AZ37" i="8"/>
  <c r="BP41" i="8"/>
  <c r="BE41" i="8"/>
  <c r="AT47" i="8"/>
  <c r="AT48" i="8"/>
  <c r="AZ51" i="8"/>
  <c r="AX51" i="8"/>
  <c r="AM52" i="8"/>
  <c r="BJ52" i="8" s="1"/>
  <c r="AM16" i="8"/>
  <c r="BJ16" i="8" s="1"/>
  <c r="AZ13" i="8"/>
  <c r="AX15" i="8"/>
  <c r="BP19" i="8"/>
  <c r="BE20" i="8"/>
  <c r="AT25" i="8"/>
  <c r="AS1" i="8"/>
  <c r="BE11" i="8"/>
  <c r="AM12" i="8"/>
  <c r="BK12" i="8" s="1"/>
  <c r="BE13" i="8"/>
  <c r="AX14" i="8"/>
  <c r="BD15" i="8"/>
  <c r="BB16" i="8"/>
  <c r="BP18" i="8"/>
  <c r="AX18" i="8"/>
  <c r="BM19" i="8"/>
  <c r="BN19" i="8" s="1"/>
  <c r="BC21" i="8"/>
  <c r="AM23" i="8"/>
  <c r="BJ23" i="8" s="1"/>
  <c r="AY27" i="8"/>
  <c r="AX27" i="8"/>
  <c r="AY28" i="8"/>
  <c r="AX31" i="8"/>
  <c r="AY32" i="8"/>
  <c r="AX35" i="8"/>
  <c r="AY36" i="8"/>
  <c r="BP38" i="8"/>
  <c r="BC38" i="8"/>
  <c r="AM42" i="8"/>
  <c r="BJ42" i="8" s="1"/>
  <c r="AX42" i="8"/>
  <c r="BC43" i="8"/>
  <c r="BD44" i="8"/>
  <c r="AZ47" i="8"/>
  <c r="BO50" i="8"/>
  <c r="AT50" i="8" s="1"/>
  <c r="BB51" i="8"/>
  <c r="AX16" i="8"/>
  <c r="AT18" i="8"/>
  <c r="AY21" i="8"/>
  <c r="AY25" i="8"/>
  <c r="AY34" i="8"/>
  <c r="AL11" i="8"/>
  <c r="BI11" i="8" s="1"/>
  <c r="BF13" i="8"/>
  <c r="BM13" i="8"/>
  <c r="BN13" i="8" s="1"/>
  <c r="BE14" i="8"/>
  <c r="BD14" i="8"/>
  <c r="BM15" i="8"/>
  <c r="BN15" i="8" s="1"/>
  <c r="BE16" i="8"/>
  <c r="AM18" i="8"/>
  <c r="BJ18" i="8" s="1"/>
  <c r="AM19" i="8"/>
  <c r="BL19" i="8" s="1"/>
  <c r="BP20" i="8"/>
  <c r="AZ22" i="8"/>
  <c r="AM22" i="8"/>
  <c r="BK22" i="8" s="1"/>
  <c r="AT23" i="8"/>
  <c r="AT27" i="8"/>
  <c r="BC28" i="8"/>
  <c r="AL29" i="8"/>
  <c r="BH29" i="8" s="1"/>
  <c r="BP30" i="8"/>
  <c r="AT31" i="8"/>
  <c r="AL33" i="8"/>
  <c r="BH33" i="8" s="1"/>
  <c r="BP34" i="8"/>
  <c r="AT35" i="8"/>
  <c r="AM39" i="8"/>
  <c r="BL39" i="8" s="1"/>
  <c r="BE42" i="8"/>
  <c r="BP45" i="8"/>
  <c r="BP46" i="8"/>
  <c r="BF51" i="8"/>
  <c r="AX52" i="8"/>
  <c r="BO33" i="8"/>
  <c r="AT33" i="8" s="1"/>
  <c r="AX34" i="8"/>
  <c r="BO34" i="8"/>
  <c r="AT34" i="8" s="1"/>
  <c r="AY37" i="8"/>
  <c r="AY39" i="8"/>
  <c r="BF41" i="8"/>
  <c r="AM41" i="8"/>
  <c r="BK41" i="8" s="1"/>
  <c r="AY44" i="8"/>
  <c r="AM44" i="8"/>
  <c r="BK44" i="8" s="1"/>
  <c r="AM48" i="8"/>
  <c r="BL48" i="8" s="1"/>
  <c r="AL50" i="8"/>
  <c r="BG50" i="8" s="1"/>
  <c r="BB50" i="8"/>
  <c r="AY51" i="8"/>
  <c r="BP52" i="8"/>
  <c r="BD52" i="8"/>
  <c r="AY11" i="8"/>
  <c r="AX12" i="8"/>
  <c r="BF12" i="8"/>
  <c r="AL13" i="8"/>
  <c r="BG13" i="8" s="1"/>
  <c r="AL14" i="8"/>
  <c r="BI14" i="8" s="1"/>
  <c r="BP14" i="8"/>
  <c r="BC15" i="8"/>
  <c r="AM20" i="8"/>
  <c r="BJ20" i="8" s="1"/>
  <c r="AU158" i="8"/>
  <c r="AU157" i="8"/>
  <c r="AU153" i="8"/>
  <c r="AU152" i="8"/>
  <c r="AU151" i="8"/>
  <c r="AU150" i="8"/>
  <c r="AU149" i="8"/>
  <c r="AU148" i="8"/>
  <c r="AU147" i="8"/>
  <c r="AU146" i="8"/>
  <c r="AU156" i="8"/>
  <c r="AU144" i="8"/>
  <c r="AU142" i="8"/>
  <c r="AU136" i="8"/>
  <c r="AU135" i="8"/>
  <c r="AU134" i="8"/>
  <c r="AU139" i="8"/>
  <c r="AU143" i="8"/>
  <c r="AU141" i="8"/>
  <c r="AU138" i="8"/>
  <c r="AU137" i="8"/>
  <c r="AU133" i="8"/>
  <c r="AU131" i="8"/>
  <c r="AU129" i="8"/>
  <c r="AU132" i="8"/>
  <c r="AU130" i="8"/>
  <c r="AU128" i="8"/>
  <c r="AU126" i="8"/>
  <c r="AU124" i="8"/>
  <c r="AU122" i="8"/>
  <c r="AU120" i="8"/>
  <c r="AU123" i="8"/>
  <c r="AU121" i="8"/>
  <c r="AU118" i="8"/>
  <c r="AU116" i="8"/>
  <c r="AU114" i="8"/>
  <c r="AU112" i="8"/>
  <c r="AU110" i="8"/>
  <c r="AU109" i="8"/>
  <c r="AU119" i="8"/>
  <c r="AU127" i="8"/>
  <c r="AU117" i="8"/>
  <c r="AU115" i="8"/>
  <c r="AU113" i="8"/>
  <c r="AU111" i="8"/>
  <c r="AU125" i="8"/>
  <c r="AU106" i="8"/>
  <c r="AU104" i="8"/>
  <c r="AU98" i="8"/>
  <c r="AU96" i="8"/>
  <c r="AU94" i="8"/>
  <c r="AU92" i="8"/>
  <c r="AU90" i="8"/>
  <c r="AU88" i="8"/>
  <c r="AU86" i="8"/>
  <c r="AU107" i="8"/>
  <c r="AU84" i="8"/>
  <c r="AU83" i="8"/>
  <c r="AU82" i="8"/>
  <c r="AU81" i="8"/>
  <c r="AU80" i="8"/>
  <c r="AU79" i="8"/>
  <c r="AU78" i="8"/>
  <c r="AU77" i="8"/>
  <c r="AU76" i="8"/>
  <c r="AU75" i="8"/>
  <c r="AU74" i="8"/>
  <c r="AU73" i="8"/>
  <c r="AU108" i="8"/>
  <c r="AU105" i="8"/>
  <c r="AU103" i="8"/>
  <c r="AU97" i="8"/>
  <c r="AU95" i="8"/>
  <c r="AU93" i="8"/>
  <c r="AU91" i="8"/>
  <c r="AU89" i="8"/>
  <c r="AU87" i="8"/>
  <c r="AU85" i="8"/>
  <c r="AU69" i="8"/>
  <c r="AU65" i="8"/>
  <c r="AU52" i="8"/>
  <c r="AU48" i="8"/>
  <c r="AU44" i="8"/>
  <c r="AU67" i="8"/>
  <c r="AU63" i="8"/>
  <c r="AU49" i="8"/>
  <c r="AU47" i="8"/>
  <c r="AU68" i="8"/>
  <c r="AU64" i="8"/>
  <c r="AU58" i="8"/>
  <c r="AU50" i="8"/>
  <c r="AU45" i="8"/>
  <c r="AU43" i="8"/>
  <c r="AU70" i="8"/>
  <c r="AU66" i="8"/>
  <c r="AU72" i="8"/>
  <c r="AU51" i="8"/>
  <c r="AU42" i="8"/>
  <c r="AU40" i="8"/>
  <c r="AU23" i="8"/>
  <c r="AU18" i="8"/>
  <c r="AU14" i="8"/>
  <c r="BD11" i="8"/>
  <c r="BP11" i="8"/>
  <c r="AU12" i="8"/>
  <c r="BC12" i="8"/>
  <c r="BO12" i="8"/>
  <c r="AT12" i="8" s="1"/>
  <c r="AM13" i="8"/>
  <c r="BL13" i="8" s="1"/>
  <c r="BB13" i="8"/>
  <c r="BO15" i="8"/>
  <c r="AU16" i="8"/>
  <c r="AZ16" i="8"/>
  <c r="AL18" i="8"/>
  <c r="BI18" i="8" s="1"/>
  <c r="AZ18" i="8"/>
  <c r="BD19" i="8"/>
  <c r="AX20" i="8"/>
  <c r="BE21" i="8"/>
  <c r="AX21" i="8"/>
  <c r="AU22" i="8"/>
  <c r="AY22" i="8"/>
  <c r="BF24" i="8"/>
  <c r="BB24" i="8"/>
  <c r="AL24" i="8"/>
  <c r="BG24" i="8" s="1"/>
  <c r="AU24" i="8"/>
  <c r="BE24" i="8"/>
  <c r="BP24" i="8"/>
  <c r="AZ26" i="8"/>
  <c r="BP26" i="8"/>
  <c r="AM27" i="8"/>
  <c r="BJ27" i="8" s="1"/>
  <c r="BM11" i="8"/>
  <c r="BN11" i="8" s="1"/>
  <c r="AT11" i="8" s="1"/>
  <c r="AZ12" i="8"/>
  <c r="BD12" i="8"/>
  <c r="BP13" i="8"/>
  <c r="AU13" i="8"/>
  <c r="BC13" i="8"/>
  <c r="BO13" i="8"/>
  <c r="BB14" i="8"/>
  <c r="BF15" i="8"/>
  <c r="BB15" i="8"/>
  <c r="AM15" i="8"/>
  <c r="BL15" i="8" s="1"/>
  <c r="AL15" i="8"/>
  <c r="BH15" i="8" s="1"/>
  <c r="AU15" i="8"/>
  <c r="AZ15" i="8"/>
  <c r="BE15" i="8"/>
  <c r="BP15" i="8"/>
  <c r="AZ17" i="8"/>
  <c r="AL17" i="8"/>
  <c r="BH17" i="8" s="1"/>
  <c r="BC17" i="8"/>
  <c r="AY18" i="8"/>
  <c r="BF18" i="8"/>
  <c r="AY19" i="8"/>
  <c r="BE19" i="8"/>
  <c r="BC20" i="8"/>
  <c r="AL21" i="8"/>
  <c r="BA21" i="8" s="1"/>
  <c r="AM21" i="8"/>
  <c r="BD21" i="8"/>
  <c r="BO21" i="8"/>
  <c r="AT21" i="8" s="1"/>
  <c r="BP22" i="8"/>
  <c r="BD22" i="8"/>
  <c r="BF22" i="8"/>
  <c r="AX23" i="8"/>
  <c r="BD23" i="8"/>
  <c r="AX24" i="8"/>
  <c r="BE25" i="8"/>
  <c r="AX25" i="8"/>
  <c r="BC25" i="8"/>
  <c r="BB26" i="8"/>
  <c r="AL27" i="8"/>
  <c r="BI27" i="8" s="1"/>
  <c r="AU27" i="8"/>
  <c r="AZ27" i="8"/>
  <c r="BF27" i="8"/>
  <c r="BP27" i="8"/>
  <c r="AM28" i="8"/>
  <c r="BK28" i="8" s="1"/>
  <c r="BD28" i="8"/>
  <c r="BO28" i="8"/>
  <c r="AT28" i="8" s="1"/>
  <c r="BE29" i="8"/>
  <c r="AX29" i="8"/>
  <c r="BC29" i="8"/>
  <c r="BB30" i="8"/>
  <c r="AL31" i="8"/>
  <c r="BA31" i="8" s="1"/>
  <c r="AU31" i="8"/>
  <c r="AZ31" i="8"/>
  <c r="BF31" i="8"/>
  <c r="BP31" i="8"/>
  <c r="AM32" i="8"/>
  <c r="BK32" i="8" s="1"/>
  <c r="BD32" i="8"/>
  <c r="BO32" i="8"/>
  <c r="AT32" i="8" s="1"/>
  <c r="BE33" i="8"/>
  <c r="AX33" i="8"/>
  <c r="BC33" i="8"/>
  <c r="BB34" i="8"/>
  <c r="AL35" i="8"/>
  <c r="BA35" i="8" s="1"/>
  <c r="AU35" i="8"/>
  <c r="AZ35" i="8"/>
  <c r="BF35" i="8"/>
  <c r="BP35" i="8"/>
  <c r="AM36" i="8"/>
  <c r="BK36" i="8" s="1"/>
  <c r="BD36" i="8"/>
  <c r="BO36" i="8"/>
  <c r="AT36" i="8" s="1"/>
  <c r="BP37" i="8"/>
  <c r="BD37" i="8"/>
  <c r="BF37" i="8"/>
  <c r="BE38" i="8"/>
  <c r="AX38" i="8"/>
  <c r="BD38" i="8"/>
  <c r="BC39" i="8"/>
  <c r="BO39" i="8"/>
  <c r="BD39" i="8"/>
  <c r="BM41" i="8"/>
  <c r="BN41" i="8" s="1"/>
  <c r="AX41" i="8"/>
  <c r="BE45" i="8"/>
  <c r="AZ46" i="8"/>
  <c r="AT51" i="8"/>
  <c r="BK72" i="8"/>
  <c r="AT73" i="8"/>
  <c r="AM11" i="8"/>
  <c r="BC16" i="8"/>
  <c r="AM17" i="8"/>
  <c r="BL17" i="8" s="1"/>
  <c r="AU17" i="8"/>
  <c r="BE17" i="8"/>
  <c r="AL19" i="8"/>
  <c r="BG19" i="8" s="1"/>
  <c r="AU19" i="8"/>
  <c r="BF19" i="8"/>
  <c r="AY20" i="8"/>
  <c r="BD20" i="8"/>
  <c r="AU21" i="8"/>
  <c r="AZ21" i="8"/>
  <c r="BF21" i="8"/>
  <c r="BP21" i="8"/>
  <c r="BB22" i="8"/>
  <c r="AL23" i="8"/>
  <c r="AZ23" i="8"/>
  <c r="BE23" i="8"/>
  <c r="BP23" i="8"/>
  <c r="BC24" i="8"/>
  <c r="AL25" i="8"/>
  <c r="BI25" i="8" s="1"/>
  <c r="AM25" i="8"/>
  <c r="BC26" i="8"/>
  <c r="AL28" i="8"/>
  <c r="BA28" i="8" s="1"/>
  <c r="AU28" i="8"/>
  <c r="AZ28" i="8"/>
  <c r="BF28" i="8"/>
  <c r="BP28" i="8"/>
  <c r="AM29" i="8"/>
  <c r="BK29" i="8" s="1"/>
  <c r="AY29" i="8"/>
  <c r="BD29" i="8"/>
  <c r="BC30" i="8"/>
  <c r="AL32" i="8"/>
  <c r="BA32" i="8" s="1"/>
  <c r="AU32" i="8"/>
  <c r="AZ32" i="8"/>
  <c r="BF32" i="8"/>
  <c r="BP32" i="8"/>
  <c r="BI33" i="8"/>
  <c r="AM33" i="8"/>
  <c r="BK33" i="8" s="1"/>
  <c r="AY33" i="8"/>
  <c r="BD33" i="8"/>
  <c r="BC34" i="8"/>
  <c r="AL36" i="8"/>
  <c r="BH36" i="8" s="1"/>
  <c r="AU36" i="8"/>
  <c r="AZ36" i="8"/>
  <c r="BF36" i="8"/>
  <c r="BP36" i="8"/>
  <c r="BB37" i="8"/>
  <c r="AL38" i="8"/>
  <c r="BI38" i="8" s="1"/>
  <c r="AU38" i="8"/>
  <c r="BF38" i="8"/>
  <c r="BL40" i="8"/>
  <c r="BC40" i="8"/>
  <c r="AX44" i="8"/>
  <c r="BM44" i="8"/>
  <c r="BN44" i="8" s="1"/>
  <c r="AT44" i="8" s="1"/>
  <c r="AY46" i="8"/>
  <c r="BM46" i="8"/>
  <c r="BN46" i="8" s="1"/>
  <c r="AX46" i="8"/>
  <c r="AM46" i="8"/>
  <c r="BL46" i="8" s="1"/>
  <c r="BF11" i="8"/>
  <c r="AL12" i="8"/>
  <c r="AZ14" i="8"/>
  <c r="BP17" i="8"/>
  <c r="BD17" i="8"/>
  <c r="AU20" i="8"/>
  <c r="AX22" i="8"/>
  <c r="BF23" i="8"/>
  <c r="AU25" i="8"/>
  <c r="AZ25" i="8"/>
  <c r="BF25" i="8"/>
  <c r="BP25" i="8"/>
  <c r="BC27" i="8"/>
  <c r="AU29" i="8"/>
  <c r="AZ29" i="8"/>
  <c r="BF29" i="8"/>
  <c r="BP29" i="8"/>
  <c r="BC31" i="8"/>
  <c r="AU33" i="8"/>
  <c r="AZ33" i="8"/>
  <c r="BF33" i="8"/>
  <c r="BP33" i="8"/>
  <c r="BC35" i="8"/>
  <c r="AL37" i="8"/>
  <c r="BA37" i="8" s="1"/>
  <c r="AX37" i="8"/>
  <c r="BC37" i="8"/>
  <c r="AM38" i="8"/>
  <c r="BK38" i="8" s="1"/>
  <c r="BF39" i="8"/>
  <c r="BB39" i="8"/>
  <c r="AL39" i="8"/>
  <c r="BI39" i="8" s="1"/>
  <c r="AU39" i="8"/>
  <c r="BP39" i="8"/>
  <c r="BD40" i="8"/>
  <c r="BO40" i="8"/>
  <c r="AT40" i="8" s="1"/>
  <c r="AZ43" i="8"/>
  <c r="BF43" i="8"/>
  <c r="BB43" i="8"/>
  <c r="AM43" i="8"/>
  <c r="BK43" i="8" s="1"/>
  <c r="AL43" i="8"/>
  <c r="BA43" i="8" s="1"/>
  <c r="AU46" i="8"/>
  <c r="AX11" i="8"/>
  <c r="BC11" i="8"/>
  <c r="BF20" i="8"/>
  <c r="BB20" i="8"/>
  <c r="AL20" i="8"/>
  <c r="BH20" i="8" s="1"/>
  <c r="AZ20" i="8"/>
  <c r="AL22" i="8"/>
  <c r="BA22" i="8" s="1"/>
  <c r="BC22" i="8"/>
  <c r="AY14" i="8"/>
  <c r="BF14" i="8"/>
  <c r="BF16" i="8"/>
  <c r="BP16" i="8"/>
  <c r="BM17" i="8"/>
  <c r="BN17" i="8" s="1"/>
  <c r="AT17" i="8" s="1"/>
  <c r="BE18" i="8"/>
  <c r="BO19" i="8"/>
  <c r="BC19" i="8"/>
  <c r="BE22" i="8"/>
  <c r="BB23" i="8"/>
  <c r="AM24" i="8"/>
  <c r="BL24" i="8" s="1"/>
  <c r="AZ24" i="8"/>
  <c r="AL26" i="8"/>
  <c r="AU26" i="8"/>
  <c r="BF26" i="8"/>
  <c r="BD27" i="8"/>
  <c r="BE28" i="8"/>
  <c r="AX28" i="8"/>
  <c r="BB29" i="8"/>
  <c r="AL30" i="8"/>
  <c r="AU30" i="8"/>
  <c r="AZ30" i="8"/>
  <c r="BF30" i="8"/>
  <c r="AM31" i="8"/>
  <c r="BJ31" i="8" s="1"/>
  <c r="AY31" i="8"/>
  <c r="BD31" i="8"/>
  <c r="BE32" i="8"/>
  <c r="AX32" i="8"/>
  <c r="BC32" i="8"/>
  <c r="BA33" i="8"/>
  <c r="BB33" i="8"/>
  <c r="AL34" i="8"/>
  <c r="AU34" i="8"/>
  <c r="AZ34" i="8"/>
  <c r="BF34" i="8"/>
  <c r="AM35" i="8"/>
  <c r="BJ35" i="8" s="1"/>
  <c r="AY35" i="8"/>
  <c r="BD35" i="8"/>
  <c r="BE36" i="8"/>
  <c r="AX36" i="8"/>
  <c r="BC36" i="8"/>
  <c r="AM37" i="8"/>
  <c r="BK37" i="8" s="1"/>
  <c r="AU37" i="8"/>
  <c r="BE37" i="8"/>
  <c r="BM39" i="8"/>
  <c r="BN39" i="8" s="1"/>
  <c r="AX39" i="8"/>
  <c r="BE40" i="8"/>
  <c r="AU41" i="8"/>
  <c r="BO42" i="8"/>
  <c r="AT42" i="8" s="1"/>
  <c r="BD42" i="8"/>
  <c r="BC42" i="8"/>
  <c r="BP42" i="8"/>
  <c r="AX43" i="8"/>
  <c r="BE44" i="8"/>
  <c r="BL44" i="8"/>
  <c r="AT77" i="8"/>
  <c r="BC14" i="8"/>
  <c r="BC18" i="8"/>
  <c r="BC23" i="8"/>
  <c r="BD41" i="8"/>
  <c r="BO41" i="8"/>
  <c r="AZ42" i="8"/>
  <c r="BF42" i="8"/>
  <c r="AL44" i="8"/>
  <c r="BA44" i="8" s="1"/>
  <c r="AZ44" i="8"/>
  <c r="BP44" i="8"/>
  <c r="BC45" i="8"/>
  <c r="AL46" i="8"/>
  <c r="BI46" i="8" s="1"/>
  <c r="BD46" i="8"/>
  <c r="BO46" i="8"/>
  <c r="BP47" i="8"/>
  <c r="BD47" i="8"/>
  <c r="BF47" i="8"/>
  <c r="AX48" i="8"/>
  <c r="BD48" i="8"/>
  <c r="AX49" i="8"/>
  <c r="BE50" i="8"/>
  <c r="AX50" i="8"/>
  <c r="BC50" i="8"/>
  <c r="AM51" i="8"/>
  <c r="BK51" i="8" s="1"/>
  <c r="BE51" i="8"/>
  <c r="BM52" i="8"/>
  <c r="BN52" i="8" s="1"/>
  <c r="AT52" i="8" s="1"/>
  <c r="AX58" i="8"/>
  <c r="AH63" i="8"/>
  <c r="BE63" i="8" s="1"/>
  <c r="BC63" i="8"/>
  <c r="BI64" i="8"/>
  <c r="BE64" i="8"/>
  <c r="BC64" i="8"/>
  <c r="AL65" i="8"/>
  <c r="BA65" i="8" s="1"/>
  <c r="BO66" i="8"/>
  <c r="BC66" i="8"/>
  <c r="AP66" i="8"/>
  <c r="AY66" i="8"/>
  <c r="BE66" i="8"/>
  <c r="BP66" i="8"/>
  <c r="AH67" i="8"/>
  <c r="BE67" i="8" s="1"/>
  <c r="BC67" i="8"/>
  <c r="BE68" i="8"/>
  <c r="BC68" i="8"/>
  <c r="AL69" i="8"/>
  <c r="BA69" i="8" s="1"/>
  <c r="BO70" i="8"/>
  <c r="BC70" i="8"/>
  <c r="AP70" i="8"/>
  <c r="AY70" i="8"/>
  <c r="BE70" i="8"/>
  <c r="BP70" i="8"/>
  <c r="BF73" i="8"/>
  <c r="BJ73" i="8"/>
  <c r="AM73" i="8"/>
  <c r="BK73" i="8" s="1"/>
  <c r="BE73" i="8"/>
  <c r="AX74" i="8"/>
  <c r="BP75" i="8"/>
  <c r="BF77" i="8"/>
  <c r="AM77" i="8"/>
  <c r="BK77" i="8" s="1"/>
  <c r="BE77" i="8"/>
  <c r="AY78" i="8"/>
  <c r="BM78" i="8"/>
  <c r="BN78" i="8" s="1"/>
  <c r="AT78" i="8" s="1"/>
  <c r="AX78" i="8"/>
  <c r="BE79" i="8"/>
  <c r="BP80" i="8"/>
  <c r="AY81" i="8"/>
  <c r="BM81" i="8"/>
  <c r="BN81" i="8" s="1"/>
  <c r="AT81" i="8" s="1"/>
  <c r="BL81" i="8"/>
  <c r="BF82" i="8"/>
  <c r="BJ82" i="8"/>
  <c r="AM82" i="8"/>
  <c r="BK82" i="8" s="1"/>
  <c r="BH85" i="8"/>
  <c r="BG85" i="8"/>
  <c r="BH86" i="8"/>
  <c r="AT87" i="8"/>
  <c r="BG91" i="8"/>
  <c r="AL48" i="8"/>
  <c r="BA48" i="8" s="1"/>
  <c r="AZ48" i="8"/>
  <c r="BP48" i="8"/>
  <c r="BC49" i="8"/>
  <c r="BJ50" i="8"/>
  <c r="BP51" i="8"/>
  <c r="BD51" i="8"/>
  <c r="BD63" i="8"/>
  <c r="BO63" i="8"/>
  <c r="AL64" i="8"/>
  <c r="AN64" i="8" s="1"/>
  <c r="D64" i="8" s="1"/>
  <c r="AO64" i="8" s="1"/>
  <c r="AX64" i="8"/>
  <c r="BD64" i="8"/>
  <c r="BJ64" i="8"/>
  <c r="AM65" i="8"/>
  <c r="BJ65" i="8" s="1"/>
  <c r="BM65" i="8"/>
  <c r="BN65" i="8" s="1"/>
  <c r="AT65" i="8" s="1"/>
  <c r="AL66" i="8"/>
  <c r="BD67" i="8"/>
  <c r="BO67" i="8"/>
  <c r="AL68" i="8"/>
  <c r="AN68" i="8" s="1"/>
  <c r="D68" i="8" s="1"/>
  <c r="AO68" i="8" s="1"/>
  <c r="AX68" i="8"/>
  <c r="BD68" i="8"/>
  <c r="BJ68" i="8"/>
  <c r="BL69" i="8"/>
  <c r="AM69" i="8"/>
  <c r="BJ69" i="8" s="1"/>
  <c r="BM69" i="8"/>
  <c r="BN69" i="8" s="1"/>
  <c r="AT69" i="8" s="1"/>
  <c r="AL70" i="8"/>
  <c r="BC72" i="8"/>
  <c r="BL73" i="8"/>
  <c r="AX73" i="8"/>
  <c r="AX77" i="8"/>
  <c r="AY82" i="8"/>
  <c r="BM82" i="8"/>
  <c r="BN82" i="8" s="1"/>
  <c r="AT82" i="8" s="1"/>
  <c r="BL82" i="8"/>
  <c r="BH89" i="8"/>
  <c r="BG89" i="8"/>
  <c r="BJ89" i="8"/>
  <c r="BG95" i="8"/>
  <c r="BG103" i="8"/>
  <c r="AY43" i="8"/>
  <c r="BE43" i="8"/>
  <c r="BF45" i="8"/>
  <c r="BB45" i="8"/>
  <c r="AM45" i="8"/>
  <c r="BL45" i="8" s="1"/>
  <c r="AL45" i="8"/>
  <c r="BH45" i="8" s="1"/>
  <c r="AZ45" i="8"/>
  <c r="AL47" i="8"/>
  <c r="BH47" i="8" s="1"/>
  <c r="AX47" i="8"/>
  <c r="BC47" i="8"/>
  <c r="AY48" i="8"/>
  <c r="BF48" i="8"/>
  <c r="BD49" i="8"/>
  <c r="BO49" i="8"/>
  <c r="AT49" i="8" s="1"/>
  <c r="AZ50" i="8"/>
  <c r="BF50" i="8"/>
  <c r="BP50" i="8"/>
  <c r="AL52" i="8"/>
  <c r="BI52" i="8" s="1"/>
  <c r="AZ52" i="8"/>
  <c r="BE52" i="8"/>
  <c r="BA64" i="8"/>
  <c r="AY64" i="8"/>
  <c r="BF64" i="8"/>
  <c r="BP64" i="8"/>
  <c r="BP65" i="8"/>
  <c r="BG66" i="8"/>
  <c r="AM66" i="8"/>
  <c r="BJ66" i="8" s="1"/>
  <c r="BB66" i="8"/>
  <c r="BM66" i="8"/>
  <c r="BN66" i="8" s="1"/>
  <c r="BA68" i="8"/>
  <c r="AY68" i="8"/>
  <c r="BF68" i="8"/>
  <c r="BP68" i="8"/>
  <c r="BP69" i="8"/>
  <c r="AM70" i="8"/>
  <c r="BJ70" i="8" s="1"/>
  <c r="BB70" i="8"/>
  <c r="BM70" i="8"/>
  <c r="BN70" i="8" s="1"/>
  <c r="BD72" i="8"/>
  <c r="BO72" i="8"/>
  <c r="AT72" i="8" s="1"/>
  <c r="BP73" i="8"/>
  <c r="AM75" i="8"/>
  <c r="BK75" i="8" s="1"/>
  <c r="BL76" i="8"/>
  <c r="AX76" i="8"/>
  <c r="BP77" i="8"/>
  <c r="AY79" i="8"/>
  <c r="BM79" i="8"/>
  <c r="BN79" i="8" s="1"/>
  <c r="AT79" i="8" s="1"/>
  <c r="BL79" i="8"/>
  <c r="BP82" i="8"/>
  <c r="AT85" i="8"/>
  <c r="BH87" i="8"/>
  <c r="BG87" i="8"/>
  <c r="BC41" i="8"/>
  <c r="AL42" i="8"/>
  <c r="BA42" i="8" s="1"/>
  <c r="BP43" i="8"/>
  <c r="BD43" i="8"/>
  <c r="AX45" i="8"/>
  <c r="BE46" i="8"/>
  <c r="BC46" i="8"/>
  <c r="AM47" i="8"/>
  <c r="BK47" i="8" s="1"/>
  <c r="BE47" i="8"/>
  <c r="BB48" i="8"/>
  <c r="BF49" i="8"/>
  <c r="BB49" i="8"/>
  <c r="AM49" i="8"/>
  <c r="BL49" i="8" s="1"/>
  <c r="AL49" i="8"/>
  <c r="BG49" i="8" s="1"/>
  <c r="AZ49" i="8"/>
  <c r="BE49" i="8"/>
  <c r="AL51" i="8"/>
  <c r="BH51" i="8" s="1"/>
  <c r="BC51" i="8"/>
  <c r="AY52" i="8"/>
  <c r="BF52" i="8"/>
  <c r="BB64" i="8"/>
  <c r="BL64" i="8"/>
  <c r="AX65" i="8"/>
  <c r="BD66" i="8"/>
  <c r="BB68" i="8"/>
  <c r="BL68" i="8"/>
  <c r="AX69" i="8"/>
  <c r="BD70" i="8"/>
  <c r="BJ72" i="8"/>
  <c r="BE72" i="8"/>
  <c r="AM74" i="8"/>
  <c r="BL74" i="8" s="1"/>
  <c r="AX75" i="8"/>
  <c r="BP76" i="8"/>
  <c r="AM78" i="8"/>
  <c r="BL78" i="8" s="1"/>
  <c r="BP79" i="8"/>
  <c r="AY80" i="8"/>
  <c r="BM80" i="8"/>
  <c r="BN80" i="8" s="1"/>
  <c r="AT80" i="8" s="1"/>
  <c r="BL80" i="8"/>
  <c r="BE82" i="8"/>
  <c r="BH88" i="8"/>
  <c r="AT89" i="8"/>
  <c r="BG93" i="8"/>
  <c r="BJ93" i="8"/>
  <c r="BH95" i="8"/>
  <c r="BG97" i="8"/>
  <c r="BH103" i="8"/>
  <c r="BG105" i="8"/>
  <c r="BJ105" i="8"/>
  <c r="AL40" i="8"/>
  <c r="BB40" i="8"/>
  <c r="AL41" i="8"/>
  <c r="BH41" i="8" s="1"/>
  <c r="BB41" i="8"/>
  <c r="BC44" i="8"/>
  <c r="BC48" i="8"/>
  <c r="BC52" i="8"/>
  <c r="AL63" i="8"/>
  <c r="BB63" i="8"/>
  <c r="BD65" i="8"/>
  <c r="BH65" i="8"/>
  <c r="AL67" i="8"/>
  <c r="BB67" i="8"/>
  <c r="BD69" i="8"/>
  <c r="AL72" i="8"/>
  <c r="BB72" i="8"/>
  <c r="AL73" i="8"/>
  <c r="BH73" i="8" s="1"/>
  <c r="BB73" i="8"/>
  <c r="AL74" i="8"/>
  <c r="BB74" i="8"/>
  <c r="AL75" i="8"/>
  <c r="BA75" i="8" s="1"/>
  <c r="BB75" i="8"/>
  <c r="AL76" i="8"/>
  <c r="BA76" i="8" s="1"/>
  <c r="BB76" i="8"/>
  <c r="AL77" i="8"/>
  <c r="BA77" i="8" s="1"/>
  <c r="BB77" i="8"/>
  <c r="AL78" i="8"/>
  <c r="BI78" i="8" s="1"/>
  <c r="BB78" i="8"/>
  <c r="AL79" i="8"/>
  <c r="BH79" i="8" s="1"/>
  <c r="BB79" i="8"/>
  <c r="AL80" i="8"/>
  <c r="BI80" i="8" s="1"/>
  <c r="BB80" i="8"/>
  <c r="AL81" i="8"/>
  <c r="BA81" i="8" s="1"/>
  <c r="BB81" i="8"/>
  <c r="AL82" i="8"/>
  <c r="BB82" i="8"/>
  <c r="AL83" i="8"/>
  <c r="BI83" i="8" s="1"/>
  <c r="BB83" i="8"/>
  <c r="AL84" i="8"/>
  <c r="BI84" i="8" s="1"/>
  <c r="BB84" i="8"/>
  <c r="AX85" i="8"/>
  <c r="BD85" i="8"/>
  <c r="BB86" i="8"/>
  <c r="BG86" i="8"/>
  <c r="AX87" i="8"/>
  <c r="BD87" i="8"/>
  <c r="BB88" i="8"/>
  <c r="BG88" i="8"/>
  <c r="AX89" i="8"/>
  <c r="BD89" i="8"/>
  <c r="BB90" i="8"/>
  <c r="BL90" i="8"/>
  <c r="AX91" i="8"/>
  <c r="BD91" i="8"/>
  <c r="BO91" i="8"/>
  <c r="AT91" i="8" s="1"/>
  <c r="BB92" i="8"/>
  <c r="BL92" i="8"/>
  <c r="AX93" i="8"/>
  <c r="BD93" i="8"/>
  <c r="BO93" i="8"/>
  <c r="AT93" i="8" s="1"/>
  <c r="BB94" i="8"/>
  <c r="BL94" i="8"/>
  <c r="AX95" i="8"/>
  <c r="BD95" i="8"/>
  <c r="BO95" i="8"/>
  <c r="AT95" i="8" s="1"/>
  <c r="BB96" i="8"/>
  <c r="BL96" i="8"/>
  <c r="AX97" i="8"/>
  <c r="BD97" i="8"/>
  <c r="BO97" i="8"/>
  <c r="AT97" i="8" s="1"/>
  <c r="BB98" i="8"/>
  <c r="BL98" i="8"/>
  <c r="AX103" i="8"/>
  <c r="BD103" i="8"/>
  <c r="BO103" i="8"/>
  <c r="AT103" i="8" s="1"/>
  <c r="BB104" i="8"/>
  <c r="BL104" i="8"/>
  <c r="AX105" i="8"/>
  <c r="BD105" i="8"/>
  <c r="AM106" i="8"/>
  <c r="AL106" i="8"/>
  <c r="AN106" i="8" s="1"/>
  <c r="D106" i="8" s="1"/>
  <c r="AO106" i="8" s="1"/>
  <c r="AX107" i="8"/>
  <c r="BP108" i="8"/>
  <c r="BO108" i="8"/>
  <c r="BC108" i="8"/>
  <c r="AY108" i="8"/>
  <c r="BJ108" i="8"/>
  <c r="BP109" i="8"/>
  <c r="BP110" i="8"/>
  <c r="BH113" i="8"/>
  <c r="BG113" i="8"/>
  <c r="BL119" i="8"/>
  <c r="BK119" i="8"/>
  <c r="AM83" i="8"/>
  <c r="BK83" i="8" s="1"/>
  <c r="AX83" i="8"/>
  <c r="AM84" i="8"/>
  <c r="BK84" i="8" s="1"/>
  <c r="AX84" i="8"/>
  <c r="BA85" i="8"/>
  <c r="AM85" i="8"/>
  <c r="BK85" i="8" s="1"/>
  <c r="AY85" i="8"/>
  <c r="BF85" i="8"/>
  <c r="BP85" i="8"/>
  <c r="BI86" i="8"/>
  <c r="BA87" i="8"/>
  <c r="AM87" i="8"/>
  <c r="BK87" i="8" s="1"/>
  <c r="AY87" i="8"/>
  <c r="BF87" i="8"/>
  <c r="BP87" i="8"/>
  <c r="BI88" i="8"/>
  <c r="BA89" i="8"/>
  <c r="AM89" i="8"/>
  <c r="BK89" i="8" s="1"/>
  <c r="AY89" i="8"/>
  <c r="BF89" i="8"/>
  <c r="BP89" i="8"/>
  <c r="BA91" i="8"/>
  <c r="AM91" i="8"/>
  <c r="BK91" i="8" s="1"/>
  <c r="AY91" i="8"/>
  <c r="BF91" i="8"/>
  <c r="BP91" i="8"/>
  <c r="BA93" i="8"/>
  <c r="AM93" i="8"/>
  <c r="BK93" i="8" s="1"/>
  <c r="AY93" i="8"/>
  <c r="BF93" i="8"/>
  <c r="BP93" i="8"/>
  <c r="BA95" i="8"/>
  <c r="AM95" i="8"/>
  <c r="BK95" i="8" s="1"/>
  <c r="AY95" i="8"/>
  <c r="BF95" i="8"/>
  <c r="BP95" i="8"/>
  <c r="BI96" i="8"/>
  <c r="BA97" i="8"/>
  <c r="AM97" i="8"/>
  <c r="BK97" i="8" s="1"/>
  <c r="AY97" i="8"/>
  <c r="BF97" i="8"/>
  <c r="BP97" i="8"/>
  <c r="BA103" i="8"/>
  <c r="AM103" i="8"/>
  <c r="BK103" i="8" s="1"/>
  <c r="AY103" i="8"/>
  <c r="BF103" i="8"/>
  <c r="BP103" i="8"/>
  <c r="BA105" i="8"/>
  <c r="AM105" i="8"/>
  <c r="BK105" i="8" s="1"/>
  <c r="AY105" i="8"/>
  <c r="BF105" i="8"/>
  <c r="BL105" i="8"/>
  <c r="BO107" i="8"/>
  <c r="BC107" i="8"/>
  <c r="BP107" i="8"/>
  <c r="BH111" i="8"/>
  <c r="BG111" i="8"/>
  <c r="BG117" i="8"/>
  <c r="BD73" i="8"/>
  <c r="BD74" i="8"/>
  <c r="BH74" i="8"/>
  <c r="BD75" i="8"/>
  <c r="BD76" i="8"/>
  <c r="BD77" i="8"/>
  <c r="BD78" i="8"/>
  <c r="BH78" i="8"/>
  <c r="BD79" i="8"/>
  <c r="BD80" i="8"/>
  <c r="BD81" i="8"/>
  <c r="BD82" i="8"/>
  <c r="BH82" i="8"/>
  <c r="AY83" i="8"/>
  <c r="BD83" i="8"/>
  <c r="BH83" i="8"/>
  <c r="AY84" i="8"/>
  <c r="BD84" i="8"/>
  <c r="BL84" i="8"/>
  <c r="BL85" i="8"/>
  <c r="AX86" i="8"/>
  <c r="BD86" i="8"/>
  <c r="BL87" i="8"/>
  <c r="AX88" i="8"/>
  <c r="BD88" i="8"/>
  <c r="AL90" i="8"/>
  <c r="BI90" i="8" s="1"/>
  <c r="AX90" i="8"/>
  <c r="BD90" i="8"/>
  <c r="AL92" i="8"/>
  <c r="BG92" i="8" s="1"/>
  <c r="AX92" i="8"/>
  <c r="BD92" i="8"/>
  <c r="BJ92" i="8"/>
  <c r="BL93" i="8"/>
  <c r="AL94" i="8"/>
  <c r="BI94" i="8" s="1"/>
  <c r="AX94" i="8"/>
  <c r="BD94" i="8"/>
  <c r="BJ94" i="8"/>
  <c r="AL96" i="8"/>
  <c r="AX96" i="8"/>
  <c r="BD96" i="8"/>
  <c r="BJ96" i="8"/>
  <c r="AL98" i="8"/>
  <c r="BG98" i="8" s="1"/>
  <c r="AX98" i="8"/>
  <c r="BD98" i="8"/>
  <c r="BJ98" i="8"/>
  <c r="AL104" i="8"/>
  <c r="BG104" i="8" s="1"/>
  <c r="AX104" i="8"/>
  <c r="BD104" i="8"/>
  <c r="BJ104" i="8"/>
  <c r="BO106" i="8"/>
  <c r="AT106" i="8" s="1"/>
  <c r="BC106" i="8"/>
  <c r="BP106" i="8"/>
  <c r="BI107" i="8"/>
  <c r="BL108" i="8"/>
  <c r="BK108" i="8"/>
  <c r="AL108" i="8"/>
  <c r="AN108" i="8" s="1"/>
  <c r="D108" i="8" s="1"/>
  <c r="AO108" i="8" s="1"/>
  <c r="BD108" i="8"/>
  <c r="AY109" i="8"/>
  <c r="AM109" i="8"/>
  <c r="AL109" i="8"/>
  <c r="BG109" i="8" s="1"/>
  <c r="BB109" i="8"/>
  <c r="BF110" i="8"/>
  <c r="BB110" i="8"/>
  <c r="AY110" i="8"/>
  <c r="AM110" i="8"/>
  <c r="BK110" i="8" s="1"/>
  <c r="AL110" i="8"/>
  <c r="BG110" i="8" s="1"/>
  <c r="BC110" i="8"/>
  <c r="BA111" i="8"/>
  <c r="BH112" i="8"/>
  <c r="AT113" i="8"/>
  <c r="BI85" i="8"/>
  <c r="BE85" i="8"/>
  <c r="BC85" i="8"/>
  <c r="BA86" i="8"/>
  <c r="AM86" i="8"/>
  <c r="BK86" i="8" s="1"/>
  <c r="AY86" i="8"/>
  <c r="BF86" i="8"/>
  <c r="BP86" i="8"/>
  <c r="BI87" i="8"/>
  <c r="BE87" i="8"/>
  <c r="BA88" i="8"/>
  <c r="AM88" i="8"/>
  <c r="BK88" i="8" s="1"/>
  <c r="AY88" i="8"/>
  <c r="BF88" i="8"/>
  <c r="BP88" i="8"/>
  <c r="BI89" i="8"/>
  <c r="BE89" i="8"/>
  <c r="BA90" i="8"/>
  <c r="AM90" i="8"/>
  <c r="BK90" i="8" s="1"/>
  <c r="AY90" i="8"/>
  <c r="BF90" i="8"/>
  <c r="BI91" i="8"/>
  <c r="BE91" i="8"/>
  <c r="AY92" i="8"/>
  <c r="BF92" i="8"/>
  <c r="BI93" i="8"/>
  <c r="BE93" i="8"/>
  <c r="BC93" i="8"/>
  <c r="BA94" i="8"/>
  <c r="AY94" i="8"/>
  <c r="BF94" i="8"/>
  <c r="BI95" i="8"/>
  <c r="BE95" i="8"/>
  <c r="BC95" i="8"/>
  <c r="AY96" i="8"/>
  <c r="BF96" i="8"/>
  <c r="BI97" i="8"/>
  <c r="BE97" i="8"/>
  <c r="BC97" i="8"/>
  <c r="BA98" i="8"/>
  <c r="AY98" i="8"/>
  <c r="BF98" i="8"/>
  <c r="BI103" i="8"/>
  <c r="BE103" i="8"/>
  <c r="BC103" i="8"/>
  <c r="AY104" i="8"/>
  <c r="BF104" i="8"/>
  <c r="BI105" i="8"/>
  <c r="BE105" i="8"/>
  <c r="BC105" i="8"/>
  <c r="BH105" i="8"/>
  <c r="BP105" i="8"/>
  <c r="BG107" i="8"/>
  <c r="AM107" i="8"/>
  <c r="AL107" i="8"/>
  <c r="BA107" i="8" s="1"/>
  <c r="BD107" i="8"/>
  <c r="AX108" i="8"/>
  <c r="BF108" i="8"/>
  <c r="AX109" i="8"/>
  <c r="BF109" i="8"/>
  <c r="AT111" i="8"/>
  <c r="BG115" i="8"/>
  <c r="AN115" i="8"/>
  <c r="D115" i="8" s="1"/>
  <c r="AO115" i="8" s="1"/>
  <c r="BH117" i="8"/>
  <c r="BM106" i="8"/>
  <c r="BN106" i="8" s="1"/>
  <c r="BM107" i="8"/>
  <c r="BN107" i="8" s="1"/>
  <c r="BM108" i="8"/>
  <c r="BN108" i="8" s="1"/>
  <c r="BM109" i="8"/>
  <c r="BN109" i="8" s="1"/>
  <c r="BE110" i="8"/>
  <c r="BL110" i="8"/>
  <c r="AX111" i="8"/>
  <c r="BD111" i="8"/>
  <c r="BB112" i="8"/>
  <c r="BG112" i="8"/>
  <c r="AX113" i="8"/>
  <c r="BD113" i="8"/>
  <c r="BB114" i="8"/>
  <c r="AX115" i="8"/>
  <c r="BD115" i="8"/>
  <c r="BO115" i="8"/>
  <c r="AT115" i="8" s="1"/>
  <c r="BB116" i="8"/>
  <c r="BL116" i="8"/>
  <c r="AX117" i="8"/>
  <c r="BD117" i="8"/>
  <c r="BO117" i="8"/>
  <c r="AT117" i="8" s="1"/>
  <c r="BP118" i="8"/>
  <c r="BJ118" i="8"/>
  <c r="BM119" i="8"/>
  <c r="BN119" i="8" s="1"/>
  <c r="AX119" i="8"/>
  <c r="BG120" i="8"/>
  <c r="BB120" i="8"/>
  <c r="BF120" i="8"/>
  <c r="BL120" i="8"/>
  <c r="BK120" i="8"/>
  <c r="AL120" i="8"/>
  <c r="AL121" i="8"/>
  <c r="BA121" i="8" s="1"/>
  <c r="BJ121" i="8"/>
  <c r="BD122" i="8"/>
  <c r="BH126" i="8"/>
  <c r="BA127" i="8"/>
  <c r="BM127" i="8"/>
  <c r="BN127" i="8" s="1"/>
  <c r="AT127" i="8" s="1"/>
  <c r="BL127" i="8"/>
  <c r="AX127" i="8"/>
  <c r="AY127" i="8"/>
  <c r="BP127" i="8"/>
  <c r="BI128" i="8"/>
  <c r="AM111" i="8"/>
  <c r="BK111" i="8" s="1"/>
  <c r="AY111" i="8"/>
  <c r="BF111" i="8"/>
  <c r="BP111" i="8"/>
  <c r="BI112" i="8"/>
  <c r="BA113" i="8"/>
  <c r="AM113" i="8"/>
  <c r="BK113" i="8" s="1"/>
  <c r="AY113" i="8"/>
  <c r="BF113" i="8"/>
  <c r="BP113" i="8"/>
  <c r="BA115" i="8"/>
  <c r="AM115" i="8"/>
  <c r="BK115" i="8" s="1"/>
  <c r="AY115" i="8"/>
  <c r="BF115" i="8"/>
  <c r="BP115" i="8"/>
  <c r="BA117" i="8"/>
  <c r="AM117" i="8"/>
  <c r="BK117" i="8" s="1"/>
  <c r="AY117" i="8"/>
  <c r="BF117" i="8"/>
  <c r="BP117" i="8"/>
  <c r="BO119" i="8"/>
  <c r="BD119" i="8"/>
  <c r="BC119" i="8"/>
  <c r="BM121" i="8"/>
  <c r="BN121" i="8" s="1"/>
  <c r="AX121" i="8"/>
  <c r="BB122" i="8"/>
  <c r="BF122" i="8"/>
  <c r="BL122" i="8"/>
  <c r="BK122" i="8"/>
  <c r="AL122" i="8"/>
  <c r="BI122" i="8" s="1"/>
  <c r="BG123" i="8"/>
  <c r="AN123" i="8"/>
  <c r="D123" i="8" s="1"/>
  <c r="AO123" i="8" s="1"/>
  <c r="BH128" i="8"/>
  <c r="BG131" i="8"/>
  <c r="BH132" i="8"/>
  <c r="BC109" i="8"/>
  <c r="BO109" i="8"/>
  <c r="BA110" i="8"/>
  <c r="AX110" i="8"/>
  <c r="BD110" i="8"/>
  <c r="BO110" i="8"/>
  <c r="AT110" i="8" s="1"/>
  <c r="AX112" i="8"/>
  <c r="BD112" i="8"/>
  <c r="AL114" i="8"/>
  <c r="BI114" i="8" s="1"/>
  <c r="AX114" i="8"/>
  <c r="BD114" i="8"/>
  <c r="BL115" i="8"/>
  <c r="AL116" i="8"/>
  <c r="AX116" i="8"/>
  <c r="BD116" i="8"/>
  <c r="BJ116" i="8"/>
  <c r="BL117" i="8"/>
  <c r="BF118" i="8"/>
  <c r="AL118" i="8"/>
  <c r="BG118" i="8" s="1"/>
  <c r="AX118" i="8"/>
  <c r="BD118" i="8"/>
  <c r="BO121" i="8"/>
  <c r="AT121" i="8" s="1"/>
  <c r="BD121" i="8"/>
  <c r="BH121" i="8"/>
  <c r="BC121" i="8"/>
  <c r="AY121" i="8"/>
  <c r="AX122" i="8"/>
  <c r="BJ122" i="8"/>
  <c r="BA123" i="8"/>
  <c r="BM123" i="8"/>
  <c r="BN123" i="8" s="1"/>
  <c r="AT123" i="8" s="1"/>
  <c r="BL123" i="8"/>
  <c r="AX123" i="8"/>
  <c r="AY123" i="8"/>
  <c r="BP123" i="8"/>
  <c r="BG125" i="8"/>
  <c r="AN125" i="8"/>
  <c r="D125" i="8" s="1"/>
  <c r="AO125" i="8" s="1"/>
  <c r="BD109" i="8"/>
  <c r="BI111" i="8"/>
  <c r="BE111" i="8"/>
  <c r="BA112" i="8"/>
  <c r="AM112" i="8"/>
  <c r="BK112" i="8" s="1"/>
  <c r="AY112" i="8"/>
  <c r="BF112" i="8"/>
  <c r="BP112" i="8"/>
  <c r="BI113" i="8"/>
  <c r="BE113" i="8"/>
  <c r="AM114" i="8"/>
  <c r="BK114" i="8" s="1"/>
  <c r="AY114" i="8"/>
  <c r="BF114" i="8"/>
  <c r="BI115" i="8"/>
  <c r="BE115" i="8"/>
  <c r="BC115" i="8"/>
  <c r="AY116" i="8"/>
  <c r="BF116" i="8"/>
  <c r="BI117" i="8"/>
  <c r="BE117" i="8"/>
  <c r="BC117" i="8"/>
  <c r="BA118" i="8"/>
  <c r="BM118" i="8"/>
  <c r="BN118" i="8" s="1"/>
  <c r="AT118" i="8" s="1"/>
  <c r="BL118" i="8"/>
  <c r="AY118" i="8"/>
  <c r="AL119" i="8"/>
  <c r="BI119" i="8" s="1"/>
  <c r="BJ119" i="8"/>
  <c r="BP119" i="8"/>
  <c r="BI120" i="8"/>
  <c r="BL121" i="8"/>
  <c r="BP122" i="8"/>
  <c r="BC122" i="8"/>
  <c r="BJ124" i="8"/>
  <c r="BH124" i="8"/>
  <c r="BA125" i="8"/>
  <c r="BM125" i="8"/>
  <c r="BN125" i="8" s="1"/>
  <c r="AT125" i="8" s="1"/>
  <c r="BL125" i="8"/>
  <c r="AX125" i="8"/>
  <c r="AY125" i="8"/>
  <c r="BP125" i="8"/>
  <c r="BG127" i="8"/>
  <c r="AN127" i="8"/>
  <c r="D127" i="8" s="1"/>
  <c r="AO127" i="8" s="1"/>
  <c r="BG129" i="8"/>
  <c r="BH130" i="8"/>
  <c r="AT131" i="8"/>
  <c r="BG133" i="8"/>
  <c r="BI118" i="8"/>
  <c r="BE118" i="8"/>
  <c r="BK118" i="8"/>
  <c r="BE119" i="8"/>
  <c r="BA120" i="8"/>
  <c r="AY120" i="8"/>
  <c r="BE121" i="8"/>
  <c r="AY122" i="8"/>
  <c r="BI123" i="8"/>
  <c r="BE123" i="8"/>
  <c r="BC123" i="8"/>
  <c r="BH123" i="8"/>
  <c r="BA124" i="8"/>
  <c r="AM124" i="8"/>
  <c r="AN124" i="8" s="1"/>
  <c r="D124" i="8" s="1"/>
  <c r="AO124" i="8" s="1"/>
  <c r="AY124" i="8"/>
  <c r="BF124" i="8"/>
  <c r="BI125" i="8"/>
  <c r="BE125" i="8"/>
  <c r="BC125" i="8"/>
  <c r="BH125" i="8"/>
  <c r="BA126" i="8"/>
  <c r="AM126" i="8"/>
  <c r="BJ126" i="8" s="1"/>
  <c r="AY126" i="8"/>
  <c r="BF126" i="8"/>
  <c r="BI127" i="8"/>
  <c r="BE127" i="8"/>
  <c r="BC127" i="8"/>
  <c r="BH127" i="8"/>
  <c r="BA128" i="8"/>
  <c r="AM128" i="8"/>
  <c r="AN128" i="8" s="1"/>
  <c r="D128" i="8" s="1"/>
  <c r="AO128" i="8" s="1"/>
  <c r="AY128" i="8"/>
  <c r="BF128" i="8"/>
  <c r="BI129" i="8"/>
  <c r="BE129" i="8"/>
  <c r="BC129" i="8"/>
  <c r="BH129" i="8"/>
  <c r="BA130" i="8"/>
  <c r="AM130" i="8"/>
  <c r="BJ130" i="8" s="1"/>
  <c r="AY130" i="8"/>
  <c r="BF130" i="8"/>
  <c r="BI131" i="8"/>
  <c r="BE131" i="8"/>
  <c r="BC131" i="8"/>
  <c r="BH131" i="8"/>
  <c r="BA132" i="8"/>
  <c r="AM132" i="8"/>
  <c r="AN132" i="8" s="1"/>
  <c r="D132" i="8" s="1"/>
  <c r="AO132" i="8" s="1"/>
  <c r="AY132" i="8"/>
  <c r="BF132" i="8"/>
  <c r="BI133" i="8"/>
  <c r="BE133" i="8"/>
  <c r="BC133" i="8"/>
  <c r="BH133" i="8"/>
  <c r="AY134" i="8"/>
  <c r="BA134" i="8"/>
  <c r="BM134" i="8"/>
  <c r="BN134" i="8" s="1"/>
  <c r="AM134" i="8"/>
  <c r="BL134" i="8" s="1"/>
  <c r="BF134" i="8"/>
  <c r="BH141" i="8"/>
  <c r="BD123" i="8"/>
  <c r="BB124" i="8"/>
  <c r="BG124" i="8"/>
  <c r="BD125" i="8"/>
  <c r="BB126" i="8"/>
  <c r="BG126" i="8"/>
  <c r="BD127" i="8"/>
  <c r="BB128" i="8"/>
  <c r="BG128" i="8"/>
  <c r="AX129" i="8"/>
  <c r="BD129" i="8"/>
  <c r="BB130" i="8"/>
  <c r="BG130" i="8"/>
  <c r="AX131" i="8"/>
  <c r="BD131" i="8"/>
  <c r="BB132" i="8"/>
  <c r="BG132" i="8"/>
  <c r="AX133" i="8"/>
  <c r="BD133" i="8"/>
  <c r="BO133" i="8"/>
  <c r="AT133" i="8" s="1"/>
  <c r="BP134" i="8"/>
  <c r="BH134" i="8"/>
  <c r="BD134" i="8"/>
  <c r="AX134" i="8"/>
  <c r="BG134" i="8"/>
  <c r="BO134" i="8"/>
  <c r="BA129" i="8"/>
  <c r="AM129" i="8"/>
  <c r="BK129" i="8" s="1"/>
  <c r="AY129" i="8"/>
  <c r="BF129" i="8"/>
  <c r="BP129" i="8"/>
  <c r="BI130" i="8"/>
  <c r="BA131" i="8"/>
  <c r="AM131" i="8"/>
  <c r="BK131" i="8" s="1"/>
  <c r="AY131" i="8"/>
  <c r="BF131" i="8"/>
  <c r="BP131" i="8"/>
  <c r="BI132" i="8"/>
  <c r="BA133" i="8"/>
  <c r="AM133" i="8"/>
  <c r="BK133" i="8" s="1"/>
  <c r="AY133" i="8"/>
  <c r="BF133" i="8"/>
  <c r="BI134" i="8"/>
  <c r="BG141" i="8"/>
  <c r="BG143" i="8"/>
  <c r="AX124" i="8"/>
  <c r="BD124" i="8"/>
  <c r="AX126" i="8"/>
  <c r="BD126" i="8"/>
  <c r="AX128" i="8"/>
  <c r="BD128" i="8"/>
  <c r="AX130" i="8"/>
  <c r="BD130" i="8"/>
  <c r="BL131" i="8"/>
  <c r="AX132" i="8"/>
  <c r="BD132" i="8"/>
  <c r="BL133" i="8"/>
  <c r="AY135" i="8"/>
  <c r="AX135" i="8"/>
  <c r="BO137" i="8"/>
  <c r="AT137" i="8" s="1"/>
  <c r="BC137" i="8"/>
  <c r="BP137" i="8"/>
  <c r="BD137" i="8"/>
  <c r="BH137" i="8"/>
  <c r="BK135" i="8"/>
  <c r="BE135" i="8"/>
  <c r="AX136" i="8"/>
  <c r="AM137" i="8"/>
  <c r="AL137" i="8"/>
  <c r="BG137" i="8" s="1"/>
  <c r="BF137" i="8"/>
  <c r="BK138" i="8"/>
  <c r="AY138" i="8"/>
  <c r="BE138" i="8"/>
  <c r="BJ138" i="8"/>
  <c r="BO139" i="8"/>
  <c r="AT139" i="8" s="1"/>
  <c r="BC139" i="8"/>
  <c r="BD139" i="8"/>
  <c r="BI139" i="8"/>
  <c r="AX141" i="8"/>
  <c r="BD141" i="8"/>
  <c r="BO141" i="8"/>
  <c r="AT141" i="8" s="1"/>
  <c r="BB142" i="8"/>
  <c r="BL142" i="8"/>
  <c r="AX143" i="8"/>
  <c r="BD143" i="8"/>
  <c r="BC144" i="8"/>
  <c r="BP144" i="8"/>
  <c r="BG146" i="8"/>
  <c r="BB146" i="8"/>
  <c r="AM146" i="8"/>
  <c r="BK146" i="8" s="1"/>
  <c r="AL146" i="8"/>
  <c r="BI146" i="8" s="1"/>
  <c r="BC146" i="8"/>
  <c r="AL148" i="8"/>
  <c r="BI148" i="8" s="1"/>
  <c r="BP149" i="8"/>
  <c r="BP150" i="8"/>
  <c r="AL135" i="8"/>
  <c r="BA135" i="8" s="1"/>
  <c r="BB135" i="8"/>
  <c r="BP135" i="8"/>
  <c r="BO136" i="8"/>
  <c r="AT136" i="8" s="1"/>
  <c r="BC136" i="8"/>
  <c r="BD136" i="8"/>
  <c r="AL138" i="8"/>
  <c r="BG138" i="8" s="1"/>
  <c r="BF138" i="8"/>
  <c r="BK139" i="8"/>
  <c r="AY139" i="8"/>
  <c r="BE139" i="8"/>
  <c r="BJ139" i="8"/>
  <c r="BA141" i="8"/>
  <c r="AM141" i="8"/>
  <c r="AY141" i="8"/>
  <c r="BF141" i="8"/>
  <c r="BP141" i="8"/>
  <c r="BC142" i="8"/>
  <c r="BA143" i="8"/>
  <c r="AM143" i="8"/>
  <c r="BK143" i="8" s="1"/>
  <c r="AY143" i="8"/>
  <c r="BF143" i="8"/>
  <c r="BD144" i="8"/>
  <c r="BF147" i="8"/>
  <c r="AM147" i="8"/>
  <c r="BJ147" i="8" s="1"/>
  <c r="BE147" i="8"/>
  <c r="AY148" i="8"/>
  <c r="BM148" i="8"/>
  <c r="BN148" i="8" s="1"/>
  <c r="AT148" i="8" s="1"/>
  <c r="AX148" i="8"/>
  <c r="AM148" i="8"/>
  <c r="BL148" i="8" s="1"/>
  <c r="BF148" i="8"/>
  <c r="BF149" i="8"/>
  <c r="BI150" i="8"/>
  <c r="BG139" i="8"/>
  <c r="AL139" i="8"/>
  <c r="BF139" i="8"/>
  <c r="AL142" i="8"/>
  <c r="BG142" i="8" s="1"/>
  <c r="AX142" i="8"/>
  <c r="BD142" i="8"/>
  <c r="BJ142" i="8"/>
  <c r="AY147" i="8"/>
  <c r="AX147" i="8"/>
  <c r="AL149" i="8"/>
  <c r="BH149" i="8" s="1"/>
  <c r="BG150" i="8"/>
  <c r="BD135" i="8"/>
  <c r="BH135" i="8"/>
  <c r="BG136" i="8"/>
  <c r="AM136" i="8"/>
  <c r="AL136" i="8"/>
  <c r="BH136" i="8" s="1"/>
  <c r="BF136" i="8"/>
  <c r="BK137" i="8"/>
  <c r="BE137" i="8"/>
  <c r="BO138" i="8"/>
  <c r="AT138" i="8" s="1"/>
  <c r="BC138" i="8"/>
  <c r="BD138" i="8"/>
  <c r="AX139" i="8"/>
  <c r="BB139" i="8"/>
  <c r="BI141" i="8"/>
  <c r="BE141" i="8"/>
  <c r="BC141" i="8"/>
  <c r="AY142" i="8"/>
  <c r="BF142" i="8"/>
  <c r="BI143" i="8"/>
  <c r="BE143" i="8"/>
  <c r="BC143" i="8"/>
  <c r="BH143" i="8"/>
  <c r="BP143" i="8"/>
  <c r="BP147" i="8"/>
  <c r="AT147" i="8"/>
  <c r="BA149" i="8"/>
  <c r="AY149" i="8"/>
  <c r="BM149" i="8"/>
  <c r="BN149" i="8" s="1"/>
  <c r="AT149" i="8" s="1"/>
  <c r="AM149" i="8"/>
  <c r="BK149" i="8" s="1"/>
  <c r="AX149" i="8"/>
  <c r="BA150" i="8"/>
  <c r="AY150" i="8"/>
  <c r="BM150" i="8"/>
  <c r="BN150" i="8" s="1"/>
  <c r="AT150" i="8" s="1"/>
  <c r="BL150" i="8"/>
  <c r="AX150" i="8"/>
  <c r="BJ150" i="8"/>
  <c r="AY152" i="8"/>
  <c r="BM152" i="8"/>
  <c r="BN152" i="8" s="1"/>
  <c r="AT152" i="8" s="1"/>
  <c r="BL152" i="8"/>
  <c r="AY146" i="8"/>
  <c r="BM146" i="8"/>
  <c r="BN146" i="8" s="1"/>
  <c r="AT146" i="8" s="1"/>
  <c r="AL147" i="8"/>
  <c r="BH147" i="8" s="1"/>
  <c r="BE148" i="8"/>
  <c r="BE149" i="8"/>
  <c r="AY151" i="8"/>
  <c r="BM151" i="8"/>
  <c r="BN151" i="8" s="1"/>
  <c r="AT151" i="8" s="1"/>
  <c r="BL151" i="8"/>
  <c r="AX151" i="8"/>
  <c r="BE152" i="8"/>
  <c r="BI153" i="8"/>
  <c r="BI156" i="8"/>
  <c r="AX158" i="8"/>
  <c r="BM158" i="8"/>
  <c r="BN158" i="8" s="1"/>
  <c r="BA156" i="8"/>
  <c r="AM158" i="8"/>
  <c r="BK158" i="8" s="1"/>
  <c r="BP152" i="8"/>
  <c r="AL151" i="8"/>
  <c r="BH151" i="8" s="1"/>
  <c r="BB151" i="8"/>
  <c r="AL152" i="8"/>
  <c r="BH152" i="8" s="1"/>
  <c r="BB152" i="8"/>
  <c r="AL153" i="8"/>
  <c r="BH153" i="8" s="1"/>
  <c r="BB153" i="8"/>
  <c r="AM156" i="8"/>
  <c r="AX156" i="8"/>
  <c r="BC156" i="8"/>
  <c r="BO156" i="8"/>
  <c r="AT156" i="8" s="1"/>
  <c r="AL157" i="8"/>
  <c r="BI157" i="8" s="1"/>
  <c r="BB157" i="8"/>
  <c r="BE158" i="8"/>
  <c r="AM153" i="8"/>
  <c r="BK153" i="8" s="1"/>
  <c r="AX153" i="8"/>
  <c r="BD156" i="8"/>
  <c r="BH156" i="8"/>
  <c r="AM157" i="8"/>
  <c r="BK157" i="8" s="1"/>
  <c r="AX157" i="8"/>
  <c r="AL158" i="8"/>
  <c r="BG158" i="8" s="1"/>
  <c r="BB158" i="8"/>
  <c r="BF158" i="8"/>
  <c r="AL144" i="8"/>
  <c r="BB144" i="8"/>
  <c r="BD146" i="8"/>
  <c r="BH146" i="8"/>
  <c r="BD147" i="8"/>
  <c r="BD148" i="8"/>
  <c r="BD149" i="8"/>
  <c r="BD150" i="8"/>
  <c r="BH150" i="8"/>
  <c r="BD151" i="8"/>
  <c r="BD152" i="8"/>
  <c r="AY153" i="8"/>
  <c r="BD153" i="8"/>
  <c r="AY157" i="8"/>
  <c r="BD157" i="8"/>
  <c r="BC158" i="8"/>
  <c r="BO158" i="8"/>
  <c r="AT158" i="8" s="1"/>
  <c r="AL156" i="8"/>
  <c r="BB156" i="8"/>
  <c r="BD158" i="8"/>
  <c r="AN130" i="8" l="1"/>
  <c r="D130" i="8" s="1"/>
  <c r="AO130" i="8" s="1"/>
  <c r="BI98" i="8"/>
  <c r="BJ97" i="8"/>
  <c r="BJ88" i="8"/>
  <c r="BJ75" i="8"/>
  <c r="BJ84" i="8"/>
  <c r="BJ77" i="8"/>
  <c r="BH157" i="8"/>
  <c r="BA152" i="8"/>
  <c r="BI152" i="8"/>
  <c r="BL149" i="8"/>
  <c r="BA157" i="8"/>
  <c r="AN131" i="8"/>
  <c r="D131" i="8" s="1"/>
  <c r="AO131" i="8" s="1"/>
  <c r="BI109" i="8"/>
  <c r="AN97" i="8"/>
  <c r="D97" i="8" s="1"/>
  <c r="AO97" i="8" s="1"/>
  <c r="AN88" i="8"/>
  <c r="D88" i="8" s="1"/>
  <c r="AO88" i="8" s="1"/>
  <c r="BA73" i="8"/>
  <c r="BJ123" i="8"/>
  <c r="BL88" i="8"/>
  <c r="BI79" i="8"/>
  <c r="BL146" i="8"/>
  <c r="BI136" i="8"/>
  <c r="BJ115" i="8"/>
  <c r="BA108" i="8"/>
  <c r="BL97" i="8"/>
  <c r="BH81" i="8"/>
  <c r="BH77" i="8"/>
  <c r="BH107" i="8"/>
  <c r="BH68" i="8"/>
  <c r="BJ144" i="8"/>
  <c r="BJ79" i="8"/>
  <c r="BL158" i="8"/>
  <c r="BA122" i="8"/>
  <c r="BA114" i="8"/>
  <c r="BG122" i="8"/>
  <c r="AN112" i="8"/>
  <c r="D112" i="8" s="1"/>
  <c r="AO112" i="8" s="1"/>
  <c r="BL83" i="8"/>
  <c r="BH80" i="8"/>
  <c r="BH76" i="8"/>
  <c r="BH69" i="8"/>
  <c r="AN105" i="8"/>
  <c r="D105" i="8" s="1"/>
  <c r="AO105" i="8" s="1"/>
  <c r="AN93" i="8"/>
  <c r="D93" i="8" s="1"/>
  <c r="AO93" i="8" s="1"/>
  <c r="BJ74" i="8"/>
  <c r="BL77" i="8"/>
  <c r="AT70" i="8"/>
  <c r="BJ132" i="8"/>
  <c r="BJ111" i="8"/>
  <c r="BJ146" i="8"/>
  <c r="BL111" i="8"/>
  <c r="AN126" i="8"/>
  <c r="D126" i="8" s="1"/>
  <c r="AO126" i="8" s="1"/>
  <c r="BH75" i="8"/>
  <c r="BL144" i="8"/>
  <c r="BL26" i="8"/>
  <c r="BL50" i="8"/>
  <c r="BK26" i="8"/>
  <c r="BJ22" i="8"/>
  <c r="BL27" i="8"/>
  <c r="BH31" i="8"/>
  <c r="BK39" i="8"/>
  <c r="BJ48" i="8"/>
  <c r="AT46" i="8"/>
  <c r="BK18" i="8"/>
  <c r="BL18" i="8"/>
  <c r="BK48" i="8"/>
  <c r="BL28" i="8"/>
  <c r="BL30" i="8"/>
  <c r="BG39" i="8"/>
  <c r="BI16" i="8"/>
  <c r="BA16" i="8"/>
  <c r="BK52" i="8"/>
  <c r="AN34" i="8"/>
  <c r="D34" i="8" s="1"/>
  <c r="AO34" i="8" s="1"/>
  <c r="AN50" i="8"/>
  <c r="D50" i="8" s="1"/>
  <c r="AO50" i="8" s="1"/>
  <c r="BG33" i="8"/>
  <c r="BA38" i="8"/>
  <c r="BI29" i="8"/>
  <c r="BH16" i="8"/>
  <c r="BJ39" i="8"/>
  <c r="BK34" i="8"/>
  <c r="BL52" i="8"/>
  <c r="BH43" i="8"/>
  <c r="BK30" i="8"/>
  <c r="AN30" i="8"/>
  <c r="D30" i="8" s="1"/>
  <c r="AO30" i="8" s="1"/>
  <c r="BI21" i="8"/>
  <c r="BL34" i="8"/>
  <c r="AT13" i="8"/>
  <c r="AT41" i="8"/>
  <c r="BK40" i="8"/>
  <c r="AT19" i="8"/>
  <c r="BJ44" i="8"/>
  <c r="BJ19" i="8"/>
  <c r="BJ51" i="8"/>
  <c r="BA27" i="8"/>
  <c r="BI34" i="8"/>
  <c r="BH34" i="8"/>
  <c r="BA29" i="8"/>
  <c r="BJ14" i="8"/>
  <c r="BK14" i="8"/>
  <c r="BL42" i="8"/>
  <c r="BK23" i="8"/>
  <c r="BL22" i="8"/>
  <c r="BG45" i="8"/>
  <c r="BL47" i="8"/>
  <c r="BG29" i="8"/>
  <c r="AN26" i="8"/>
  <c r="D26" i="8" s="1"/>
  <c r="AO26" i="8" s="1"/>
  <c r="BI26" i="8"/>
  <c r="BJ12" i="8"/>
  <c r="BL23" i="8"/>
  <c r="BH50" i="8"/>
  <c r="BG48" i="8"/>
  <c r="BH30" i="8"/>
  <c r="BK27" i="8"/>
  <c r="BG18" i="8"/>
  <c r="AN16" i="8"/>
  <c r="D16" i="8" s="1"/>
  <c r="AO16" i="8" s="1"/>
  <c r="BJ49" i="8"/>
  <c r="BA50" i="8"/>
  <c r="BG44" i="8"/>
  <c r="BL29" i="8"/>
  <c r="BA25" i="8"/>
  <c r="BL16" i="8"/>
  <c r="BJ15" i="8"/>
  <c r="BK16" i="8"/>
  <c r="AT15" i="8"/>
  <c r="BH11" i="8"/>
  <c r="BL12" i="8"/>
  <c r="BJ41" i="8"/>
  <c r="BA14" i="8"/>
  <c r="BA52" i="8"/>
  <c r="BG52" i="8"/>
  <c r="BA18" i="8"/>
  <c r="BL51" i="8"/>
  <c r="BI50" i="8"/>
  <c r="BK42" i="8"/>
  <c r="BL37" i="8"/>
  <c r="BL33" i="8"/>
  <c r="BL36" i="8"/>
  <c r="BH27" i="8"/>
  <c r="BK19" i="8"/>
  <c r="BK13" i="8"/>
  <c r="BA11" i="8"/>
  <c r="BG11" i="8"/>
  <c r="BL41" i="8"/>
  <c r="BG144" i="8"/>
  <c r="AN144" i="8"/>
  <c r="D144" i="8" s="1"/>
  <c r="AO144" i="8" s="1"/>
  <c r="AN156" i="8"/>
  <c r="D156" i="8" s="1"/>
  <c r="AO156" i="8" s="1"/>
  <c r="BG156" i="8"/>
  <c r="BJ157" i="8"/>
  <c r="BH144" i="8"/>
  <c r="BA142" i="8"/>
  <c r="BA136" i="8"/>
  <c r="AN136" i="8"/>
  <c r="D136" i="8" s="1"/>
  <c r="AO136" i="8" s="1"/>
  <c r="AN149" i="8"/>
  <c r="D149" i="8" s="1"/>
  <c r="AO149" i="8" s="1"/>
  <c r="BA147" i="8"/>
  <c r="BH139" i="8"/>
  <c r="AN139" i="8"/>
  <c r="D139" i="8" s="1"/>
  <c r="AO139" i="8" s="1"/>
  <c r="BA139" i="8"/>
  <c r="BJ153" i="8"/>
  <c r="BI138" i="8"/>
  <c r="BH138" i="8"/>
  <c r="AN138" i="8"/>
  <c r="D138" i="8" s="1"/>
  <c r="AO138" i="8" s="1"/>
  <c r="BA138" i="8"/>
  <c r="BK147" i="8"/>
  <c r="BJ137" i="8"/>
  <c r="BL137" i="8"/>
  <c r="BL129" i="8"/>
  <c r="AN143" i="8"/>
  <c r="D143" i="8" s="1"/>
  <c r="AO143" i="8" s="1"/>
  <c r="AT134" i="8"/>
  <c r="BK134" i="8"/>
  <c r="BJ134" i="8"/>
  <c r="BI121" i="8"/>
  <c r="AN134" i="8"/>
  <c r="D134" i="8" s="1"/>
  <c r="AO134" i="8" s="1"/>
  <c r="BJ129" i="8"/>
  <c r="BH109" i="8"/>
  <c r="BJ131" i="8"/>
  <c r="BG114" i="8"/>
  <c r="BL112" i="8"/>
  <c r="AN107" i="8"/>
  <c r="D107" i="8" s="1"/>
  <c r="AO107" i="8" s="1"/>
  <c r="BJ112" i="8"/>
  <c r="BH106" i="8"/>
  <c r="BH96" i="8"/>
  <c r="AN96" i="8"/>
  <c r="D96" i="8" s="1"/>
  <c r="AO96" i="8" s="1"/>
  <c r="BA106" i="8"/>
  <c r="BJ113" i="8"/>
  <c r="BG106" i="8"/>
  <c r="BG96" i="8"/>
  <c r="BG40" i="8"/>
  <c r="AN40" i="8"/>
  <c r="D40" i="8" s="1"/>
  <c r="AO40" i="8" s="1"/>
  <c r="AN42" i="8"/>
  <c r="D42" i="8" s="1"/>
  <c r="AO42" i="8" s="1"/>
  <c r="BG42" i="8"/>
  <c r="BJ90" i="8"/>
  <c r="BA45" i="8"/>
  <c r="AN45" i="8"/>
  <c r="D45" i="8" s="1"/>
  <c r="AO45" i="8" s="1"/>
  <c r="BI45" i="8"/>
  <c r="BJ103" i="8"/>
  <c r="AN95" i="8"/>
  <c r="D95" i="8" s="1"/>
  <c r="AO95" i="8" s="1"/>
  <c r="BL70" i="8"/>
  <c r="BH66" i="8"/>
  <c r="AN66" i="8"/>
  <c r="D66" i="8" s="1"/>
  <c r="AO66" i="8" s="1"/>
  <c r="BA66" i="8"/>
  <c r="BH49" i="8"/>
  <c r="AN91" i="8"/>
  <c r="D91" i="8" s="1"/>
  <c r="AO91" i="8" s="1"/>
  <c r="AN86" i="8"/>
  <c r="D86" i="8" s="1"/>
  <c r="AO86" i="8" s="1"/>
  <c r="BK70" i="8"/>
  <c r="BI68" i="8"/>
  <c r="BK66" i="8"/>
  <c r="BG64" i="8"/>
  <c r="BI41" i="8"/>
  <c r="BL38" i="8"/>
  <c r="BH35" i="8"/>
  <c r="AN12" i="8"/>
  <c r="D12" i="8" s="1"/>
  <c r="AO12" i="8" s="1"/>
  <c r="BA12" i="8"/>
  <c r="BI12" i="8"/>
  <c r="BH64" i="8"/>
  <c r="BJ46" i="8"/>
  <c r="BK46" i="8"/>
  <c r="BG37" i="8"/>
  <c r="BL31" i="8"/>
  <c r="BG28" i="8"/>
  <c r="AN28" i="8"/>
  <c r="D28" i="8" s="1"/>
  <c r="AO28" i="8" s="1"/>
  <c r="BH28" i="8"/>
  <c r="BK25" i="8"/>
  <c r="BJ25" i="8"/>
  <c r="BG22" i="8"/>
  <c r="BA34" i="8"/>
  <c r="BA30" i="8"/>
  <c r="BA26" i="8"/>
  <c r="BH22" i="8"/>
  <c r="BL21" i="8"/>
  <c r="BK21" i="8"/>
  <c r="BJ21" i="8"/>
  <c r="BL25" i="8"/>
  <c r="BA24" i="8"/>
  <c r="AN24" i="8"/>
  <c r="D24" i="8" s="1"/>
  <c r="AO24" i="8" s="1"/>
  <c r="BL20" i="8"/>
  <c r="BK20" i="8"/>
  <c r="BH13" i="8"/>
  <c r="AN13" i="8"/>
  <c r="D13" i="8" s="1"/>
  <c r="AO13" i="8" s="1"/>
  <c r="BA13" i="8"/>
  <c r="BK24" i="8"/>
  <c r="BJ29" i="8"/>
  <c r="BJ37" i="8"/>
  <c r="BI13" i="8"/>
  <c r="BG30" i="8"/>
  <c r="BH158" i="8"/>
  <c r="AN153" i="8"/>
  <c r="D153" i="8" s="1"/>
  <c r="AO153" i="8" s="1"/>
  <c r="BG153" i="8"/>
  <c r="AN151" i="8"/>
  <c r="D151" i="8" s="1"/>
  <c r="AO151" i="8" s="1"/>
  <c r="BG151" i="8"/>
  <c r="BA151" i="8"/>
  <c r="BL136" i="8"/>
  <c r="BJ136" i="8"/>
  <c r="BA153" i="8"/>
  <c r="BJ149" i="8"/>
  <c r="BI151" i="8"/>
  <c r="BI142" i="8"/>
  <c r="BL141" i="8"/>
  <c r="BK141" i="8"/>
  <c r="BK136" i="8"/>
  <c r="BJ133" i="8"/>
  <c r="AN129" i="8"/>
  <c r="D129" i="8" s="1"/>
  <c r="AO129" i="8" s="1"/>
  <c r="BG119" i="8"/>
  <c r="AN119" i="8"/>
  <c r="D119" i="8" s="1"/>
  <c r="AO119" i="8" s="1"/>
  <c r="AN122" i="8"/>
  <c r="D122" i="8" s="1"/>
  <c r="AO122" i="8" s="1"/>
  <c r="BH122" i="8"/>
  <c r="AT119" i="8"/>
  <c r="BK107" i="8"/>
  <c r="BL107" i="8"/>
  <c r="BJ107" i="8"/>
  <c r="AN110" i="8"/>
  <c r="D110" i="8" s="1"/>
  <c r="AO110" i="8" s="1"/>
  <c r="BH110" i="8"/>
  <c r="AN109" i="8"/>
  <c r="D109" i="8" s="1"/>
  <c r="AO109" i="8" s="1"/>
  <c r="BG108" i="8"/>
  <c r="BL95" i="8"/>
  <c r="BH94" i="8"/>
  <c r="AN94" i="8"/>
  <c r="D94" i="8" s="1"/>
  <c r="AO94" i="8" s="1"/>
  <c r="BJ114" i="8"/>
  <c r="AN113" i="8"/>
  <c r="D113" i="8" s="1"/>
  <c r="AO113" i="8" s="1"/>
  <c r="AT108" i="8"/>
  <c r="AN84" i="8"/>
  <c r="D84" i="8" s="1"/>
  <c r="AO84" i="8" s="1"/>
  <c r="BG84" i="8"/>
  <c r="AN82" i="8"/>
  <c r="D82" i="8" s="1"/>
  <c r="AO82" i="8" s="1"/>
  <c r="BG82" i="8"/>
  <c r="AN80" i="8"/>
  <c r="D80" i="8" s="1"/>
  <c r="AO80" i="8" s="1"/>
  <c r="BG80" i="8"/>
  <c r="AN78" i="8"/>
  <c r="D78" i="8" s="1"/>
  <c r="AO78" i="8" s="1"/>
  <c r="BG78" i="8"/>
  <c r="AN76" i="8"/>
  <c r="D76" i="8" s="1"/>
  <c r="AO76" i="8" s="1"/>
  <c r="BI76" i="8"/>
  <c r="BG76" i="8"/>
  <c r="AN74" i="8"/>
  <c r="D74" i="8" s="1"/>
  <c r="AO74" i="8" s="1"/>
  <c r="BI74" i="8"/>
  <c r="BA74" i="8"/>
  <c r="BG74" i="8"/>
  <c r="BG72" i="8"/>
  <c r="AN72" i="8"/>
  <c r="D72" i="8" s="1"/>
  <c r="AO72" i="8" s="1"/>
  <c r="BG67" i="8"/>
  <c r="BA67" i="8"/>
  <c r="BI67" i="8"/>
  <c r="BG63" i="8"/>
  <c r="BA63" i="8"/>
  <c r="BI63" i="8"/>
  <c r="BK78" i="8"/>
  <c r="BJ87" i="8"/>
  <c r="AN103" i="8"/>
  <c r="D103" i="8" s="1"/>
  <c r="AO103" i="8" s="1"/>
  <c r="BH70" i="8"/>
  <c r="AN70" i="8"/>
  <c r="D70" i="8" s="1"/>
  <c r="AO70" i="8" s="1"/>
  <c r="BA70" i="8"/>
  <c r="AN48" i="8"/>
  <c r="D48" i="8" s="1"/>
  <c r="AO48" i="8" s="1"/>
  <c r="BH48" i="8"/>
  <c r="AN69" i="8"/>
  <c r="D69" i="8" s="1"/>
  <c r="AO69" i="8" s="1"/>
  <c r="BI69" i="8"/>
  <c r="BG69" i="8"/>
  <c r="BH67" i="8"/>
  <c r="AN65" i="8"/>
  <c r="D65" i="8" s="1"/>
  <c r="AO65" i="8" s="1"/>
  <c r="BI65" i="8"/>
  <c r="BG65" i="8"/>
  <c r="BH63" i="8"/>
  <c r="BG46" i="8"/>
  <c r="AN46" i="8"/>
  <c r="D46" i="8" s="1"/>
  <c r="AO46" i="8" s="1"/>
  <c r="AN44" i="8"/>
  <c r="D44" i="8" s="1"/>
  <c r="AO44" i="8" s="1"/>
  <c r="BH44" i="8"/>
  <c r="BA20" i="8"/>
  <c r="AN20" i="8"/>
  <c r="D20" i="8" s="1"/>
  <c r="AO20" i="8" s="1"/>
  <c r="BI48" i="8"/>
  <c r="AN43" i="8"/>
  <c r="D43" i="8" s="1"/>
  <c r="AO43" i="8" s="1"/>
  <c r="BI43" i="8"/>
  <c r="BG43" i="8"/>
  <c r="AN39" i="8"/>
  <c r="D39" i="8" s="1"/>
  <c r="AO39" i="8" s="1"/>
  <c r="BA39" i="8"/>
  <c r="BI37" i="8"/>
  <c r="AN37" i="8"/>
  <c r="D37" i="8" s="1"/>
  <c r="AO37" i="8" s="1"/>
  <c r="BG68" i="8"/>
  <c r="BK49" i="8"/>
  <c r="BA46" i="8"/>
  <c r="AN25" i="8"/>
  <c r="D25" i="8" s="1"/>
  <c r="AO25" i="8" s="1"/>
  <c r="BG25" i="8"/>
  <c r="BJ11" i="8"/>
  <c r="BK11" i="8"/>
  <c r="BH39" i="8"/>
  <c r="BK35" i="8"/>
  <c r="BG35" i="8"/>
  <c r="AN35" i="8"/>
  <c r="D35" i="8" s="1"/>
  <c r="AO35" i="8" s="1"/>
  <c r="BK31" i="8"/>
  <c r="BG31" i="8"/>
  <c r="AN31" i="8"/>
  <c r="D31" i="8" s="1"/>
  <c r="AO31" i="8" s="1"/>
  <c r="BG27" i="8"/>
  <c r="AN27" i="8"/>
  <c r="D27" i="8" s="1"/>
  <c r="AO27" i="8" s="1"/>
  <c r="AN21" i="8"/>
  <c r="D21" i="8" s="1"/>
  <c r="AO21" i="8" s="1"/>
  <c r="BG21" i="8"/>
  <c r="BI24" i="8"/>
  <c r="BH26" i="8"/>
  <c r="AN33" i="8"/>
  <c r="D33" i="8" s="1"/>
  <c r="AO33" i="8" s="1"/>
  <c r="BJ13" i="8"/>
  <c r="BH25" i="8"/>
  <c r="BJ36" i="8"/>
  <c r="BJ28" i="8"/>
  <c r="AN147" i="8"/>
  <c r="D147" i="8" s="1"/>
  <c r="AO147" i="8" s="1"/>
  <c r="BI147" i="8"/>
  <c r="BG147" i="8"/>
  <c r="BA144" i="8"/>
  <c r="BH142" i="8"/>
  <c r="AN142" i="8"/>
  <c r="D142" i="8" s="1"/>
  <c r="AO142" i="8" s="1"/>
  <c r="BK148" i="8"/>
  <c r="BJ148" i="8"/>
  <c r="AN148" i="8"/>
  <c r="D148" i="8" s="1"/>
  <c r="AO148" i="8" s="1"/>
  <c r="BJ141" i="8"/>
  <c r="AN133" i="8"/>
  <c r="D133" i="8" s="1"/>
  <c r="AO133" i="8" s="1"/>
  <c r="BH116" i="8"/>
  <c r="AN116" i="8"/>
  <c r="D116" i="8" s="1"/>
  <c r="AO116" i="8" s="1"/>
  <c r="BH114" i="8"/>
  <c r="AN114" i="8"/>
  <c r="D114" i="8" s="1"/>
  <c r="AO114" i="8" s="1"/>
  <c r="BG121" i="8"/>
  <c r="AN121" i="8"/>
  <c r="D121" i="8" s="1"/>
  <c r="AO121" i="8" s="1"/>
  <c r="BG116" i="8"/>
  <c r="BL109" i="8"/>
  <c r="BK109" i="8"/>
  <c r="BH104" i="8"/>
  <c r="AN104" i="8"/>
  <c r="D104" i="8" s="1"/>
  <c r="AO104" i="8" s="1"/>
  <c r="BH92" i="8"/>
  <c r="AN92" i="8"/>
  <c r="D92" i="8" s="1"/>
  <c r="AO92" i="8" s="1"/>
  <c r="BH90" i="8"/>
  <c r="AN90" i="8"/>
  <c r="D90" i="8" s="1"/>
  <c r="AO90" i="8" s="1"/>
  <c r="BJ117" i="8"/>
  <c r="BI104" i="8"/>
  <c r="BI92" i="8"/>
  <c r="BH108" i="8"/>
  <c r="BG94" i="8"/>
  <c r="BG90" i="8"/>
  <c r="BA41" i="8"/>
  <c r="BG41" i="8"/>
  <c r="AN41" i="8"/>
  <c r="D41" i="8" s="1"/>
  <c r="AO41" i="8" s="1"/>
  <c r="BI51" i="8"/>
  <c r="BG51" i="8"/>
  <c r="BA51" i="8"/>
  <c r="AN51" i="8"/>
  <c r="D51" i="8" s="1"/>
  <c r="AO51" i="8" s="1"/>
  <c r="BA49" i="8"/>
  <c r="AN49" i="8"/>
  <c r="D49" i="8" s="1"/>
  <c r="AO49" i="8" s="1"/>
  <c r="AN87" i="8"/>
  <c r="D87" i="8" s="1"/>
  <c r="AO87" i="8" s="1"/>
  <c r="BI47" i="8"/>
  <c r="BG47" i="8"/>
  <c r="AN47" i="8"/>
  <c r="D47" i="8" s="1"/>
  <c r="AO47" i="8" s="1"/>
  <c r="BJ45" i="8"/>
  <c r="BA84" i="8"/>
  <c r="BH72" i="8"/>
  <c r="BJ85" i="8"/>
  <c r="BA78" i="8"/>
  <c r="AT66" i="8"/>
  <c r="BI44" i="8"/>
  <c r="BJ24" i="8"/>
  <c r="BA72" i="8"/>
  <c r="BI49" i="8"/>
  <c r="BG36" i="8"/>
  <c r="AN36" i="8"/>
  <c r="D36" i="8" s="1"/>
  <c r="AO36" i="8" s="1"/>
  <c r="AN23" i="8"/>
  <c r="D23" i="8" s="1"/>
  <c r="AO23" i="8" s="1"/>
  <c r="BH23" i="8"/>
  <c r="BI72" i="8"/>
  <c r="BI42" i="8"/>
  <c r="BJ38" i="8"/>
  <c r="BH37" i="8"/>
  <c r="BG20" i="8"/>
  <c r="BG12" i="8"/>
  <c r="AN14" i="8"/>
  <c r="D14" i="8" s="1"/>
  <c r="AO14" i="8" s="1"/>
  <c r="BH14" i="8"/>
  <c r="BJ33" i="8"/>
  <c r="BH24" i="8"/>
  <c r="AN29" i="8"/>
  <c r="D29" i="8" s="1"/>
  <c r="AO29" i="8" s="1"/>
  <c r="BI20" i="8"/>
  <c r="BG34" i="8"/>
  <c r="BG26" i="8"/>
  <c r="AN158" i="8"/>
  <c r="D158" i="8" s="1"/>
  <c r="AO158" i="8" s="1"/>
  <c r="BA158" i="8"/>
  <c r="BL157" i="8"/>
  <c r="BL153" i="8"/>
  <c r="BH148" i="8"/>
  <c r="BJ158" i="8"/>
  <c r="AN157" i="8"/>
  <c r="D157" i="8" s="1"/>
  <c r="AO157" i="8" s="1"/>
  <c r="BG157" i="8"/>
  <c r="BL156" i="8"/>
  <c r="BK156" i="8"/>
  <c r="AN152" i="8"/>
  <c r="D152" i="8" s="1"/>
  <c r="AO152" i="8" s="1"/>
  <c r="BG152" i="8"/>
  <c r="BI158" i="8"/>
  <c r="BI149" i="8"/>
  <c r="BG149" i="8"/>
  <c r="BL147" i="8"/>
  <c r="BJ156" i="8"/>
  <c r="BA148" i="8"/>
  <c r="AN135" i="8"/>
  <c r="D135" i="8" s="1"/>
  <c r="AO135" i="8" s="1"/>
  <c r="BG135" i="8"/>
  <c r="BG148" i="8"/>
  <c r="AN146" i="8"/>
  <c r="D146" i="8" s="1"/>
  <c r="AO146" i="8" s="1"/>
  <c r="BA146" i="8"/>
  <c r="BJ143" i="8"/>
  <c r="BI137" i="8"/>
  <c r="AN137" i="8"/>
  <c r="D137" i="8" s="1"/>
  <c r="AO137" i="8" s="1"/>
  <c r="BA137" i="8"/>
  <c r="BL143" i="8"/>
  <c r="BI144" i="8"/>
  <c r="AN141" i="8"/>
  <c r="D141" i="8" s="1"/>
  <c r="AO141" i="8" s="1"/>
  <c r="BI135" i="8"/>
  <c r="BL132" i="8"/>
  <c r="BK132" i="8"/>
  <c r="BL130" i="8"/>
  <c r="BK130" i="8"/>
  <c r="BL128" i="8"/>
  <c r="BK128" i="8"/>
  <c r="BL126" i="8"/>
  <c r="BK126" i="8"/>
  <c r="BL124" i="8"/>
  <c r="BK124" i="8"/>
  <c r="BA116" i="8"/>
  <c r="BH118" i="8"/>
  <c r="AN118" i="8"/>
  <c r="D118" i="8" s="1"/>
  <c r="AO118" i="8" s="1"/>
  <c r="BL113" i="8"/>
  <c r="AT109" i="8"/>
  <c r="BJ128" i="8"/>
  <c r="BH119" i="8"/>
  <c r="BI116" i="8"/>
  <c r="AN120" i="8"/>
  <c r="D120" i="8" s="1"/>
  <c r="AO120" i="8" s="1"/>
  <c r="BH120" i="8"/>
  <c r="BA119" i="8"/>
  <c r="BL114" i="8"/>
  <c r="BI110" i="8"/>
  <c r="BA109" i="8"/>
  <c r="BI106" i="8"/>
  <c r="BA104" i="8"/>
  <c r="BA96" i="8"/>
  <c r="BA92" i="8"/>
  <c r="BJ110" i="8"/>
  <c r="BL103" i="8"/>
  <c r="BH98" i="8"/>
  <c r="AN98" i="8"/>
  <c r="D98" i="8" s="1"/>
  <c r="AO98" i="8" s="1"/>
  <c r="BL91" i="8"/>
  <c r="BL89" i="8"/>
  <c r="BH84" i="8"/>
  <c r="AN117" i="8"/>
  <c r="D117" i="8" s="1"/>
  <c r="AO117" i="8" s="1"/>
  <c r="AN111" i="8"/>
  <c r="D111" i="8" s="1"/>
  <c r="AO111" i="8" s="1"/>
  <c r="BI108" i="8"/>
  <c r="AT107" i="8"/>
  <c r="BK106" i="8"/>
  <c r="BJ106" i="8"/>
  <c r="BL106" i="8"/>
  <c r="BL86" i="8"/>
  <c r="AN83" i="8"/>
  <c r="D83" i="8" s="1"/>
  <c r="AO83" i="8" s="1"/>
  <c r="BG83" i="8"/>
  <c r="AN81" i="8"/>
  <c r="D81" i="8" s="1"/>
  <c r="AO81" i="8" s="1"/>
  <c r="BG81" i="8"/>
  <c r="AN79" i="8"/>
  <c r="D79" i="8" s="1"/>
  <c r="AO79" i="8" s="1"/>
  <c r="BG79" i="8"/>
  <c r="AN77" i="8"/>
  <c r="D77" i="8" s="1"/>
  <c r="AO77" i="8" s="1"/>
  <c r="BI77" i="8"/>
  <c r="BG77" i="8"/>
  <c r="AN75" i="8"/>
  <c r="D75" i="8" s="1"/>
  <c r="AO75" i="8" s="1"/>
  <c r="BG75" i="8"/>
  <c r="AN73" i="8"/>
  <c r="D73" i="8" s="1"/>
  <c r="AO73" i="8" s="1"/>
  <c r="BI73" i="8"/>
  <c r="BG73" i="8"/>
  <c r="BI82" i="8"/>
  <c r="BA80" i="8"/>
  <c r="BJ78" i="8"/>
  <c r="BL75" i="8"/>
  <c r="BJ109" i="8"/>
  <c r="BI81" i="8"/>
  <c r="BA79" i="8"/>
  <c r="BK74" i="8"/>
  <c r="BG70" i="8"/>
  <c r="AN52" i="8"/>
  <c r="D52" i="8" s="1"/>
  <c r="AO52" i="8" s="1"/>
  <c r="BH52" i="8"/>
  <c r="BL43" i="8"/>
  <c r="BJ95" i="8"/>
  <c r="AN89" i="8"/>
  <c r="D89" i="8" s="1"/>
  <c r="AO89" i="8" s="1"/>
  <c r="BA83" i="8"/>
  <c r="BA82" i="8"/>
  <c r="BL66" i="8"/>
  <c r="BL65" i="8"/>
  <c r="BJ91" i="8"/>
  <c r="BJ86" i="8"/>
  <c r="AN85" i="8"/>
  <c r="D85" i="8" s="1"/>
  <c r="AO85" i="8" s="1"/>
  <c r="BJ83" i="8"/>
  <c r="BI75" i="8"/>
  <c r="BK69" i="8"/>
  <c r="AM67" i="8"/>
  <c r="AN67" i="8" s="1"/>
  <c r="D67" i="8" s="1"/>
  <c r="AO67" i="8" s="1"/>
  <c r="AX67" i="8"/>
  <c r="BM67" i="8"/>
  <c r="BN67" i="8" s="1"/>
  <c r="AT67" i="8" s="1"/>
  <c r="BK65" i="8"/>
  <c r="AM63" i="8"/>
  <c r="AX63" i="8"/>
  <c r="BM63" i="8"/>
  <c r="BN63" i="8" s="1"/>
  <c r="AT63" i="8" s="1"/>
  <c r="BA47" i="8"/>
  <c r="BH42" i="8"/>
  <c r="BH40" i="8"/>
  <c r="BI35" i="8"/>
  <c r="BI31" i="8"/>
  <c r="BI22" i="8"/>
  <c r="AN22" i="8"/>
  <c r="D22" i="8" s="1"/>
  <c r="AO22" i="8" s="1"/>
  <c r="BI70" i="8"/>
  <c r="BH46" i="8"/>
  <c r="BJ43" i="8"/>
  <c r="BA36" i="8"/>
  <c r="BL32" i="8"/>
  <c r="BI30" i="8"/>
  <c r="BJ47" i="8"/>
  <c r="BA40" i="8"/>
  <c r="AN38" i="8"/>
  <c r="D38" i="8" s="1"/>
  <c r="AO38" i="8" s="1"/>
  <c r="BH38" i="8"/>
  <c r="BG38" i="8"/>
  <c r="BL35" i="8"/>
  <c r="BG32" i="8"/>
  <c r="AN32" i="8"/>
  <c r="D32" i="8" s="1"/>
  <c r="AO32" i="8" s="1"/>
  <c r="BG23" i="8"/>
  <c r="BI19" i="8"/>
  <c r="BH19" i="8"/>
  <c r="AN19" i="8"/>
  <c r="D19" i="8" s="1"/>
  <c r="AO19" i="8" s="1"/>
  <c r="BA19" i="8"/>
  <c r="BJ17" i="8"/>
  <c r="BK17" i="8"/>
  <c r="BI66" i="8"/>
  <c r="BK45" i="8"/>
  <c r="AT39" i="8"/>
  <c r="BI36" i="8"/>
  <c r="BI32" i="8"/>
  <c r="BI28" i="8"/>
  <c r="BA17" i="8"/>
  <c r="AN17" i="8"/>
  <c r="D17" i="8" s="1"/>
  <c r="AO17" i="8" s="1"/>
  <c r="BI17" i="8"/>
  <c r="BG17" i="8"/>
  <c r="BG15" i="8"/>
  <c r="BA15" i="8"/>
  <c r="AN15" i="8"/>
  <c r="D15" i="8" s="1"/>
  <c r="AO15" i="8" s="1"/>
  <c r="BH12" i="8"/>
  <c r="BH21" i="8"/>
  <c r="AN18" i="8"/>
  <c r="D18" i="8" s="1"/>
  <c r="AO18" i="8" s="1"/>
  <c r="BH18" i="8"/>
  <c r="BA23" i="8"/>
  <c r="BG14" i="8"/>
  <c r="BH32" i="8"/>
  <c r="BI15" i="8"/>
  <c r="BK15" i="8"/>
  <c r="AN11" i="8"/>
  <c r="D11" i="8" s="1"/>
  <c r="AO11" i="8" s="1"/>
  <c r="BI40" i="8"/>
  <c r="BJ32" i="8"/>
  <c r="BI23" i="8"/>
  <c r="BL11" i="8"/>
  <c r="BL67" i="8" l="1"/>
  <c r="BK63" i="8"/>
  <c r="BJ63" i="8"/>
  <c r="AN63" i="8"/>
  <c r="D63" i="8" s="1"/>
  <c r="AO63" i="8" s="1"/>
  <c r="BL63" i="8"/>
  <c r="BK67" i="8"/>
  <c r="BJ67" i="8"/>
  <c r="R3" i="6" l="1"/>
  <c r="W3" i="6" s="1"/>
  <c r="S3" i="6"/>
  <c r="T3" i="6"/>
  <c r="U3" i="6"/>
  <c r="R2" i="6"/>
  <c r="W2" i="6" s="1"/>
  <c r="S2" i="6"/>
  <c r="T2" i="6"/>
  <c r="U2" i="6"/>
  <c r="R5" i="6"/>
  <c r="W5" i="6" s="1"/>
  <c r="S5" i="6"/>
  <c r="T5" i="6"/>
  <c r="U5" i="6"/>
  <c r="R21" i="6"/>
  <c r="W21" i="6" s="1"/>
  <c r="S21" i="6"/>
  <c r="T21" i="6"/>
  <c r="U21" i="6"/>
  <c r="R20" i="6"/>
  <c r="W20" i="6" s="1"/>
  <c r="S20" i="6"/>
  <c r="T20" i="6"/>
  <c r="U20" i="6"/>
  <c r="R19" i="6"/>
  <c r="W19" i="6" s="1"/>
  <c r="S19" i="6"/>
  <c r="T19" i="6"/>
  <c r="U19" i="6"/>
  <c r="R18" i="6"/>
  <c r="W18" i="6" s="1"/>
  <c r="S18" i="6"/>
  <c r="T18" i="6"/>
  <c r="U18" i="6"/>
  <c r="R17" i="6"/>
  <c r="W17" i="6" s="1"/>
  <c r="S17" i="6"/>
  <c r="T17" i="6"/>
  <c r="U17" i="6"/>
  <c r="R16" i="6"/>
  <c r="W16" i="6" s="1"/>
  <c r="S16" i="6"/>
  <c r="T16" i="6"/>
  <c r="U16" i="6"/>
  <c r="R15" i="6"/>
  <c r="W15" i="6" s="1"/>
  <c r="S15" i="6"/>
  <c r="T15" i="6"/>
  <c r="U15" i="6"/>
  <c r="R14" i="6"/>
  <c r="W14" i="6" s="1"/>
  <c r="S14" i="6"/>
  <c r="T14" i="6"/>
  <c r="U14" i="6"/>
  <c r="R13" i="6"/>
  <c r="S13" i="6"/>
  <c r="T13" i="6"/>
  <c r="U13" i="6"/>
  <c r="R12" i="6"/>
  <c r="W12" i="6" s="1"/>
  <c r="S12" i="6"/>
  <c r="T12" i="6"/>
  <c r="U12" i="6"/>
  <c r="R11" i="6"/>
  <c r="W11" i="6" s="1"/>
  <c r="S11" i="6"/>
  <c r="T11" i="6"/>
  <c r="U11" i="6"/>
  <c r="R10" i="6"/>
  <c r="W10" i="6" s="1"/>
  <c r="S10" i="6"/>
  <c r="T10" i="6"/>
  <c r="U10" i="6"/>
  <c r="T4" i="6"/>
  <c r="S4" i="6"/>
  <c r="R4" i="6"/>
  <c r="W4" i="6" s="1"/>
  <c r="V13" i="6" l="1"/>
  <c r="W13" i="6"/>
  <c r="V3" i="6"/>
  <c r="V20" i="6"/>
  <c r="V5" i="6"/>
  <c r="V12" i="6"/>
  <c r="V14" i="6"/>
  <c r="V15" i="6"/>
  <c r="V17" i="6"/>
  <c r="V10" i="6"/>
  <c r="V11" i="6"/>
  <c r="V16" i="6"/>
  <c r="V18" i="6"/>
  <c r="V2" i="6"/>
  <c r="V4" i="6"/>
  <c r="X4" i="6" s="1"/>
  <c r="V19" i="6"/>
  <c r="V21" i="6"/>
  <c r="W6" i="3"/>
  <c r="W8" i="3"/>
  <c r="W12" i="3"/>
  <c r="W13" i="3"/>
  <c r="W14" i="3"/>
  <c r="W19" i="3"/>
  <c r="W20" i="3"/>
  <c r="W21" i="3"/>
  <c r="W22" i="3"/>
  <c r="W23" i="3"/>
  <c r="W24" i="3"/>
  <c r="W25" i="3"/>
  <c r="W26" i="3"/>
  <c r="W27" i="3"/>
  <c r="W28" i="3"/>
  <c r="W29" i="3"/>
  <c r="W30" i="3"/>
  <c r="W31" i="3"/>
  <c r="W32" i="3"/>
  <c r="W46" i="3"/>
  <c r="W47" i="3"/>
  <c r="W48" i="3"/>
  <c r="W49" i="3"/>
  <c r="W50" i="3"/>
  <c r="W51" i="3"/>
  <c r="W52" i="3"/>
  <c r="W53" i="3"/>
  <c r="W56" i="3"/>
  <c r="W57" i="3"/>
  <c r="W61" i="3"/>
  <c r="W62" i="3"/>
  <c r="W79" i="3"/>
  <c r="W80" i="3"/>
  <c r="W81" i="3"/>
  <c r="W82" i="3"/>
  <c r="W83" i="3"/>
  <c r="W84" i="3"/>
  <c r="W85" i="3"/>
  <c r="W86" i="3"/>
  <c r="W87" i="3"/>
  <c r="W88" i="3"/>
  <c r="W89" i="3"/>
  <c r="W90" i="3"/>
  <c r="W91" i="3"/>
  <c r="W5" i="3"/>
  <c r="X13" i="6" l="1"/>
  <c r="X2" i="6"/>
  <c r="X10" i="6"/>
  <c r="X21" i="6"/>
  <c r="X3" i="6"/>
  <c r="X5" i="6"/>
  <c r="X19" i="6"/>
  <c r="X16" i="6"/>
  <c r="X15" i="6"/>
  <c r="X20" i="6"/>
  <c r="X11" i="6"/>
  <c r="X14" i="6"/>
  <c r="X12" i="6"/>
  <c r="X18" i="6"/>
  <c r="X17" i="6"/>
  <c r="X21" i="3"/>
  <c r="X13" i="3"/>
  <c r="X12" i="3"/>
  <c r="X8" i="3"/>
  <c r="X61" i="3"/>
  <c r="X90" i="3"/>
  <c r="X89" i="3"/>
  <c r="X86" i="3"/>
  <c r="X81" i="3"/>
  <c r="X50" i="3"/>
  <c r="X56" i="3"/>
  <c r="X53" i="3"/>
  <c r="X52" i="3"/>
  <c r="X51" i="3"/>
  <c r="X24" i="3"/>
  <c r="X6" i="3"/>
  <c r="X84" i="3"/>
  <c r="X80" i="3"/>
  <c r="X79" i="3"/>
  <c r="X62" i="3"/>
  <c r="X49" i="3"/>
  <c r="X23" i="3"/>
  <c r="X22" i="3"/>
  <c r="X57" i="3"/>
  <c r="X20" i="3"/>
  <c r="X19" i="3"/>
  <c r="X14" i="3"/>
  <c r="X5" i="3"/>
  <c r="X91" i="3"/>
  <c r="X83" i="3"/>
  <c r="X82" i="3"/>
  <c r="X25" i="3"/>
  <c r="X88" i="3"/>
  <c r="X87" i="3"/>
  <c r="X48" i="3"/>
  <c r="X28" i="3"/>
  <c r="X27" i="3"/>
  <c r="X85" i="3"/>
  <c r="X47" i="3"/>
  <c r="X46" i="3"/>
  <c r="X32" i="3"/>
  <c r="X31" i="3"/>
  <c r="X30" i="3"/>
  <c r="X29" i="3"/>
  <c r="X26" i="3"/>
  <c r="Z25" i="3" l="1"/>
  <c r="AA25" i="3"/>
  <c r="Z32" i="3"/>
  <c r="AA32" i="3"/>
  <c r="Z88" i="3"/>
  <c r="AA88" i="3"/>
  <c r="Z20" i="3"/>
  <c r="AA20" i="3"/>
  <c r="Z84" i="3"/>
  <c r="AA84" i="3"/>
  <c r="Z81" i="3"/>
  <c r="AA81" i="3"/>
  <c r="Z21" i="3"/>
  <c r="AA21" i="3"/>
  <c r="Z57" i="3"/>
  <c r="AA57" i="3"/>
  <c r="Z47" i="3"/>
  <c r="AA47" i="3"/>
  <c r="Z82" i="3"/>
  <c r="AA82" i="3"/>
  <c r="Z22" i="3"/>
  <c r="AA22" i="3"/>
  <c r="Z24" i="3"/>
  <c r="AA24" i="3"/>
  <c r="Z89" i="3"/>
  <c r="AA89" i="3"/>
  <c r="Z6" i="3"/>
  <c r="AA6" i="3"/>
  <c r="Z85" i="3"/>
  <c r="AA85" i="3"/>
  <c r="Z83" i="3"/>
  <c r="AA83" i="3"/>
  <c r="Z23" i="3"/>
  <c r="AA23" i="3"/>
  <c r="Z51" i="3"/>
  <c r="AA51" i="3"/>
  <c r="Z90" i="3"/>
  <c r="AA90" i="3"/>
  <c r="Z86" i="3"/>
  <c r="AA86" i="3"/>
  <c r="Z26" i="3"/>
  <c r="AA26" i="3"/>
  <c r="Z27" i="3"/>
  <c r="AA27" i="3"/>
  <c r="Z91" i="3"/>
  <c r="AA91" i="3"/>
  <c r="Z49" i="3"/>
  <c r="AA49" i="3"/>
  <c r="Z52" i="3"/>
  <c r="AA52" i="3"/>
  <c r="Z61" i="3"/>
  <c r="AA61" i="3"/>
  <c r="Z29" i="3"/>
  <c r="AA29" i="3"/>
  <c r="Z28" i="3"/>
  <c r="AA28" i="3"/>
  <c r="Z5" i="3"/>
  <c r="AA5" i="3"/>
  <c r="Z62" i="3"/>
  <c r="AA62" i="3"/>
  <c r="Z53" i="3"/>
  <c r="AA53" i="3"/>
  <c r="Z8" i="3"/>
  <c r="AA8" i="3"/>
  <c r="Z46" i="3"/>
  <c r="AA46" i="3"/>
  <c r="Z30" i="3"/>
  <c r="AA30" i="3"/>
  <c r="Z48" i="3"/>
  <c r="AA48" i="3"/>
  <c r="Z14" i="3"/>
  <c r="AA14" i="3"/>
  <c r="Z79" i="3"/>
  <c r="AA79" i="3"/>
  <c r="Z56" i="3"/>
  <c r="AA56" i="3"/>
  <c r="Z12" i="3"/>
  <c r="AA12" i="3"/>
  <c r="Z31" i="3"/>
  <c r="AA31" i="3"/>
  <c r="Z87" i="3"/>
  <c r="AA87" i="3"/>
  <c r="Z19" i="3"/>
  <c r="AA19" i="3"/>
  <c r="Z80" i="3"/>
  <c r="AA80" i="3"/>
  <c r="Z50" i="3"/>
  <c r="AA50" i="3"/>
  <c r="Z13" i="3"/>
  <c r="AA13" i="3"/>
</calcChain>
</file>

<file path=xl/comments1.xml><?xml version="1.0" encoding="utf-8"?>
<comments xmlns="http://schemas.openxmlformats.org/spreadsheetml/2006/main">
  <authors>
    <author>Rebecca Cassel</author>
    <author>Geoscience Australia</author>
  </authors>
  <commentList>
    <comment ref="Z117" authorId="0">
      <text>
        <r>
          <rPr>
            <b/>
            <sz val="9"/>
            <color indexed="81"/>
            <rFont val="Tahoma"/>
            <family val="2"/>
          </rPr>
          <t>Rebecca Cassel:</t>
        </r>
        <r>
          <rPr>
            <sz val="9"/>
            <color indexed="81"/>
            <rFont val="Tahoma"/>
            <family val="2"/>
          </rPr>
          <t xml:space="preserve">
Outside gauge is out of calibration. Pressures are not valid</t>
        </r>
      </text>
    </comment>
    <comment ref="Z118" authorId="0">
      <text>
        <r>
          <rPr>
            <b/>
            <sz val="9"/>
            <color indexed="81"/>
            <rFont val="Tahoma"/>
            <family val="2"/>
          </rPr>
          <t>Rebecca Cassel:</t>
        </r>
        <r>
          <rPr>
            <sz val="9"/>
            <color indexed="81"/>
            <rFont val="Tahoma"/>
            <family val="2"/>
          </rPr>
          <t xml:space="preserve">
Outside gauge is out of calibration. Pressures are not valid</t>
        </r>
      </text>
    </comment>
    <comment ref="Z119" authorId="0">
      <text>
        <r>
          <rPr>
            <b/>
            <sz val="9"/>
            <color indexed="81"/>
            <rFont val="Tahoma"/>
            <family val="2"/>
          </rPr>
          <t>Rebecca Cassel:</t>
        </r>
        <r>
          <rPr>
            <sz val="9"/>
            <color indexed="81"/>
            <rFont val="Tahoma"/>
            <family val="2"/>
          </rPr>
          <t xml:space="preserve">
Outside gauge is out of calibration. Pressures are not valid</t>
        </r>
      </text>
    </comment>
    <comment ref="Z120" authorId="0">
      <text>
        <r>
          <rPr>
            <b/>
            <sz val="9"/>
            <color indexed="81"/>
            <rFont val="Tahoma"/>
            <family val="2"/>
          </rPr>
          <t>Rebecca Cassel:</t>
        </r>
        <r>
          <rPr>
            <sz val="9"/>
            <color indexed="81"/>
            <rFont val="Tahoma"/>
            <family val="2"/>
          </rPr>
          <t xml:space="preserve">
Outside gauge is out of calibration. Pressures are not valid</t>
        </r>
      </text>
    </comment>
    <comment ref="L121" authorId="1">
      <text>
        <r>
          <rPr>
            <b/>
            <sz val="9"/>
            <color indexed="81"/>
            <rFont val="Tahoma"/>
            <family val="2"/>
          </rPr>
          <t>Geoscience Australia:</t>
        </r>
        <r>
          <rPr>
            <sz val="9"/>
            <color indexed="81"/>
            <rFont val="Tahoma"/>
            <family val="2"/>
          </rPr>
          <t xml:space="preserve">
Target Fm?
</t>
        </r>
      </text>
    </comment>
    <comment ref="K143" authorId="0">
      <text>
        <r>
          <rPr>
            <b/>
            <sz val="9"/>
            <color indexed="81"/>
            <rFont val="Tahoma"/>
            <family val="2"/>
          </rPr>
          <t>Rebecca Cassel:</t>
        </r>
        <r>
          <rPr>
            <sz val="9"/>
            <color indexed="81"/>
            <rFont val="Tahoma"/>
            <family val="2"/>
          </rPr>
          <t xml:space="preserve">
this is what it says in the WCR but I don't think so</t>
        </r>
      </text>
    </comment>
    <comment ref="Z182" authorId="0">
      <text>
        <r>
          <rPr>
            <b/>
            <sz val="9"/>
            <color indexed="81"/>
            <rFont val="Tahoma"/>
            <family val="2"/>
          </rPr>
          <t>Rebecca Cassel:</t>
        </r>
        <r>
          <rPr>
            <sz val="9"/>
            <color indexed="81"/>
            <rFont val="Tahoma"/>
            <family val="2"/>
          </rPr>
          <t xml:space="preserve">
out side pressures are not valid. Gauge was not calibrated</t>
        </r>
      </text>
    </comment>
    <comment ref="K197" authorId="1">
      <text>
        <r>
          <rPr>
            <b/>
            <sz val="9"/>
            <color indexed="81"/>
            <rFont val="Tahoma"/>
            <family val="2"/>
          </rPr>
          <t>Geoscience Australia:</t>
        </r>
        <r>
          <rPr>
            <sz val="9"/>
            <color indexed="81"/>
            <rFont val="Tahoma"/>
            <family val="2"/>
          </rPr>
          <t xml:space="preserve">
Date?</t>
        </r>
      </text>
    </comment>
  </commentList>
</comments>
</file>

<file path=xl/comments2.xml><?xml version="1.0" encoding="utf-8"?>
<comments xmlns="http://schemas.openxmlformats.org/spreadsheetml/2006/main">
  <authors>
    <author>Rebecca Cassel</author>
    <author>Geoscience Australia</author>
  </authors>
  <commentList>
    <comment ref="F1" authorId="0">
      <text>
        <r>
          <rPr>
            <b/>
            <sz val="9"/>
            <color indexed="81"/>
            <rFont val="Tahoma"/>
            <family val="2"/>
          </rPr>
          <t>Rebecca Cassel:</t>
        </r>
        <r>
          <rPr>
            <sz val="9"/>
            <color indexed="81"/>
            <rFont val="Tahoma"/>
            <family val="2"/>
          </rPr>
          <t xml:space="preserve">
could be also RL, </t>
        </r>
      </text>
    </comment>
    <comment ref="Y1" authorId="0">
      <text>
        <r>
          <rPr>
            <b/>
            <sz val="9"/>
            <color indexed="81"/>
            <rFont val="Tahoma"/>
            <family val="2"/>
          </rPr>
          <t>Rebecca Cassel:</t>
        </r>
        <r>
          <rPr>
            <sz val="9"/>
            <color indexed="81"/>
            <rFont val="Tahoma"/>
            <family val="2"/>
          </rPr>
          <t xml:space="preserve">
Plant spores - micro paleontology, biostratigraphy</t>
        </r>
      </text>
    </comment>
    <comment ref="I85" authorId="1">
      <text>
        <r>
          <rPr>
            <b/>
            <sz val="9"/>
            <color indexed="81"/>
            <rFont val="Tahoma"/>
            <family val="2"/>
          </rPr>
          <t>Geoscience Australia:</t>
        </r>
        <r>
          <rPr>
            <sz val="9"/>
            <color indexed="81"/>
            <rFont val="Tahoma"/>
            <family val="2"/>
          </rPr>
          <t xml:space="preserve">
Target??
</t>
        </r>
      </text>
    </comment>
  </commentList>
</comments>
</file>

<file path=xl/sharedStrings.xml><?xml version="1.0" encoding="utf-8"?>
<sst xmlns="http://schemas.openxmlformats.org/spreadsheetml/2006/main" count="15641" uniqueCount="1498">
  <si>
    <t>Basic Info</t>
  </si>
  <si>
    <t>Inside Gauge Pressures</t>
  </si>
  <si>
    <t>Outside Guage pressures</t>
  </si>
  <si>
    <t>Fluid Guage pressures</t>
  </si>
  <si>
    <t>Below Straddle Guage pressures</t>
  </si>
  <si>
    <t>DST Interpretation</t>
  </si>
  <si>
    <t>Reference</t>
  </si>
  <si>
    <t>Row ID</t>
  </si>
  <si>
    <t>Well</t>
  </si>
  <si>
    <t>From</t>
  </si>
  <si>
    <t>To</t>
  </si>
  <si>
    <t xml:space="preserve">Test Number </t>
  </si>
  <si>
    <t>Test type (DST/RFT/MDT)</t>
  </si>
  <si>
    <t>test configeration (e.g. straddle, bottom hole)</t>
  </si>
  <si>
    <t>Date</t>
  </si>
  <si>
    <t>Formation</t>
  </si>
  <si>
    <t>Water sample taken</t>
  </si>
  <si>
    <t xml:space="preserve">DST Result </t>
  </si>
  <si>
    <t>COMMENTS</t>
  </si>
  <si>
    <t>GAUGE DEPTH</t>
  </si>
  <si>
    <t>Initial hydrostatic</t>
  </si>
  <si>
    <t>Start Initial Flow (PSIG)</t>
  </si>
  <si>
    <t>End Initial Flow (PSIG)</t>
  </si>
  <si>
    <t>Initial Shut in Pressure</t>
  </si>
  <si>
    <t>Start Final Flow (PSIG)</t>
  </si>
  <si>
    <t>End Final Flow (PSIG)</t>
  </si>
  <si>
    <t>Final Shut in pressure</t>
  </si>
  <si>
    <t>Final Hydrostatic</t>
  </si>
  <si>
    <t>Temp</t>
  </si>
  <si>
    <t>Temperature</t>
  </si>
  <si>
    <t>Tranmissivity K H (mD.M)</t>
  </si>
  <si>
    <t>Permiability (mD)</t>
  </si>
  <si>
    <t>Skin factor</t>
  </si>
  <si>
    <t>Reservoir pressure</t>
  </si>
  <si>
    <t>Acacia 1</t>
  </si>
  <si>
    <t>MDT</t>
  </si>
  <si>
    <t>straddle</t>
  </si>
  <si>
    <t>Lower Aramac</t>
  </si>
  <si>
    <t>Aramac</t>
  </si>
  <si>
    <t>Dry Test</t>
  </si>
  <si>
    <t>R3</t>
  </si>
  <si>
    <t>R1</t>
  </si>
  <si>
    <t>Cable stuck</t>
  </si>
  <si>
    <t>BALLYNEETY 1</t>
  </si>
  <si>
    <t>DST</t>
  </si>
  <si>
    <t>SI straddle</t>
  </si>
  <si>
    <t>Betts Ck</t>
  </si>
  <si>
    <t>x</t>
  </si>
  <si>
    <t>PF: WEAK BUBBLES TO TOP OF BUCKET WHEN TOOL OPENED AND INCREASED TO 50MM DEEP AFTER 5 MINS. MF: WEAK BUBBLES TO TOP OF BUCKET WHEN TOOL OPENED AND INCREASED TO 125MM DEEP AFTER 30MINS RECOVERED 15M FORMATION WATER</t>
  </si>
  <si>
    <t>result from qped database</t>
  </si>
  <si>
    <t>ABERFOYLE 1A</t>
  </si>
  <si>
    <t>1ST 7 MINS DEAD, SHUT IN FOR 31 MINS THEN DEAD WITH OCCASIONAL WEAK BLOW. RECOVERED 530M OF WATER CUSHION &amp; 5M OF FLUID</t>
  </si>
  <si>
    <t>DEAD. RECOVERED 36M OF FORMATION WATER</t>
  </si>
  <si>
    <t>WEAK AIR BLOW IN 1ST 6 MINS, SHUT IN FOR 31 MINS THEN WEAK TO MODERATE BLOW THROUGHOUT REST OF TEST (61 MINS). RECOVERED 1189M OF WATER CUSHION &amp; 12M OF SLIGHTLY GAS CUT FLUID</t>
  </si>
  <si>
    <t>WEAK AIR BLOW THROUGHOUT ENTIRE TEST. RECOVERED 11M OF SLIGHTLY GAS CUT FLUID</t>
  </si>
  <si>
    <t>WEAK AIR BLOW IN 1ST 6 MIN TEST THEN MODERATE AIR BLOW THROUGHOUT 2ND 61 MIN TEST. RECOVERED 1235M OF MUD CUSHION PLUS 12M OF SLIGHTLY GAS CUT FLUID</t>
  </si>
  <si>
    <t>AYRSHIRE 1</t>
  </si>
  <si>
    <t>VERY WEAK AIR BLOW, RECOVERED 2.7 BARRELS FRESH WATER</t>
  </si>
  <si>
    <t>MISRUN</t>
  </si>
  <si>
    <t>WEAK AIR BLOW, RECOVERED 64.9 M WATER CUSHION, 125.7 M WATER WITH OIL SCUM</t>
  </si>
  <si>
    <t>VERY WEAK AIR BLOW INCREASING TO STRONG AIR BLOW IN 4 MINUTES, RECOVERED 63 BARRELS OF FRESH WATER</t>
  </si>
  <si>
    <t>BABOON 1</t>
  </si>
  <si>
    <t>NO DSTS CONDUCTED</t>
  </si>
  <si>
    <t>BANFF 1</t>
  </si>
  <si>
    <t>BULLOCK 1</t>
  </si>
  <si>
    <t>Inflate - Straddle</t>
  </si>
  <si>
    <t>Betts Creek</t>
  </si>
  <si>
    <t>REC 203 M OF FORMATION WATER.</t>
  </si>
  <si>
    <t>124.60 F</t>
  </si>
  <si>
    <t>CROSSMORE 2</t>
  </si>
  <si>
    <t>NGTS. WEB TO MAB AT SURFACE. REC: 646M WC (ARAMAC CM).</t>
  </si>
  <si>
    <t>Inflate Reset</t>
  </si>
  <si>
    <t>CROSSMORE SOUTH 1</t>
  </si>
  <si>
    <t>Conventional - Straddle</t>
  </si>
  <si>
    <t>REC 29.4M FORMATION WATER. PREFLOW: WEAK BUBBLES AFTER ONE MINUTES AND ONLY REACHED 1 INCH INTO BUCKET. MAINFLOW: FEW BUBBLES AT SURFACE INSTANTLY, BLOW SLOWLY INCREASED FOR DURATION OF FLOW AND REACHED 5 INCHES INTO BUCKET.</t>
  </si>
  <si>
    <t>R5 - Betts Ck</t>
  </si>
  <si>
    <t>REC 42M FORMATION WATER. PREFLOW: BUBBLES ALMOST IMMEDIATELY BUT VERY WEAK FLOW. MAINFLOW: FEW BUBBLES IMMEDIATELY BUT VERY WEAK FLOW THAT STEADILY INCREASED TO ALMOST BOTTOM OF BUCKET AFTER 1 HOUR.</t>
  </si>
  <si>
    <t>R4 - Betts Ck</t>
  </si>
  <si>
    <t>REC 88.3M FORMATION WATER. PREFLOW: VERY WEAK BUBBLES TO SURFACE ALMOST IMMEDIATELY, BUBBLE HOSE REACHING A MAXIMUM OF 6 INCHES. MAINFLOW: VERY WEAK FLOW OF BUBBLES ALMOST IMMEDIATELY WITH A SLOW AND STEADY INCREASE FOR DURATION OF TEST.</t>
  </si>
  <si>
    <t>R3 - Betts Ck</t>
  </si>
  <si>
    <t>REC 89.8M FORMATION WATER. PREFLOW: VERY WEAK BUBBLES IMMEDIATELY SLIGHTLY INCREASING, BUBBLE HOSE REACHED 5 INCHES IN 5 MINUTES. MAINFLOW: VERY WEAK FLOW TO SURFACE, BUBBLES WERE SLOW AND STEADY FOR DURATION. BOTTOM OF BUCKET IN 23 MINUTES.</t>
  </si>
  <si>
    <t>R1 - Betts Ck</t>
  </si>
  <si>
    <t>REC 4M FORMATION WATER. PREFLOW: WATER TO SURFACE. MAINFLOW: WATER TO SURFACE.</t>
  </si>
  <si>
    <t>failed test</t>
  </si>
  <si>
    <t>REC 1032M FLUID. PREFLOW: WEAK BUT RAPIDLY INCREASING FLOW TAKING LESS THAN A MINUTE TO REACH BOTTOM OF BUCKER. MAINFLOW: BUBBLE HOSE REACHED BOTTOM OF BUCKET AT AN INCREASING RATE. TOOL SHUT IN EARLY DUE TO PACKER FAILURE.</t>
  </si>
  <si>
    <t>large permeable sst included in test interval</t>
  </si>
  <si>
    <t>DENBIGH DOWNS 1</t>
  </si>
  <si>
    <t>WEAK AIR BLOW; DST TOOL FAILED.</t>
  </si>
  <si>
    <t>DOTSWOOD 1</t>
  </si>
  <si>
    <t>Conventional - Bottom Hole</t>
  </si>
  <si>
    <t>Betts Creek Beds CM</t>
  </si>
  <si>
    <t>PF: WEAK BLOW SLOWLY INCREASING TO 1" IN BUCKET MF: NO BUBBLES UNTIL 4MIN, WEAK AT TOP OF BUCKET SLOWING INCREASING TO 2" INTO BUCKET AFTER 20 MINS, 3" AFTER 30MINS, 5" AFTER 40MINS, 6" AFTER 50 AND WAS 7" BY END OF THE FLOW, RECOVERED 45M FORMATION WATER</t>
  </si>
  <si>
    <t>152.74 F</t>
  </si>
  <si>
    <t>bottom hole</t>
  </si>
  <si>
    <t>Betts Creek Beds</t>
  </si>
  <si>
    <t>PF: WEAK BLOW SLOWLY INCREASING TO 1" IN BUCKET MF: NO BUBBLES UNTIL 8MIN, WEAK AT TOP OF BUCKET SLOWLY INCREASING TO 2" INTO BUCKET AFTER 20 MINS, 6" AFTER 30, 9" AFTER 40, 12" AFTER 50 AND HIT THE BOTTOM OF THE BUCKET (13") AFTER 53 MINS RECOVERED 57M</t>
  </si>
  <si>
    <t>15015 F</t>
  </si>
  <si>
    <t>Aramac CM</t>
  </si>
  <si>
    <t>PF: BOTTOM OF BUCKET IN 40 SECONDS AND CONTINUTED AT BOTTOM FOR DURATION MF: BOTTOM OF BUCKET IN 40SEC AFTER ABOUT 45 MINS INTO FLOW THERE WAS FLUID TO SURFACE FLOWING AT 2PSI AND CONTINUED FLOWING UNTIL IT WAS SHUT IN, RECOVERED 428M FORMATION FLUID</t>
  </si>
  <si>
    <t>158.87 F</t>
  </si>
  <si>
    <t>Conventional - Straddle (Blank Off)</t>
  </si>
  <si>
    <t>Aramac Coal</t>
  </si>
  <si>
    <t>PF: BOTTOM OF BUCKETIN IN 2MINS AND CONTINUED FOR DURATION MF: BOTTOM OF BUCKET IN 30 SECONDS AND CONTINUED FOR DURATION RECOVERED 260M OF FORMATION WATER</t>
  </si>
  <si>
    <t>160.8 F</t>
  </si>
  <si>
    <t>160.07 F</t>
  </si>
  <si>
    <t>DUNROSSIE 1</t>
  </si>
  <si>
    <t>PF: WEAK AIR BLOW THROUGHOUT PRE-FLOW AND NO GAS TO SURFACE, MF: WEAK BLOW THROUGH MAIN FLOW AND NO GAS TO SURFACE, RECOVERED 195M FORMATION WATER</t>
  </si>
  <si>
    <t>PF: WEAK TO GOOD IN 5 MINS ON PREFLOW AND NO GAS TO SURFACE, MF: WEAK TO STRONG IN 8 MINS REMAINING STEADY THROUGHOUT VALVE OPEN AND NO GAS TO SURFACE, RECOVERD 242M FORMATION WATER</t>
  </si>
  <si>
    <t>152.86 F</t>
  </si>
  <si>
    <t>FLINDERS RIVER 1</t>
  </si>
  <si>
    <t>REC 220M OF FORMATION WATER. NO GAS TO SURFACE.</t>
  </si>
  <si>
    <t>125.40 F</t>
  </si>
  <si>
    <t>REC 350M OF FORMATION WATER. NO GAS TO SURFACE</t>
  </si>
  <si>
    <t>unable to aquire data</t>
  </si>
  <si>
    <t>GILMORE 1</t>
  </si>
  <si>
    <t>VERY WEAK AIR BLOW, NO GAS TO SURFACE, RECOVERED 0.9M MUD</t>
  </si>
  <si>
    <t>VERY WEAK AIR BLOW, NO GAS TO SURFACE, RECOVERED 1M MUD</t>
  </si>
  <si>
    <t>FIRST FLOW WITH GAS TO SURFACE IN 16 MINUTES AT 152062 M*3/D</t>
  </si>
  <si>
    <t>VERY WEAK AIR BLOW, NO GAS TO SURFACE, RECOVERED 1015M WATER, 140M WATERY MUD, 130M GAS CUT MUD.</t>
  </si>
  <si>
    <t>VERY WEAK AIR BLOW, NO GAS TO SURFACE, RECOVERED 1351M WATER, 1342 WATER, 9M GAS CUT MUDDY WATER.</t>
  </si>
  <si>
    <t>GAS TO SURFACE IN  27 MINS 28 M*3/D, RECOVERED 494M WATER AND MUD.</t>
  </si>
  <si>
    <t>GAS TO SURFACE IN 22 MINUTES AT 57 M*3/D, RECOVERED 95M GAS CUT MUD, 307M WATER.</t>
  </si>
  <si>
    <t>GAS TO SURFACE IN 27 MINUTES AT 396 M*3/D, RECOVERED 307M WATER, 213M MUD</t>
  </si>
  <si>
    <t>GAS TO SURFACE IN 60 MINUTES  AT RATE TO SMALL TO MEASURE, RECOVERED 307M WATER, 223M GAS CUT MUD.</t>
  </si>
  <si>
    <t>GAS TO SURFACE IN 17 MINUTES AT 680 M*3/D, RECOVERED 307M WATER, 317M GAS CUT MUD.</t>
  </si>
  <si>
    <t>GAS TO SURFACE AT 2662 M*3/D DECREASING TO RATE TO SMALL TO MEASURE, RECOVERED 472M GAS CUT MUD.</t>
  </si>
  <si>
    <t>GAS TO SURFACE AT 56634 TO 99110 M*3/D, RECOVERED 30M GAS CUT MUD.</t>
  </si>
  <si>
    <t>GAS TO SURFACE IN 4 MINUTES AT 138753 M*3/D</t>
  </si>
  <si>
    <t>GAS TO SURFACE IN 1.5  MINS, FLOW VARIED TO 42476 M*3/D, RECOVERED 55M GAS CUT MUD.</t>
  </si>
  <si>
    <t>GAS TO SURFACE IN 10 MINUTES AT RATE TO SMALL TO MEASURE, RECOVERED 305M GASSY WATER, 253M GAS CUT MUD.</t>
  </si>
  <si>
    <t>MISRUN, PACKER FAILED AFTER 6 MINUTES</t>
  </si>
  <si>
    <t>MISRUN, PACKER FAILED</t>
  </si>
  <si>
    <t>GILMORE 3</t>
  </si>
  <si>
    <t>SAB TO VSAB MTS IN 85 MINS TURNING TO SALT WATER Q=2.7M*3/D</t>
  </si>
  <si>
    <t>GTS IN 280 MINS AT RTSTM, REC 914.4 WC, 45.7M SGCM WITH TR OIL</t>
  </si>
  <si>
    <t>FAB GTS IN 74 MINS IN INITIAL FLOW, WC TO SURFACE IN 17 MINS IN FINAL FLOW GTS Q=232198 M*3/D REC 9.1M WATER AND 1.5 GRANULAR SALT</t>
  </si>
  <si>
    <t>MISRUN  REC 304.8M WC, 259.1M DEHYDRATED MUD CAKE, 634M MUD</t>
  </si>
  <si>
    <t>MISRUN WAB TO NIL REC 304.8M WC, 1478.3M MUD</t>
  </si>
  <si>
    <t>WAB TO NIL, REC 304.8M WC, 137.8M WM, 54.9 FMW</t>
  </si>
  <si>
    <t>MISRUN REC 304.8M WC AND 243.8M MUD</t>
  </si>
  <si>
    <t>REC 311.8M WC, 113.4M FLUFFY GCM AND 311.8 SALT WATER GAS CUT SLIGHTY MUDDY.</t>
  </si>
  <si>
    <t>WAB TO NIL, REC 304.8M WC AND 329.2M MUD</t>
  </si>
  <si>
    <t>GIP GTS IN 13 MINS Q=67960M*3/D REC 1.2M SALT WATER AND .6M GRANULAR SALT.</t>
  </si>
  <si>
    <t>REC 304.8M MUD, 137.2M VSGCM AND 394.7M WATER.</t>
  </si>
  <si>
    <t>REC 304.8M MUD AND 61M SGCM</t>
  </si>
  <si>
    <t>MAB REC 304.8M WC, 167.9M MUD AND 137.8 SALT WATER</t>
  </si>
  <si>
    <t>VWAB TO WAB REC 304.8M WC, 221M MUD AND 4.3M OIL.</t>
  </si>
  <si>
    <t>REC 286.5M WC AND 1.5M MUD</t>
  </si>
  <si>
    <t>WAB TO NIL, REC 304.8M WC, 164.6M WM, 54.9 WATER</t>
  </si>
  <si>
    <t>MISRUN REC 304.8 WC AND 701M MUD.</t>
  </si>
  <si>
    <t>MISRUN REC 304.8M WC, 816.9M MUD, BOTTOM 304.8 SLIGHTLY GAS.</t>
  </si>
  <si>
    <t>MISRUN  REC 103.6M MUD CAKE</t>
  </si>
  <si>
    <t>MISRUN  REC 396.2M MUD CAKE</t>
  </si>
  <si>
    <t>GILMORE 4A</t>
  </si>
  <si>
    <t>GIP REC 1432.3 M WATER AND 200.6 M MUD.</t>
  </si>
  <si>
    <t>GIP TO NIL IN 10 MINS REC 304.8 WC AND 0.6 M GCM</t>
  </si>
  <si>
    <t>GIP WAB REC 304.8 WC 48.8M GMW AND 9.1 M GCM</t>
  </si>
  <si>
    <t>GIP GTS IN 8 MINS Q=77339M*3/D DECREASING TO 50687 M*3/D REC 0.6M*3 MUD, 0.2M*3 WATER AND 22.7L OILY GCM.</t>
  </si>
  <si>
    <t>GTS IN 88 MINS Q=283-425 M*3/D REC 304.8M WC AND 64M GCM.</t>
  </si>
  <si>
    <t>GIP WAB REC 304.8M WC, 33.5M VSGCM</t>
  </si>
  <si>
    <t>REC 307.2 M WC AND 51.8M MUD</t>
  </si>
  <si>
    <t>GILMORE 5</t>
  </si>
  <si>
    <t>GLENARAS 2</t>
  </si>
  <si>
    <t>GLENARAS 3</t>
  </si>
  <si>
    <t>GLENARAS 4</t>
  </si>
  <si>
    <t>GLENARAS 5</t>
  </si>
  <si>
    <t>GLENARAS 6</t>
  </si>
  <si>
    <t>GLUE POT CREEK 1</t>
  </si>
  <si>
    <t>Betts ck</t>
  </si>
  <si>
    <t>REC 71M OF FORMATION WATER. VERY LOW RATE LIQUID INFLUX DURING PREFLOW AND MAIN FLOW. MAXIMUM GAS RATE IS 350509.31 CUBIC METRES PER DAY.</t>
  </si>
  <si>
    <t>107.88 F</t>
  </si>
  <si>
    <t>NO FORMATION WATER. VERY LOW RATE LIQUID INFLUX DURING PREFLOW AND MAIN FLOW. MAXIMUM GAS RATE IS 319230.50 CUBIC METRES PER DAY.</t>
  </si>
  <si>
    <t>102 F</t>
  </si>
  <si>
    <t>REC 64M OF FORMATION WATER. LOW RATE LIQUID INFLUX DURING PREFLOW, MODERATE LIQUID INFLUX DURING MAIN FLOW. MAXIMUM GAS RATE IS 300911.06 CUBIC METRES PER DAY.</t>
  </si>
  <si>
    <t>101 F</t>
  </si>
  <si>
    <t>TESTING CANCELLED AFTER RUNNING TEST STRING INTO THE HOLE.</t>
  </si>
  <si>
    <t>GUNN 1</t>
  </si>
  <si>
    <t>SH Conv. BH</t>
  </si>
  <si>
    <t>PF: VERY WEAK BUBBLES MF: SAME AS FIRST FLOW BUT GETTING SLOWLY STRONGER AFTER 6MIN, BY THE END BUBBLES WERE BELOW HALF WAY OF THE BUCKET RECOVERED 14.3M FORMATION WATER/DRILLING MUD</t>
  </si>
  <si>
    <t>Betts Creek 'C'</t>
  </si>
  <si>
    <t>PF: VERY WEAK BUBBLES AT START OF FLOW DYING AFTER 2MIN, MF: NO BUBBLES RECOVERED 6.5M FORMATION WATER/DRILLING MUD</t>
  </si>
  <si>
    <t>Betts Creek 'C1'</t>
  </si>
  <si>
    <t>PF: WEAK CONSTANT BUBBLES, END OF FLOW BUBBLES WERE 5" IN THE TOP OF BUCKET, MF: SAME AS FIRST FLOW, 14MIN BUBBLES WERE HALF BUCKET 20MINS THEY WERE ON THE BOTTOM 34M FORMATION WATER/DRILLING MUD RECOVERED</t>
  </si>
  <si>
    <t>HERGENROTHER 1</t>
  </si>
  <si>
    <t>SH Conv. Straddle</t>
  </si>
  <si>
    <t>PF: NO BUBBLES MF: VERY WEAK BUBBLES AT SURFACE OF BUCKET AS TOOL OPENED BUT REDUCED TO NILL WITHIN 15 SECONDS AND STAYED THERE RECOVERED 8M FLUID</t>
  </si>
  <si>
    <t>PF AND MF: NO BUBBLS NO FLUID RECOVERED</t>
  </si>
  <si>
    <t>PF AND MF: NO BUBBLES TO BUCKET FECOVERED .7M FLUID</t>
  </si>
  <si>
    <t>IGHTHAM 1</t>
  </si>
  <si>
    <t>LAKE GALILEE 1</t>
  </si>
  <si>
    <t>WAB DYING IN 3 MINS NGTS</t>
  </si>
  <si>
    <t>FAIR INITIAL BLOW, STEADY THROUGHOUT TEST. 265.2M MUD BECOMING WATERY TOWARDS BOTTOM.</t>
  </si>
  <si>
    <t>FAIR AIR BLOW DYING IN 45 MINS, NGTS.</t>
  </si>
  <si>
    <t>GOOD AIR BLOW, STEADY, GAS TO SURFACE IN 22 MINS, RTSTM, 3M LIGHT GREEN OIL 43.1 DEGS AP1 GRAVITY</t>
  </si>
  <si>
    <t>GOOD AIR BLOW STEADY THROUGHOUT TEST, REC 440M SLIGHTLY BRACKISH WATER, 246.9M WATERY MUD, 457.2M WATER CUSHION, ALL ARE SLIGHTLY GAS CUT.</t>
  </si>
  <si>
    <t>WEAK INITIAL PUFF, DYING IN 30 SEC. NGTS TIGHT, 1066.8M WATER CUSHION, MUDDY AT THE BOTTOM.</t>
  </si>
  <si>
    <t>LAUGHARNE CREEK 1</t>
  </si>
  <si>
    <t>TECHNICAL DIFFICULTIES</t>
  </si>
  <si>
    <t>NO BUBBLES IN BUCKET</t>
  </si>
  <si>
    <t>R5</t>
  </si>
  <si>
    <t>Aramac seam</t>
  </si>
  <si>
    <t>R7</t>
  </si>
  <si>
    <t>not valid</t>
  </si>
  <si>
    <t>LODESTONE 1A</t>
  </si>
  <si>
    <t>LOG CREEK 1</t>
  </si>
  <si>
    <t>SAB, NGTS REC. 9M DRILLING MUD, 165M MUDDY WATER, 1106M WATER</t>
  </si>
  <si>
    <t>SAB, NGTS REC. 274M MUD, 213M MCW, 1219M WATER</t>
  </si>
  <si>
    <t>WAB, NGTS REC. 762M WATER, 91M MCW, 161M WATER CUSHION</t>
  </si>
  <si>
    <t>WAB, NGTS REC. 192M WATER CUSHION, 247M GCM, 1093M SALT WATER</t>
  </si>
  <si>
    <t>GAB, NGTS REC. 242M SALT WATER</t>
  </si>
  <si>
    <t>VWAB, GTS 566 M*3/D, REC. 213M GCM</t>
  </si>
  <si>
    <t>VWB, PACKER FAILED, REC 356.6 WC, 521.2 GCM, 188.7 MUD</t>
  </si>
  <si>
    <t>PUFF THEN DEAD, REC 1219.2 WATER CUSHION</t>
  </si>
  <si>
    <t>MCQUEEN 1</t>
  </si>
  <si>
    <t>STRONG BLOW THROUGHOUT FIRST OPEN AND BLOW DECREASED AND DIED AT END OF SECOND OPEN INTERVAL. RECOVERED 73M MUD AND 1113M FRESH FORMATION WATER</t>
  </si>
  <si>
    <t>not included in report</t>
  </si>
  <si>
    <t>STRONG BLOW THROUGHOUT FIRST OPEN AND BLOW DECREASED AND DIED AT END OF SECOND OPEN INTERVAL. RECOVERED 185M DILUTED RATHOLE MUD AND 1512M FRESH FORMATION WATER.</t>
  </si>
  <si>
    <t>MONTANI 1</t>
  </si>
  <si>
    <t>PF: BUBBLES IMMEDIATELY ONCE TOOL OPENED, WEAK AIR BLOW 10MM INTO BUCKET, DECREASING TO NIL IN 2.5 MINS. NO GAS TO SURFACE</t>
  </si>
  <si>
    <t>MUTTABURRA 2</t>
  </si>
  <si>
    <t>R2</t>
  </si>
  <si>
    <t>PF: WEAK BUBBLE AT TOP OF BUCKET THROUGHOUT FLOW, MF: WEAK BUBBLES INCREASING TO 3 INCHES IN BUCKET THEN CONSTANT THROUGHOUT THE FLOW</t>
  </si>
  <si>
    <t>gauge failed</t>
  </si>
  <si>
    <t>PF: STRONG BUBBLES 3 INCHES IN PAIL AND INCREASING THROUGHOUT, MF: STRONG BUBBLE INCREASING TO BOTTOM OF BUCKET THEN CONSTANT THROUGHOUT THE FLOW</t>
  </si>
  <si>
    <t>MYROSS 1</t>
  </si>
  <si>
    <t>PF: WEAK BUBBLES IMMEDIATELY AT SURFACE WHEN TOOL WAS OPENED, REDUCING TO VERY WEA KBUBBLES AT SURFACE AT END OF FLOW, MF: VERY WEAK BUBBLES TO SURFACE WITHIN 1 MINUTE OF OPENING, REMAINING CONSTANT FOR ENTIRE FLOW RECOVERED 18M OF FORMATION WATER AND COA</t>
  </si>
  <si>
    <t>PF NAD MF: NO BUBBLES TO BUCKET RECOVERED 2M FORMATION WATER</t>
  </si>
  <si>
    <t>PEBBLE HILL 1</t>
  </si>
  <si>
    <t>PENNYCOED CREEK 1</t>
  </si>
  <si>
    <t>40M OF FORMATION WATER,MORE DETAIL IN CHAMBER REPORT SUMMARY</t>
  </si>
  <si>
    <t>10.89 MUDDY FORMATION WATER,MORE DETAIL IN CHAMBER REPORT SUMMARY</t>
  </si>
  <si>
    <t>154.66 F</t>
  </si>
  <si>
    <t>338M FORMATION WATER, MORE DETAIL IN CHAMBER REPORT SUMMARY</t>
  </si>
  <si>
    <t>147.19 F</t>
  </si>
  <si>
    <t>126M FORMATION WATER, MORE DETAIL IN CHAMBER REPORT SUMMARY</t>
  </si>
  <si>
    <t>147.45f</t>
  </si>
  <si>
    <t>PENTLAND 1</t>
  </si>
  <si>
    <t>UNCONSOLIDATED SANDS. MISRUN DUE TO HOLE CONDITIONS. TESTING PROGRAM CANCELLED.</t>
  </si>
  <si>
    <t>PHFARLET 1</t>
  </si>
  <si>
    <t>MISRUN - PACKER SEAT FAILURE</t>
  </si>
  <si>
    <t>GAS TO SURFACE - FLOW ESTIMATED AT 7928.76 M3/D</t>
  </si>
  <si>
    <t>PHFARLET 2</t>
  </si>
  <si>
    <t>1A</t>
  </si>
  <si>
    <t>GAS TO SURFACE IN 135 MINS AT RATE TOO SMALL TO MEASURE.</t>
  </si>
  <si>
    <t>GAS TO SURFACE IN 124 MINS AT RATE TOO SMALL TO MEASURE.</t>
  </si>
  <si>
    <t>GAS TO SURFACE IN 92 MINS AT RATE TOO SMALL TO MEASURE.</t>
  </si>
  <si>
    <t>RODNEY CREEK 1</t>
  </si>
  <si>
    <t>NO FLOW TO SURFACE, 477M OF WATER CUSHION PLUS 215M OF FRESH WATER RECOVERED</t>
  </si>
  <si>
    <t>WCR has the interpretation but not the data</t>
  </si>
  <si>
    <t>STRONG BLOW THRUOUT &amp; NO GAS TO SURFACE IN FIRST 10 MINS,WELL SHUT FOR 30 MINS THEN OPENED FOR 60 MINS WITH STRONG BLOW THRUOUT &amp; A TRACE OF GAS TO SURFACE AFTER 55 MINS AT RATE TOO SMALL TO MEASURE.RECOVERED 591M OF WATER CUSHION &amp; 380M OF BRACKISH WATER</t>
  </si>
  <si>
    <t>WEAK BLOW THRUOUT IN 1ST 10 MINS,WELL SHUT FOR 30 MINS THEN WEAK BLOW FOR 20 MINS &amp; DEAD FOR REST OF TEST.TRACE GAS TO SURFACE AT RATE TOO SMALL TO MEASURE AFTER 15 MINS. RECOVERED 555M OF WATER CUSHION &amp; 90M OF BRACKISH FORMATION WATER</t>
  </si>
  <si>
    <t>DST 3 failed and was rerun as DST 4</t>
  </si>
  <si>
    <t>RODNEY CREEK 2</t>
  </si>
  <si>
    <t>NOT in WCR.Raw data provided as a zip file. Not been looked at yet</t>
  </si>
  <si>
    <t>DEAD WITH WEAK AIR BLOW AFTER 58 MINS, RECOVERED 857M OF WATER CUSHION &amp; 10M OF SLIGHTLY METHANE CUT FLUID</t>
  </si>
  <si>
    <t>WEAK AIR BLOW, DEAD AFTER 4 MINS, NO GAS TO SURFACE, THEN WEAK AIR BLOW &amp; DEAD AFTER 13 MINS, NO GAS TO SURFACE. RECOVERED 809M WATER CUSHION &amp; 4M OF SLIGHTLY METHANE CUT FLUID</t>
  </si>
  <si>
    <t>WEAK AIR BLOW, DEAD AFTER 3 MINS, NO GAS TO SURFACE. RECOVERED 806M WATER CUSHION &amp; 1M OF METHANE CUT FLUID</t>
  </si>
  <si>
    <t>WEAK TO MODRATE AIR BLOW THROUGHOUT, NO GAS TO SURFACE. RECOVERED 790M WATER CUSHION &amp; 15M OF METHANE CUT FLUID</t>
  </si>
  <si>
    <t>WEAK AIR BLOW THROUGHOUT, NO GAS TO SURFACE. RECOVERED 779M WATER CUSHION &amp; 8M OF SLIGHTLY METHANE &amp; TRACE CO2 CUT FLUID</t>
  </si>
  <si>
    <t>WEAK AIR BLOW AFTER 19 MINS, STEADY TO END OF TEST, NO GAS TO SUFACE. RECOVERED 713M WATER CUSHION &amp; 14M OF SLIGHTLY METHANE CUT FLUID</t>
  </si>
  <si>
    <t>STRONG AIR BLOW THROUGHOUT, METHANE TO SURFACE IN 41 MINS AT RATE TOO SMALL TO MEASURE. NO CO2. WATER TO SURFACE AFTER 53 MINS AT 181BBLS/DAY. RECOVERED FULL STRING OF FORMATION WATER</t>
  </si>
  <si>
    <t>WEAK AIR BLOW THROUGHOUT, NO GAS TO SURFACE. RECOVERED 802M WATER CUSHION &amp; 10M OF FLUID SLIGHTLY CUT WITH METHANE &amp; A TRACE OF CO2</t>
  </si>
  <si>
    <t>WEAK AIR BLOW, DEAD AFTER 2 MINS, NO GAS TO SURFACE. RECOVERED 806M WATER CUSHION &amp; 2.5M OF SLIGHTLY METHANE CUT FLUID</t>
  </si>
  <si>
    <t>MODERATE TO STRONG AIR BLOW THRUOUT,NO GAS TO SURFACE THEN IN 2ND TEST A STRONG AIR BLOW THRUOUT,TRACE METHANE &amp; CO2 TO SURFACE. RECOVERED 521M OF SLIGHTLY METHANE &amp; CO2 CUT FORMATION WATER</t>
  </si>
  <si>
    <t>STRONG AIR BLOW THRUOUT,NO GAS TO SURFACE. 2ND TEST GAVE A STRONG BLOW THRUOUT WITH TRACE METHANE &amp; CO2 TO SURFACE. RECOVERED 460M OF METHANE &amp; CO2 CUT FORMATION WATER</t>
  </si>
  <si>
    <t>WEAK TO MODERATE BLOW THRUOUT, NO GAS TO SURFACE. RECOVERED 715M WATER CUSHION &amp; 56M OF SLIGHTLY METHANE &amp; CO2 CUT FLUID</t>
  </si>
  <si>
    <t>MODERATE AIR BLOW THRUOUT, NO GAS TO SURFACE. RECOVERED 783M WATER CUSHION &amp; 101M OF SLIGHTLY METAHNE &amp; TRACE CO2 CUT FORMATION WATER</t>
  </si>
  <si>
    <t>RODNEY CREEK 3</t>
  </si>
  <si>
    <t>RODNEY CREEK 4</t>
  </si>
  <si>
    <t>RODNEY CREEK 5</t>
  </si>
  <si>
    <t>RODNEY CREEK 6</t>
  </si>
  <si>
    <t>RODNEY CREEK 7</t>
  </si>
  <si>
    <t>RODNEY CREEK 8</t>
  </si>
  <si>
    <t>SHOEMAKER 1</t>
  </si>
  <si>
    <t>Betts Creek beds</t>
  </si>
  <si>
    <t>PF AND MF: NO BUBBLES, 1.8M FLUID RECOVERED</t>
  </si>
  <si>
    <t>Gauge Failure</t>
  </si>
  <si>
    <t>PF: MODERATE BLOW AT TOB ON OPENING 2.5 MIN MODERATE BOB MF: NO BUBBLE AT OPENING, WEAK TOB AFTER 3.5MIN INCREASING TO 12CM AFTER 10 MIN. MODERATE BOB AFTER 15MIN RECOVERED 32M FLUID</t>
  </si>
  <si>
    <t>STAINBURN DOWNS 1</t>
  </si>
  <si>
    <t>Slim Hole - Off Bottom - DST</t>
  </si>
  <si>
    <t>Aramac coal measures</t>
  </si>
  <si>
    <t>PF AND MF: NO BUBBLES OBSERVED</t>
  </si>
  <si>
    <t>TWENTY MILE CREEK 1</t>
  </si>
  <si>
    <t>0.1M FORMATION WATER RECOVERED. NO GAS DETECTED</t>
  </si>
  <si>
    <t>Still in Hole</t>
  </si>
  <si>
    <t>170 F</t>
  </si>
  <si>
    <t>0.55M FORMATION WATER RECOVERED. NO GAS DETECTED</t>
  </si>
  <si>
    <t>169 F</t>
  </si>
  <si>
    <t>Jochmus</t>
  </si>
  <si>
    <t>NIL FORMATION WATER RECOVERED. NO GAS DETECTED</t>
  </si>
  <si>
    <t>N/A</t>
  </si>
  <si>
    <t>197 F</t>
  </si>
  <si>
    <t>VERA PARK 1</t>
  </si>
  <si>
    <t>Slim Hole - Bottom Hole</t>
  </si>
  <si>
    <t>PF: VERY STRONG BUBBLE INCREASING TO BOTTOM OF THE BUCKET AND STAYING CONSTANT THROUGHOUT, MF: VERY STRONG BUBBLE INCREASING TO THE BOTTOM OF THE BUCKET STRAIGHT AWAY, OPENED THROUGH TO 1/8 CHOKE AT 16:00</t>
  </si>
  <si>
    <t>96.8-116 md.ft</t>
  </si>
  <si>
    <t>12.3-14.7</t>
  </si>
  <si>
    <t>-1.2 - -0.1</t>
  </si>
  <si>
    <t>1611.82 - 1607.22</t>
  </si>
  <si>
    <t>Results form appendix. Seems to be a transcription issue with results in main body of the report</t>
  </si>
  <si>
    <t>Slimhole- Straddle</t>
  </si>
  <si>
    <t>PF &amp; MF: NO BUBBLES THROUGHOUT</t>
  </si>
  <si>
    <t>0.468md.ft</t>
  </si>
  <si>
    <t xml:space="preserve">Taken from appendix, there are </t>
  </si>
  <si>
    <t>PF: SLIGHT UBBLES AT TOP OF BUCKET FOR 5 SECONDS THEN NOTHING THEREAFTER, MF: NO BUBBLES UPON TOOL OPENING. AFTER APPROXIMATELY 24 MINUTES GOT STRONG BUBBLES AT BOTTOM OF BUCKET, SLOWLY DYING OFF. TOOL CLOSED EARLY</t>
  </si>
  <si>
    <t>58.9 md.ft</t>
  </si>
  <si>
    <t>From appendix report. Permeabitly is an average for the 7.6m pay section</t>
  </si>
  <si>
    <t>Mt Myth 1</t>
  </si>
  <si>
    <t>Straddle</t>
  </si>
  <si>
    <t>R1 Seam</t>
  </si>
  <si>
    <t>?</t>
  </si>
  <si>
    <t>Aramac Coal Measures</t>
  </si>
  <si>
    <t>unable to download</t>
  </si>
  <si>
    <t>Solomon 2</t>
  </si>
  <si>
    <t>slim hole straddle</t>
  </si>
  <si>
    <t>Lower zone</t>
  </si>
  <si>
    <t>No bubble throughout until tool closed. Registered 3ppm of H2S and 8ppm of CO2 on gas detector, dying after 1 min</t>
  </si>
  <si>
    <t>at time of dst well was flowing and mud weight had to be increased to control flow. Data from report</t>
  </si>
  <si>
    <t>10.5 md.ft</t>
  </si>
  <si>
    <t>middle zone</t>
  </si>
  <si>
    <t>Lower packer may have leaked, so test may not be valid</t>
  </si>
  <si>
    <t>upper zone</t>
  </si>
  <si>
    <t>middle zone reattempt</t>
  </si>
  <si>
    <t>aborted due to poor hole conditions</t>
  </si>
  <si>
    <t>Stockholm 1</t>
  </si>
  <si>
    <t>MDT Mini DST</t>
  </si>
  <si>
    <t>only interpretation and graphs in report</t>
  </si>
  <si>
    <t>tight formation</t>
  </si>
  <si>
    <t>Some vertical fracturing see in the coal in FMI log</t>
  </si>
  <si>
    <t>Vertical fractures in coal shown in FMI log</t>
  </si>
  <si>
    <t>Upper Betts</t>
  </si>
  <si>
    <t>Very tight Formation</t>
  </si>
  <si>
    <t>ALBILBAH 1</t>
  </si>
  <si>
    <t>WTS AT 152.4 M*3/D</t>
  </si>
  <si>
    <t>ALVA 1</t>
  </si>
  <si>
    <t>duel bottom hole</t>
  </si>
  <si>
    <t>Bury Limestone - Adavale</t>
  </si>
  <si>
    <t>NO BLOW AT SURFACE; NO FLOW; NO BUBBLES. RECOVERED 1524.0M OF WATER CUSHION, 30.48M DRILL MUD; SHUT-IN PRESSURES INDICATE VERY TIGHT FORMATION.</t>
  </si>
  <si>
    <t>pages of report with results not clear</t>
  </si>
  <si>
    <t>Bottom Hole</t>
  </si>
  <si>
    <t>clematis</t>
  </si>
  <si>
    <t>2200 ppm</t>
  </si>
  <si>
    <t>MODERATE TO STRONG AIR BLOW, NO GAS TO SURFACE. REC. 1421.28M FRESH WATER.</t>
  </si>
  <si>
    <t>MISRUN. FAILURE TO OBTAIN A PACKER SEAT DUE TO 35 FEET (10.67M) OF FILL ON BOTTOM.</t>
  </si>
  <si>
    <t>BANMIRRA 1</t>
  </si>
  <si>
    <t>BARWINOCK 1</t>
  </si>
  <si>
    <t>Galilee</t>
  </si>
  <si>
    <t>RECOVERED 1447.8M WATER, MUDDY AT TOP.</t>
  </si>
  <si>
    <t xml:space="preserve">All measurements are Imperial </t>
  </si>
  <si>
    <t>5310.55'</t>
  </si>
  <si>
    <t>299.174 md.ft</t>
  </si>
  <si>
    <t>Pressure was labled extrapolated pressure</t>
  </si>
  <si>
    <t>BRYNDERWIN 1</t>
  </si>
  <si>
    <t>RFT</t>
  </si>
  <si>
    <t>CARANNA 1</t>
  </si>
  <si>
    <t xml:space="preserve"> RECOVERED 2.78M3 (17.5 BBL) MUD &amp; MUD CUT WATER AND 9.94M3 (62.5 BBL) OF FAINTLY MUD CUT FORMATION WATER.</t>
  </si>
  <si>
    <t>Gauges were called top and bottom not inside and outside. Bottom of bottom packer set at 1364 m</t>
  </si>
  <si>
    <t xml:space="preserve"> RECOVERED 14.47M3 (91 BBLS) OF FORMATION WATER. FLOWED FRESH WATER (MINIMUM CHLORIDES 200 PPM) AT  76.32 M3/DAY (480 BBLS/DAY).</t>
  </si>
  <si>
    <t>Gauges were called top and bottom not inside and outside.</t>
  </si>
  <si>
    <t>ELVO 1</t>
  </si>
  <si>
    <t>Basal Jurassic</t>
  </si>
  <si>
    <t>WEAK AIR BLOW AFTER 4 HRS 50 MINS; RECOVERED 47.2M OF WATER CUT MUD, 56.7M OF MUDDY WATER, AND 1453.6M OF WATER.</t>
  </si>
  <si>
    <t>EMU CREEK 1</t>
  </si>
  <si>
    <t>FLUIDS TO SURFACE IN 29 MINUTES AT 999.0 BARRELS WATER PER DAY / GAS TO SURFACE IN 46 MINUTES AT RATE TO SMALL TO MEASURE.</t>
  </si>
  <si>
    <t>MISRUN.</t>
  </si>
  <si>
    <t>NO GAS TO SURFACE / NO FLUIDS TO SURFACE - MISRUN AFTER 5 MINUTES TOOL PLUGGED.</t>
  </si>
  <si>
    <t>NO GAS TO SURFACE / NO FLUIDS TO SURFACE.</t>
  </si>
  <si>
    <t>GIFFORD 1</t>
  </si>
  <si>
    <t>GREY RANGE 1</t>
  </si>
  <si>
    <t>Dual Straddle</t>
  </si>
  <si>
    <t>Etonvale (Adavale)</t>
  </si>
  <si>
    <t>STRONG AIR BLOW, NO GAS TO SURFACE, WATER CUSHION (457M) TO SURFACE 25MINS, MUD TO SURFACE 42MINS,GAS CUT SALT WATER TO SURFACE IN 47MINS AT 220 KILOLITRES PER DAY.</t>
  </si>
  <si>
    <t>2 gauges not sure which is inside/outside/fluid etc as not indicated. Pretty sure results are in imperial measurements</t>
  </si>
  <si>
    <t>6000md-ft</t>
  </si>
  <si>
    <t>avr 33 md effective permeability for 184ft net pay section tested</t>
  </si>
  <si>
    <t xml:space="preserve">See also log porosities and salinites. </t>
  </si>
  <si>
    <t>JILLAROO 1</t>
  </si>
  <si>
    <t xml:space="preserve">Hutton? </t>
  </si>
  <si>
    <t xml:space="preserve">NGTS REC. 3.5BBL MUD, 61BBL WATER. 1426m column of very fresh water recovered. </t>
  </si>
  <si>
    <t>KALOOLA 1</t>
  </si>
  <si>
    <t>LISBURNE 1</t>
  </si>
  <si>
    <t>LOVELLE DOWNS 1</t>
  </si>
  <si>
    <t>dst</t>
  </si>
  <si>
    <t>hutton</t>
  </si>
  <si>
    <t>STRONG AIR BLOW, MUDDY FRESHWATER TO SURFACE AFTER 29 MINS.; MAX. FLOW RATE 102,206 LITRES PER DAY</t>
  </si>
  <si>
    <t>gauges labled as top and bottom. Only one flow period</t>
  </si>
  <si>
    <t>MCVERRY 1</t>
  </si>
  <si>
    <t>MILO 1</t>
  </si>
  <si>
    <t>MOUNT MORRIS 1</t>
  </si>
  <si>
    <t>NORTH APSLEY 1</t>
  </si>
  <si>
    <t>Conventional off bottom</t>
  </si>
  <si>
    <t>Adori Sandstone</t>
  </si>
  <si>
    <t>NFTS, REC. 1019M FORMATION WATER</t>
  </si>
  <si>
    <t>PARADISE 1</t>
  </si>
  <si>
    <t>PAROO 1</t>
  </si>
  <si>
    <t>RANGOON 1</t>
  </si>
  <si>
    <t>Cadna-Owie</t>
  </si>
  <si>
    <t>VERY WEAK AIR BLOW. RECOVERED 50L RAT-HOLE MUD.</t>
  </si>
  <si>
    <t>Hooray Sandstone</t>
  </si>
  <si>
    <t>WEAK TO MODERATE AIR BLOW. RECOVERED 48 BARRELS MUDDY WATER.</t>
  </si>
  <si>
    <t>ROLWEGAN CREEK 1</t>
  </si>
  <si>
    <t>ROSEBANK 1</t>
  </si>
  <si>
    <t>SPELTZ 1</t>
  </si>
  <si>
    <t>STRATAVON 1</t>
  </si>
  <si>
    <t>SWAYLANDS 1</t>
  </si>
  <si>
    <t>TALUNDILLY_CSG 1</t>
  </si>
  <si>
    <t>Mackunda Formation</t>
  </si>
  <si>
    <t>note datum was Ground level</t>
  </si>
  <si>
    <t>Saltern 1A</t>
  </si>
  <si>
    <t>SI Straddle</t>
  </si>
  <si>
    <t>Betts Creek Coal Measures</t>
  </si>
  <si>
    <t>Had WLRT Recorder instead of Inside Recorder says 'Refer to RT Charts' for pressures</t>
  </si>
  <si>
    <t>Solomon 1A</t>
  </si>
  <si>
    <t>Good bubble at 3 inches in the bucket staying constant through out the flow period.</t>
  </si>
  <si>
    <t>No initial indication of a flow. Strong bubbles six inches in the bucket 30 minutes into the flow period.</t>
  </si>
  <si>
    <t>Initial shut in considered invalid</t>
  </si>
  <si>
    <t>ACACIA 1 (also Acacia 1A and AB</t>
  </si>
  <si>
    <t>Acacia 1 ST1</t>
  </si>
  <si>
    <t>Acacia 1 ST2</t>
  </si>
  <si>
    <t>MT MYTH 1</t>
  </si>
  <si>
    <t>STOCKHOLM 1</t>
  </si>
  <si>
    <t>Well name</t>
  </si>
  <si>
    <t xml:space="preserve">Company </t>
  </si>
  <si>
    <t>date drilled (rig release date)</t>
  </si>
  <si>
    <t>Total depth</t>
  </si>
  <si>
    <t>AHD Ground level (M)</t>
  </si>
  <si>
    <t>drilling datum (m) ( e.g. KB, DF., gl)</t>
  </si>
  <si>
    <t>Well status</t>
  </si>
  <si>
    <t>Target</t>
  </si>
  <si>
    <t>diamond Core (From - To)</t>
  </si>
  <si>
    <t>Fracture stimualation reports?</t>
  </si>
  <si>
    <t>Composite log / formation evaluation log (Interpreted logs)?</t>
  </si>
  <si>
    <t xml:space="preserve">Rock properties interp? </t>
  </si>
  <si>
    <t>Formation Mico imagering (FMI) / Acoustic sonic scanner (UMI)</t>
  </si>
  <si>
    <t>Drill stem test results</t>
  </si>
  <si>
    <t>Drill stem test interpretation</t>
  </si>
  <si>
    <t>WATER ANALYSIS</t>
  </si>
  <si>
    <t>Gas Isotopes</t>
  </si>
  <si>
    <t xml:space="preserve">Gas desorption </t>
  </si>
  <si>
    <t>Adsorption isotherm analyses</t>
  </si>
  <si>
    <t>Proximate Analysis (Coal Quality, e.g. moisture, ash, )</t>
  </si>
  <si>
    <t>Vitrintie reflectance?</t>
  </si>
  <si>
    <t xml:space="preserve">Coal petrology or petrography reports? </t>
  </si>
  <si>
    <t>palynology</t>
  </si>
  <si>
    <t>Comments</t>
  </si>
  <si>
    <t>In Qped</t>
  </si>
  <si>
    <t>WCR downloaded but not datamined as yet (TE)</t>
  </si>
  <si>
    <t>AGL</t>
  </si>
  <si>
    <t>221.028 DF</t>
  </si>
  <si>
    <t>Betts Creek Beds, Aramac Coal Measures</t>
  </si>
  <si>
    <t>WCR</t>
  </si>
  <si>
    <t>TD 1522m</t>
  </si>
  <si>
    <t>Side track 1 start depth 222.19m to 1354.9m</t>
  </si>
  <si>
    <t>HQ3 - NQ2, 1083-1244.57</t>
  </si>
  <si>
    <t>Side track 2 start depth 660m to 1244.7m</t>
  </si>
  <si>
    <t>ALBILBAH CSG 1</t>
  </si>
  <si>
    <t>SEN</t>
  </si>
  <si>
    <t>Not open file as yet (jan 14)</t>
  </si>
  <si>
    <t>not in Qdex 16/1/2014</t>
  </si>
  <si>
    <t>HEP</t>
  </si>
  <si>
    <t>Bury Limestone - Adavale Basin, DST in Clematis sst</t>
  </si>
  <si>
    <t>3354.3-3361.9</t>
  </si>
  <si>
    <t>Includes DST in Clematis</t>
  </si>
  <si>
    <t>Galilee Basin</t>
  </si>
  <si>
    <t>APLNG</t>
  </si>
  <si>
    <t xml:space="preserve">Drilling issues, no logs run. </t>
  </si>
  <si>
    <t>Blue Energy</t>
  </si>
  <si>
    <t>329.1 GL</t>
  </si>
  <si>
    <t>NO Dst Interp, water analysis, adsorption isotherms, some gas composition in gas desorption results provided</t>
  </si>
  <si>
    <t>Bow Energy</t>
  </si>
  <si>
    <t>243.8 RT</t>
  </si>
  <si>
    <t>Hutton Sandstone</t>
  </si>
  <si>
    <t>petrophysical interpretation</t>
  </si>
  <si>
    <t>Resistivity-Sonic-Density-Neutron-GR-SP-Cal</t>
  </si>
  <si>
    <t>WMC</t>
  </si>
  <si>
    <t>Hutton Fm, 2nd target anything in Galilee and top of Buckabie Fm -Adavale</t>
  </si>
  <si>
    <t xml:space="preserve">WCR -note log porosity interps </t>
  </si>
  <si>
    <t xml:space="preserve">WCR -note log porosity interps. Quantitative log analyses needs to be downloaded. </t>
  </si>
  <si>
    <t>Triassic and Permian Galilee Basin sequence on the Barwinock Structure / Jurassic and Cretaceous sandstones of Eromanga Basin Sequence</t>
  </si>
  <si>
    <t>sidewall core</t>
  </si>
  <si>
    <t>EAL</t>
  </si>
  <si>
    <t>yes</t>
  </si>
  <si>
    <t>Australia Pacific LNG</t>
  </si>
  <si>
    <t>433.019 DF</t>
  </si>
  <si>
    <t>lots of gas data, purpose of well was to test suitabilty for CSG production. gamma ray log, density, dual laterlog MLL compensated sonic, Neutron, micro-imager</t>
  </si>
  <si>
    <t>AAU</t>
  </si>
  <si>
    <t>Eromanga and Galilee Basins</t>
  </si>
  <si>
    <t>sidewall cores</t>
  </si>
  <si>
    <t>CAROLINA 1</t>
  </si>
  <si>
    <t>Betts Creek Beds &amp; Aramac CM, 17m of net coal encountered</t>
  </si>
  <si>
    <t>CERNAN 1</t>
  </si>
  <si>
    <t>CRD</t>
  </si>
  <si>
    <t xml:space="preserve"> </t>
  </si>
  <si>
    <t>Enron</t>
  </si>
  <si>
    <t>Petro Sources INC</t>
  </si>
  <si>
    <t>Toolabuc Formation</t>
  </si>
  <si>
    <t>unsucessful now a water well in Hooray SST</t>
  </si>
  <si>
    <t>Galilee Energy</t>
  </si>
  <si>
    <t>lab testing of core samples is ongoing</t>
  </si>
  <si>
    <t>MRE</t>
  </si>
  <si>
    <t>hutton - Eromanga</t>
  </si>
  <si>
    <t>comprehensive log analyses inc Eromanga</t>
  </si>
  <si>
    <t>Eromanga Basin</t>
  </si>
  <si>
    <t>side wall core</t>
  </si>
  <si>
    <t>AAR</t>
  </si>
  <si>
    <t>Adavale Basin</t>
  </si>
  <si>
    <t>Betts Creek Beds and Aramac Coal Measures</t>
  </si>
  <si>
    <t>etonvale Fm - Adavale Basin</t>
  </si>
  <si>
    <t>see also log porosities analyses and salinities</t>
  </si>
  <si>
    <t>Comet Ridge</t>
  </si>
  <si>
    <t>HOBSON 1</t>
  </si>
  <si>
    <t>no well completion report in qdex</t>
  </si>
  <si>
    <t>Look at well abandonement report</t>
  </si>
  <si>
    <t>CON</t>
  </si>
  <si>
    <t>Eromanga - Hutton, Galilee - secondary target</t>
  </si>
  <si>
    <t>LEA</t>
  </si>
  <si>
    <t xml:space="preserve">Eromanga Basin - Hutton </t>
  </si>
  <si>
    <t xml:space="preserve">Eromanga basin directly overlies Adavale? </t>
  </si>
  <si>
    <t>KANAKA 1</t>
  </si>
  <si>
    <t>WCR. Note Ground level used as datum for measurements in WCR</t>
  </si>
  <si>
    <t>HQ 831.3-1300.5</t>
  </si>
  <si>
    <t>Some core porosity data from desorbed coal samples in desorption report. Missing Adsorbtion isotherm and coal analyses info</t>
  </si>
  <si>
    <t>KOBURRA 1</t>
  </si>
  <si>
    <t>HQ 932-1350.6</t>
  </si>
  <si>
    <t>AMX</t>
  </si>
  <si>
    <t>Main target - Hutton. 2nd target - Galilee to top of Jochmus Fm</t>
  </si>
  <si>
    <t>interpreted logs porosity + salinity</t>
  </si>
  <si>
    <t>LODESTONE 1</t>
  </si>
  <si>
    <t>Lodestone Energy</t>
  </si>
  <si>
    <t>Birkhead Fm</t>
  </si>
  <si>
    <t>LODESTONE 2</t>
  </si>
  <si>
    <t>Phillips Sunray</t>
  </si>
  <si>
    <t>Adavale Basin?</t>
  </si>
  <si>
    <t>HPP</t>
  </si>
  <si>
    <t>Rincon</t>
  </si>
  <si>
    <t>Conventional Hydrocarbons, Hutton Sandstone, Permian</t>
  </si>
  <si>
    <t>RPN</t>
  </si>
  <si>
    <t>Hutton Sst, Lake Galilee sst</t>
  </si>
  <si>
    <t>Hutton, Triassic Galilee</t>
  </si>
  <si>
    <t>gas composition not easier to copy and paste but in WCR</t>
  </si>
  <si>
    <t>Hooray, Adori, Birkhead, Hutton</t>
  </si>
  <si>
    <t>HQ 830-1341.9</t>
  </si>
  <si>
    <t>206?</t>
  </si>
  <si>
    <t>WCR. Missing part of summary sheet</t>
  </si>
  <si>
    <t>HEM</t>
  </si>
  <si>
    <t>Eromanga</t>
  </si>
  <si>
    <t>IOD</t>
  </si>
  <si>
    <t>Adava</t>
  </si>
  <si>
    <t>core and sidewall core</t>
  </si>
  <si>
    <t>AAP</t>
  </si>
  <si>
    <t>Winton Fm</t>
  </si>
  <si>
    <t>AGA/NMX</t>
  </si>
  <si>
    <t>WCR downloaded but not datamined as yet (TE). Note: 2 wcr, one for hole to 1958.8m, 2nd one for when well was deepened to 4130m in Jun92</t>
  </si>
  <si>
    <t>Base of Eromanga in area, Birkhead formation</t>
  </si>
  <si>
    <t>EEAPL (Enron Exploration Australia Pty Ltd)</t>
  </si>
  <si>
    <t>report scanned in as image in PDF not so useful for copying information</t>
  </si>
  <si>
    <t>WCR says DST was done but cannot find the results. Comprehensive report, including stress measurements.</t>
  </si>
  <si>
    <t>Hutton Sandstone, top of Adavale Basin</t>
  </si>
  <si>
    <t>SALTERN 1</t>
  </si>
  <si>
    <t>LRH</t>
  </si>
  <si>
    <t>Permian Coals, Toolebuc Shales</t>
  </si>
  <si>
    <t>27 core cuts from 798.5 to 937.57 (Betts Creek Beds)</t>
  </si>
  <si>
    <t>SALTERN 1A</t>
  </si>
  <si>
    <t>SKIFF 1</t>
  </si>
  <si>
    <t>Betts Ck Beds</t>
  </si>
  <si>
    <t>SOLOMON 1</t>
  </si>
  <si>
    <t>Queensland Energy Resources</t>
  </si>
  <si>
    <t>terminated early. Drill string stuck in loose friable sands in Moolayamber Fm</t>
  </si>
  <si>
    <t>SOLOMON 1A</t>
  </si>
  <si>
    <t>HQ 1060.3-1401</t>
  </si>
  <si>
    <t xml:space="preserve">x, some results in wcr report </t>
  </si>
  <si>
    <t>Also helium porosity perm data</t>
  </si>
  <si>
    <t>SOLOMON 2</t>
  </si>
  <si>
    <t>HQ 903-1273</t>
  </si>
  <si>
    <t>Lake Galilee Sandstone, Aramac Coal Measures</t>
  </si>
  <si>
    <t>samples of thick coal seams in Aramac</t>
  </si>
  <si>
    <t>Betts Creek Beds and Aramac CM</t>
  </si>
  <si>
    <t>STOCKHOLM 2</t>
  </si>
  <si>
    <t>AGE</t>
  </si>
  <si>
    <t>EHN</t>
  </si>
  <si>
    <t>Eromanga - Hutton</t>
  </si>
  <si>
    <t>Some well log analysis porosity</t>
  </si>
  <si>
    <t>Galilee Basin, Top of Adavale Basin (Buckabie Fm)</t>
  </si>
  <si>
    <t>Stratigraphy only as a diagram not as a table with depths</t>
  </si>
  <si>
    <t>Winton Formation / Mackunda Sandstone</t>
  </si>
  <si>
    <t>to 400m</t>
  </si>
  <si>
    <t>Betts Cr beds</t>
  </si>
  <si>
    <t>200.625?</t>
  </si>
  <si>
    <t>WOLOLLA 1</t>
  </si>
  <si>
    <t>Apiti Oil &amp; Gas Exploration Limited</t>
  </si>
  <si>
    <t>Lake Galilee Sandstone, secondary objectives, other sst reservoirs in Galilee</t>
  </si>
  <si>
    <t>wcr</t>
  </si>
  <si>
    <t>no testing done, not even well logs, due to no gas encountered.</t>
  </si>
  <si>
    <t>WONGANELLA 1</t>
  </si>
  <si>
    <t>drilling datum</t>
  </si>
  <si>
    <t>temp only density</t>
  </si>
  <si>
    <t>A</t>
  </si>
  <si>
    <t>B</t>
  </si>
  <si>
    <t>C</t>
  </si>
  <si>
    <t>temp and salinity density</t>
  </si>
  <si>
    <t>ALICE RIVER 1</t>
  </si>
  <si>
    <t>ALLANDALE 1</t>
  </si>
  <si>
    <t>BROOKWOOD 1</t>
  </si>
  <si>
    <t>COLLABARA 1</t>
  </si>
  <si>
    <t>COREENA 1</t>
  </si>
  <si>
    <t>CROSSMORE 1</t>
  </si>
  <si>
    <t>GLENARAS 1</t>
  </si>
  <si>
    <t>JERICHO 1</t>
  </si>
  <si>
    <t>MARANDA 1</t>
  </si>
  <si>
    <t>MUTTABURRA 1</t>
  </si>
  <si>
    <t>THUNDERBOLT 1</t>
  </si>
  <si>
    <t>TDS mg/L</t>
  </si>
  <si>
    <t>Salinity g/kg</t>
  </si>
  <si>
    <t>no final shut in</t>
  </si>
  <si>
    <t>AGL pH 14/02/2012</t>
  </si>
  <si>
    <t>blank cell for ions = no data</t>
  </si>
  <si>
    <t>Is this useful?</t>
  </si>
  <si>
    <t>KCl muds for values &gt;0.5?</t>
  </si>
  <si>
    <t>Na/K &gt; 3 meq/L</t>
  </si>
  <si>
    <t>Water sample</t>
  </si>
  <si>
    <t>Gas isotopes</t>
  </si>
  <si>
    <t>CBE (Abs)</t>
  </si>
  <si>
    <t>Sample date</t>
  </si>
  <si>
    <t>pH</t>
  </si>
  <si>
    <t>Redox</t>
  </si>
  <si>
    <t>EC</t>
  </si>
  <si>
    <t xml:space="preserve">EC </t>
  </si>
  <si>
    <t>Na</t>
  </si>
  <si>
    <t>K</t>
  </si>
  <si>
    <t>Ca</t>
  </si>
  <si>
    <t>Mg</t>
  </si>
  <si>
    <t>Cl</t>
  </si>
  <si>
    <t>HCO</t>
  </si>
  <si>
    <t>CO3</t>
  </si>
  <si>
    <t>SO4</t>
  </si>
  <si>
    <t>NO3</t>
  </si>
  <si>
    <t>Alk_CaCO3</t>
  </si>
  <si>
    <r>
      <t>HCO</t>
    </r>
    <r>
      <rPr>
        <b/>
        <vertAlign val="subscript"/>
        <sz val="10"/>
        <rFont val="Arial"/>
        <family val="2"/>
      </rPr>
      <t>3</t>
    </r>
    <r>
      <rPr>
        <b/>
        <sz val="10"/>
        <rFont val="Arial"/>
        <family val="2"/>
      </rPr>
      <t xml:space="preserve"> </t>
    </r>
  </si>
  <si>
    <r>
      <t>CO</t>
    </r>
    <r>
      <rPr>
        <b/>
        <vertAlign val="subscript"/>
        <sz val="10"/>
        <rFont val="Arial"/>
        <family val="2"/>
      </rPr>
      <t>3</t>
    </r>
    <r>
      <rPr>
        <b/>
        <vertAlign val="superscript"/>
        <sz val="10"/>
        <rFont val="Arial"/>
        <family val="2"/>
      </rPr>
      <t>2-</t>
    </r>
    <r>
      <rPr>
        <b/>
        <sz val="10"/>
        <rFont val="Arial"/>
        <family val="2"/>
      </rPr>
      <t xml:space="preserve">   </t>
    </r>
  </si>
  <si>
    <r>
      <t>SO</t>
    </r>
    <r>
      <rPr>
        <b/>
        <vertAlign val="subscript"/>
        <sz val="10"/>
        <rFont val="Arial"/>
        <family val="2"/>
      </rPr>
      <t>4</t>
    </r>
  </si>
  <si>
    <r>
      <t>NO</t>
    </r>
    <r>
      <rPr>
        <b/>
        <vertAlign val="subscript"/>
        <sz val="10"/>
        <rFont val="Arial"/>
        <family val="2"/>
      </rPr>
      <t>3</t>
    </r>
  </si>
  <si>
    <t>CATIONS</t>
  </si>
  <si>
    <t>ANIONS</t>
  </si>
  <si>
    <t>CBE</t>
  </si>
  <si>
    <t xml:space="preserve">Pass/Fail </t>
  </si>
  <si>
    <t>TDS</t>
  </si>
  <si>
    <t>TDS (calc)</t>
  </si>
  <si>
    <t>TDS (report)</t>
  </si>
  <si>
    <t>Total Hard</t>
  </si>
  <si>
    <r>
      <t>SI</t>
    </r>
    <r>
      <rPr>
        <b/>
        <vertAlign val="subscript"/>
        <sz val="10"/>
        <rFont val="Arial"/>
        <family val="2"/>
      </rPr>
      <t>calcite</t>
    </r>
    <r>
      <rPr>
        <b/>
        <sz val="10"/>
        <rFont val="Arial"/>
        <family val="2"/>
      </rPr>
      <t xml:space="preserve"> =log([Ca2+][CO2-3])-logKcc</t>
    </r>
  </si>
  <si>
    <t>Ion Activity</t>
  </si>
  <si>
    <t>SAR</t>
  </si>
  <si>
    <r>
      <t>HCO</t>
    </r>
    <r>
      <rPr>
        <b/>
        <vertAlign val="subscript"/>
        <sz val="10"/>
        <rFont val="Arial"/>
        <family val="2"/>
      </rPr>
      <t>3</t>
    </r>
    <r>
      <rPr>
        <b/>
        <sz val="10"/>
        <rFont val="Arial"/>
        <family val="2"/>
      </rPr>
      <t>/Cl</t>
    </r>
  </si>
  <si>
    <t>K/Cl</t>
  </si>
  <si>
    <t>Na/K</t>
  </si>
  <si>
    <t>K/Σcations</t>
  </si>
  <si>
    <t>(Na)/Cl</t>
  </si>
  <si>
    <t>(Ca+Mg)/Cl</t>
  </si>
  <si>
    <t>Ca/Cl</t>
  </si>
  <si>
    <r>
      <t>SO</t>
    </r>
    <r>
      <rPr>
        <b/>
        <vertAlign val="subscript"/>
        <sz val="10"/>
        <rFont val="Arial"/>
        <family val="2"/>
      </rPr>
      <t>4</t>
    </r>
    <r>
      <rPr>
        <b/>
        <vertAlign val="superscript"/>
        <sz val="10"/>
        <rFont val="Arial"/>
        <family val="2"/>
      </rPr>
      <t>2-</t>
    </r>
    <r>
      <rPr>
        <b/>
        <sz val="10"/>
        <rFont val="Arial"/>
        <family val="2"/>
      </rPr>
      <t>/HCO</t>
    </r>
    <r>
      <rPr>
        <b/>
        <vertAlign val="subscript"/>
        <sz val="10"/>
        <rFont val="Arial"/>
        <family val="2"/>
      </rPr>
      <t>3</t>
    </r>
    <r>
      <rPr>
        <b/>
        <vertAlign val="superscript"/>
        <sz val="10"/>
        <rFont val="Arial"/>
        <family val="2"/>
      </rPr>
      <t>-</t>
    </r>
  </si>
  <si>
    <t>(Na+K)/Cl</t>
  </si>
  <si>
    <t>Na/Σcations</t>
  </si>
  <si>
    <t>Ca/Σcations</t>
  </si>
  <si>
    <t>Mg/Σcations</t>
  </si>
  <si>
    <t>Cl/Σanions</t>
  </si>
  <si>
    <r>
      <t>SO</t>
    </r>
    <r>
      <rPr>
        <b/>
        <vertAlign val="subscript"/>
        <sz val="10"/>
        <rFont val="Arial"/>
        <family val="2"/>
      </rPr>
      <t>4</t>
    </r>
    <r>
      <rPr>
        <b/>
        <sz val="10"/>
        <rFont val="Arial"/>
        <family val="2"/>
      </rPr>
      <t>/Σanions</t>
    </r>
  </si>
  <si>
    <r>
      <t>HCO</t>
    </r>
    <r>
      <rPr>
        <b/>
        <vertAlign val="subscript"/>
        <sz val="10"/>
        <rFont val="Arial"/>
        <family val="2"/>
      </rPr>
      <t>3</t>
    </r>
    <r>
      <rPr>
        <b/>
        <sz val="10"/>
        <rFont val="Arial"/>
        <family val="2"/>
      </rPr>
      <t>/Σanions</t>
    </r>
  </si>
  <si>
    <t>log[HCO-3]</t>
  </si>
  <si>
    <t>log[CO2-3] = logK2 + pH + log[HCO-3]</t>
  </si>
  <si>
    <t>log[Ca2+]</t>
  </si>
  <si>
    <t>(Ca+Mg)/(Na+K)</t>
  </si>
  <si>
    <t>Ba</t>
  </si>
  <si>
    <t>Br</t>
  </si>
  <si>
    <t>Cd</t>
  </si>
  <si>
    <t>Co</t>
  </si>
  <si>
    <t>Cr</t>
  </si>
  <si>
    <t>Cu</t>
  </si>
  <si>
    <t>F</t>
  </si>
  <si>
    <t>Fe</t>
  </si>
  <si>
    <t>I</t>
  </si>
  <si>
    <t>Li</t>
  </si>
  <si>
    <t>Mn</t>
  </si>
  <si>
    <t>Ni</t>
  </si>
  <si>
    <t>Pb</t>
  </si>
  <si>
    <t>PO4</t>
  </si>
  <si>
    <t>Sulfide</t>
  </si>
  <si>
    <t>Si</t>
  </si>
  <si>
    <t>SiO2</t>
  </si>
  <si>
    <t>Sr</t>
  </si>
  <si>
    <t>Zn</t>
  </si>
  <si>
    <t>OH</t>
  </si>
  <si>
    <t>SG_Temp</t>
  </si>
  <si>
    <t>Salinity_TDS</t>
  </si>
  <si>
    <t>Reservoir_Code</t>
  </si>
  <si>
    <t>Blank 1</t>
  </si>
  <si>
    <t>Resistivity</t>
  </si>
  <si>
    <t>Res_Temp</t>
  </si>
  <si>
    <t>QC_Code</t>
  </si>
  <si>
    <t>SG</t>
  </si>
  <si>
    <t>Blank 2</t>
  </si>
  <si>
    <t>TVD</t>
  </si>
  <si>
    <t>Test_type</t>
  </si>
  <si>
    <t>Surface_X_COORD</t>
  </si>
  <si>
    <t>Surface_Y_COORD</t>
  </si>
  <si>
    <t>datum_elevation</t>
  </si>
  <si>
    <t>FORMATION_TYPE_CODE</t>
  </si>
  <si>
    <t>MEMBER_CODE</t>
  </si>
  <si>
    <t>NTU</t>
  </si>
  <si>
    <t>Well ID</t>
  </si>
  <si>
    <r>
      <t>(</t>
    </r>
    <r>
      <rPr>
        <vertAlign val="superscript"/>
        <sz val="11"/>
        <color theme="1"/>
        <rFont val="Calibri"/>
        <family val="2"/>
        <scheme val="minor"/>
      </rPr>
      <t>36</t>
    </r>
    <r>
      <rPr>
        <sz val="11"/>
        <color theme="1"/>
        <rFont val="Calibri"/>
        <family val="2"/>
        <scheme val="minor"/>
      </rPr>
      <t>Cl/Cl x 10</t>
    </r>
    <r>
      <rPr>
        <vertAlign val="superscript"/>
        <sz val="11"/>
        <color theme="1"/>
        <rFont val="Calibri"/>
        <family val="2"/>
        <scheme val="minor"/>
      </rPr>
      <t>-15</t>
    </r>
    <r>
      <rPr>
        <sz val="11"/>
        <color theme="1"/>
        <rFont val="Calibri"/>
        <family val="2"/>
        <scheme val="minor"/>
      </rPr>
      <t>)</t>
    </r>
  </si>
  <si>
    <t>d18O</t>
  </si>
  <si>
    <t>D2H</t>
  </si>
  <si>
    <t>C-org</t>
  </si>
  <si>
    <t>pmc</t>
  </si>
  <si>
    <t>d13C</t>
  </si>
  <si>
    <t>d14C</t>
  </si>
  <si>
    <t>RC age</t>
  </si>
  <si>
    <t>Error</t>
  </si>
  <si>
    <t>Depth</t>
  </si>
  <si>
    <t>d13CO2</t>
  </si>
  <si>
    <t>δ13C CH4</t>
  </si>
  <si>
    <t>δD CH4</t>
  </si>
  <si>
    <t>CH4</t>
  </si>
  <si>
    <t>H2</t>
  </si>
  <si>
    <t>O2+Ar</t>
  </si>
  <si>
    <t>CO2</t>
  </si>
  <si>
    <t>N2</t>
  </si>
  <si>
    <t>CO</t>
  </si>
  <si>
    <t>C1</t>
  </si>
  <si>
    <t>C2</t>
  </si>
  <si>
    <t>C2H4</t>
  </si>
  <si>
    <t>C3</t>
  </si>
  <si>
    <t>C3H6</t>
  </si>
  <si>
    <t>iC4</t>
  </si>
  <si>
    <t>nC4</t>
  </si>
  <si>
    <t>iC5</t>
  </si>
  <si>
    <t>nC5</t>
  </si>
  <si>
    <t>C6+</t>
  </si>
  <si>
    <t>DERM Reg #</t>
  </si>
  <si>
    <t>#</t>
  </si>
  <si>
    <t>Site</t>
  </si>
  <si>
    <t>5%</t>
  </si>
  <si>
    <t>Sample #</t>
  </si>
  <si>
    <t>Comment</t>
  </si>
  <si>
    <t>Tenement</t>
  </si>
  <si>
    <t>Depth (m)</t>
  </si>
  <si>
    <t>TOP (mbgl)</t>
  </si>
  <si>
    <t>BOT (mbgl)</t>
  </si>
  <si>
    <t>Analysed/Spud_ID</t>
  </si>
  <si>
    <r>
      <t>@25</t>
    </r>
    <r>
      <rPr>
        <vertAlign val="superscript"/>
        <sz val="11"/>
        <color theme="1"/>
        <rFont val="Calibri"/>
        <family val="2"/>
        <scheme val="minor"/>
      </rPr>
      <t>o</t>
    </r>
    <r>
      <rPr>
        <sz val="11"/>
        <color theme="1"/>
        <rFont val="Calibri"/>
        <family val="2"/>
        <scheme val="minor"/>
      </rPr>
      <t>C (77</t>
    </r>
    <r>
      <rPr>
        <vertAlign val="superscript"/>
        <sz val="11"/>
        <color theme="1"/>
        <rFont val="Calibri"/>
        <family val="2"/>
        <scheme val="minor"/>
      </rPr>
      <t>o</t>
    </r>
    <r>
      <rPr>
        <sz val="11"/>
        <color theme="1"/>
        <rFont val="Calibri"/>
        <family val="2"/>
        <scheme val="minor"/>
      </rPr>
      <t>F)</t>
    </r>
  </si>
  <si>
    <t>deg C</t>
  </si>
  <si>
    <t>mV</t>
  </si>
  <si>
    <t>uS/cm</t>
  </si>
  <si>
    <t>m.ohms/cm</t>
  </si>
  <si>
    <t>ohm.metres</t>
  </si>
  <si>
    <t>mg/L</t>
  </si>
  <si>
    <t>(meq/L)</t>
  </si>
  <si>
    <t>meq/l</t>
  </si>
  <si>
    <t>+/-5%</t>
  </si>
  <si>
    <t xml:space="preserve">  (blank &gt;5%)</t>
  </si>
  <si>
    <t>(mg/L)</t>
  </si>
  <si>
    <t>Debye-Huckel</t>
  </si>
  <si>
    <t>Values &gt;18 = poor</t>
  </si>
  <si>
    <t>BP</t>
  </si>
  <si>
    <t>Sample</t>
  </si>
  <si>
    <t>‰</t>
  </si>
  <si>
    <t>Run 1</t>
  </si>
  <si>
    <t>Run 2</t>
  </si>
  <si>
    <t>Average</t>
  </si>
  <si>
    <t>Std Dev</t>
  </si>
  <si>
    <t>ug/L</t>
  </si>
  <si>
    <t>ppm</t>
  </si>
  <si>
    <t>Acacia-1</t>
  </si>
  <si>
    <t>ST2 (gas only)</t>
  </si>
  <si>
    <t>10/13/2010</t>
  </si>
  <si>
    <t>ST2</t>
  </si>
  <si>
    <t xml:space="preserve">Aberfoyle 1A </t>
  </si>
  <si>
    <t>DST 1</t>
  </si>
  <si>
    <t>DST 2</t>
  </si>
  <si>
    <t>DST 3</t>
  </si>
  <si>
    <t>&lt;0.1</t>
  </si>
  <si>
    <t>DST 4</t>
  </si>
  <si>
    <t>Aberfoyle 1A</t>
  </si>
  <si>
    <t>DST 5</t>
  </si>
  <si>
    <t>DST 4 Ann Flow</t>
  </si>
  <si>
    <t>Water flow</t>
  </si>
  <si>
    <t>Alva 1</t>
  </si>
  <si>
    <t>Hartogen Alva well 1 DST 3</t>
  </si>
  <si>
    <t>Ayrshire 1 1082/86</t>
  </si>
  <si>
    <t>29088501 DST 1</t>
  </si>
  <si>
    <t>KCl muds</t>
  </si>
  <si>
    <t>Ayrshire 1 1082/87</t>
  </si>
  <si>
    <t>29088502 DST 3 (*HCO3 adj)</t>
  </si>
  <si>
    <t>Ayrshire 1 1082/88</t>
  </si>
  <si>
    <t>29088503 DST 4</t>
  </si>
  <si>
    <t>Barwinock 1</t>
  </si>
  <si>
    <t>1550/89</t>
  </si>
  <si>
    <t>Bynderwin 1</t>
  </si>
  <si>
    <t>PE 292 Esso Foxhall No. 1</t>
  </si>
  <si>
    <t>Bynderwin 2</t>
  </si>
  <si>
    <t>PE 293 Byrdewin No. 1</t>
  </si>
  <si>
    <t>Dotswood 1</t>
  </si>
  <si>
    <t>DST 2 Tool</t>
  </si>
  <si>
    <t>Dunrossie 1</t>
  </si>
  <si>
    <t>DST 1-1</t>
  </si>
  <si>
    <t>&lt;0.5</t>
  </si>
  <si>
    <t>0034-07-3</t>
  </si>
  <si>
    <t>DST 1-2</t>
  </si>
  <si>
    <t>0034-07-14</t>
  </si>
  <si>
    <t>Grey Range 1</t>
  </si>
  <si>
    <t>Etonvale Fm</t>
  </si>
  <si>
    <t>10640-10870 ft</t>
  </si>
  <si>
    <t>nd</t>
  </si>
  <si>
    <t>DST1-2</t>
  </si>
  <si>
    <t>DST1-3</t>
  </si>
  <si>
    <t>CH A85</t>
  </si>
  <si>
    <t>Gunn 1</t>
  </si>
  <si>
    <t>DST - 1D</t>
  </si>
  <si>
    <t>0076-07-2</t>
  </si>
  <si>
    <t>DST - 1E</t>
  </si>
  <si>
    <t>0076-07-9</t>
  </si>
  <si>
    <t>Hergenrother 1</t>
  </si>
  <si>
    <t>DST-1A</t>
  </si>
  <si>
    <t>0070-07-1</t>
  </si>
  <si>
    <t>DST-2C</t>
  </si>
  <si>
    <t>&lt;5</t>
  </si>
  <si>
    <t>0070-07-14</t>
  </si>
  <si>
    <t>Jillaroo 1</t>
  </si>
  <si>
    <t>PE 445</t>
  </si>
  <si>
    <t>Lovelle Downs 1</t>
  </si>
  <si>
    <t>DST sample 2</t>
  </si>
  <si>
    <t>nd:pH&gt;8.4?</t>
  </si>
  <si>
    <t>no pH</t>
  </si>
  <si>
    <t>&gt;&gt;3</t>
  </si>
  <si>
    <t>P319 (middle)</t>
  </si>
  <si>
    <t>P319 (bottom)</t>
  </si>
  <si>
    <t xml:space="preserve">P320 </t>
  </si>
  <si>
    <t>North Apsley 1</t>
  </si>
  <si>
    <t>DST 1 (Job LQ7688) sample chamber</t>
  </si>
  <si>
    <t>DST 1 (Job LQ7688) bottom water recovery</t>
  </si>
  <si>
    <t>Rangoon 1</t>
  </si>
  <si>
    <t>NA</t>
  </si>
  <si>
    <t>SALINITY_TDSC</t>
  </si>
  <si>
    <t>BETS</t>
  </si>
  <si>
    <t>Dup</t>
  </si>
  <si>
    <t>Rodney Creek 1</t>
  </si>
  <si>
    <t>DST 1 8/2 (3MI0385)</t>
  </si>
  <si>
    <t>D</t>
  </si>
  <si>
    <t>DST 2 8/16 (3MI0385)</t>
  </si>
  <si>
    <t>FF</t>
  </si>
  <si>
    <t>DST 3 FF</t>
  </si>
  <si>
    <t>Salterne 1A</t>
  </si>
  <si>
    <t>gas only</t>
  </si>
  <si>
    <t>Talundilly_CSG 1</t>
  </si>
  <si>
    <t>4285-004</t>
  </si>
  <si>
    <t>4285-005</t>
  </si>
  <si>
    <t>Vera Park 1</t>
  </si>
  <si>
    <t>4013-001</t>
  </si>
  <si>
    <t>4013-002</t>
  </si>
  <si>
    <t>Pond East</t>
  </si>
  <si>
    <t>Pond West</t>
  </si>
  <si>
    <t>GW01</t>
  </si>
  <si>
    <t>GA02</t>
  </si>
  <si>
    <t>GA03</t>
  </si>
  <si>
    <t>GA04</t>
  </si>
  <si>
    <t>GA05</t>
  </si>
  <si>
    <t>GA06</t>
  </si>
  <si>
    <t>254/63</t>
  </si>
  <si>
    <t>E</t>
  </si>
  <si>
    <t>CLEM</t>
  </si>
  <si>
    <t>255/63</t>
  </si>
  <si>
    <t>BAND</t>
  </si>
  <si>
    <t>JOE</t>
  </si>
  <si>
    <t>HUTT</t>
  </si>
  <si>
    <t>BUCK</t>
  </si>
  <si>
    <t>ETON</t>
  </si>
  <si>
    <t>P104</t>
  </si>
  <si>
    <t>P105</t>
  </si>
  <si>
    <t>JOEJ</t>
  </si>
  <si>
    <t>ARAM</t>
  </si>
  <si>
    <t>600/65</t>
  </si>
  <si>
    <t>599/65</t>
  </si>
  <si>
    <t>DUCA</t>
  </si>
  <si>
    <t>1701/64</t>
  </si>
  <si>
    <t>UNK</t>
  </si>
  <si>
    <t>993/62</t>
  </si>
  <si>
    <t>COLI</t>
  </si>
  <si>
    <t>PERM</t>
  </si>
  <si>
    <t>Comet Ridge Limited: ATP 744 (within 20 km of Gunn #2)</t>
  </si>
  <si>
    <t>undifferentiated aquifer</t>
  </si>
  <si>
    <t>Clematis Sandstone</t>
  </si>
  <si>
    <t>Moolayember Fm</t>
  </si>
  <si>
    <t>Lake Galilee Sandstone</t>
  </si>
  <si>
    <t>50066*</t>
  </si>
  <si>
    <t>Bandana Formation</t>
  </si>
  <si>
    <t>undifferentiated Permian</t>
  </si>
  <si>
    <t>Within 20 km of Gunn #2</t>
  </si>
  <si>
    <t>Outside 744</t>
  </si>
  <si>
    <t>BAP within 20 km Gunn #2</t>
  </si>
  <si>
    <t>Landholder 1</t>
  </si>
  <si>
    <t>Clematis Sandstone/Moolayember Fm</t>
  </si>
  <si>
    <t>Landholder 2</t>
  </si>
  <si>
    <t>Landholder 3</t>
  </si>
  <si>
    <t>Ronslow Beds / Moolayember Formation</t>
  </si>
  <si>
    <t>Gunn #2 Sample 1</t>
  </si>
  <si>
    <t>Gunn #2 Sample 2</t>
  </si>
  <si>
    <t>Gunn #2 Sample 3</t>
  </si>
  <si>
    <t>Gunn #2 Sample 4</t>
  </si>
  <si>
    <t>AGL Eenrgy Ltd - 'Glenaras'</t>
  </si>
  <si>
    <t>Glenaras</t>
  </si>
  <si>
    <t>Gowing 1</t>
  </si>
  <si>
    <t>&lt;1</t>
  </si>
  <si>
    <t>Bore_No</t>
  </si>
  <si>
    <t>galilee bore?</t>
  </si>
  <si>
    <t>QWRC_Reg_No</t>
  </si>
  <si>
    <t>Operator</t>
  </si>
  <si>
    <t>Wellname</t>
  </si>
  <si>
    <t>Bore_Type</t>
  </si>
  <si>
    <t>Bore_Subtype</t>
  </si>
  <si>
    <t>Bore_Status</t>
  </si>
  <si>
    <t>RRD</t>
  </si>
  <si>
    <t>TD_Driller</t>
  </si>
  <si>
    <t>Lat_Deg</t>
  </si>
  <si>
    <t>Lat_Min</t>
  </si>
  <si>
    <t>Lat_Sec</t>
  </si>
  <si>
    <t>Lon_Deg</t>
  </si>
  <si>
    <t>Lon_Min</t>
  </si>
  <si>
    <t>Lon_Sec</t>
  </si>
  <si>
    <t>Lat_Decimal</t>
  </si>
  <si>
    <t>Long_Decimal</t>
  </si>
  <si>
    <t>Datum</t>
  </si>
  <si>
    <t>Easting</t>
  </si>
  <si>
    <t>Northing</t>
  </si>
  <si>
    <t>MGA_Zone</t>
  </si>
  <si>
    <t>DON</t>
  </si>
  <si>
    <t>(BARCALDINE) 1</t>
  </si>
  <si>
    <t>PETROL</t>
  </si>
  <si>
    <t>EXPL</t>
  </si>
  <si>
    <t>PAA</t>
  </si>
  <si>
    <t>GDA94</t>
  </si>
  <si>
    <t>(BARCALDINE) 2</t>
  </si>
  <si>
    <t>SPP</t>
  </si>
  <si>
    <t>(BIRKHEAD) 1</t>
  </si>
  <si>
    <t>LOL</t>
  </si>
  <si>
    <t>(CLEEVE) 1</t>
  </si>
  <si>
    <t>(LONGREACH) 2</t>
  </si>
  <si>
    <t>(LONGREACH) 3</t>
  </si>
  <si>
    <t>(LONGREACH) 4</t>
  </si>
  <si>
    <t>MOC</t>
  </si>
  <si>
    <t>(NIVE RIVER) 1</t>
  </si>
  <si>
    <t>HNT</t>
  </si>
  <si>
    <t>(TAMBO) 1</t>
  </si>
  <si>
    <t>EEA</t>
  </si>
  <si>
    <t>ABERFOYLE 1</t>
  </si>
  <si>
    <t>CSG</t>
  </si>
  <si>
    <t>ACACIA 1</t>
  </si>
  <si>
    <t>BMR</t>
  </si>
  <si>
    <t>ADAVALE 1</t>
  </si>
  <si>
    <t>STRAT</t>
  </si>
  <si>
    <t>REF</t>
  </si>
  <si>
    <t>ADAVALE 2</t>
  </si>
  <si>
    <t>WAT</t>
  </si>
  <si>
    <t>data in pressure plot</t>
  </si>
  <si>
    <t>FDN</t>
  </si>
  <si>
    <t>BEA</t>
  </si>
  <si>
    <t>ALMA 1</t>
  </si>
  <si>
    <t>SUS</t>
  </si>
  <si>
    <t>QDM</t>
  </si>
  <si>
    <t>ARAMAC 1</t>
  </si>
  <si>
    <t>GSQ</t>
  </si>
  <si>
    <t>AUGATHELLA 1</t>
  </si>
  <si>
    <t>AUGATHELLA 2</t>
  </si>
  <si>
    <t>AUGATHELLA 2-3R</t>
  </si>
  <si>
    <t>AUGATHELLA 3</t>
  </si>
  <si>
    <t>AUGATHELLA 4</t>
  </si>
  <si>
    <t>AUGATHELLA 5</t>
  </si>
  <si>
    <t>AUGATHELLA 6</t>
  </si>
  <si>
    <t>AUGATHELLA 7</t>
  </si>
  <si>
    <t>AUS</t>
  </si>
  <si>
    <t>AOP</t>
  </si>
  <si>
    <t>BALFOUR 1</t>
  </si>
  <si>
    <t>BLU</t>
  </si>
  <si>
    <t>BALMORAL 5</t>
  </si>
  <si>
    <t>BALMORAL 6</t>
  </si>
  <si>
    <t>BOW</t>
  </si>
  <si>
    <t>ASO</t>
  </si>
  <si>
    <t>BARCOO 1</t>
  </si>
  <si>
    <t>JHR</t>
  </si>
  <si>
    <t>BELFAST 1</t>
  </si>
  <si>
    <t>LMN</t>
  </si>
  <si>
    <t>BELLARA 1</t>
  </si>
  <si>
    <t>AAO</t>
  </si>
  <si>
    <t>BERYL 1</t>
  </si>
  <si>
    <t>BERYL RIDGE 1</t>
  </si>
  <si>
    <t>OER</t>
  </si>
  <si>
    <t>BETA 1</t>
  </si>
  <si>
    <t>BLACKALL 1</t>
  </si>
  <si>
    <t>BLACKALL 2</t>
  </si>
  <si>
    <t>BLA</t>
  </si>
  <si>
    <t>BLENDON 1</t>
  </si>
  <si>
    <t>PPC</t>
  </si>
  <si>
    <t>BONNIE 1</t>
  </si>
  <si>
    <t>BOREE 1</t>
  </si>
  <si>
    <t>BRIGHTSPOT 1</t>
  </si>
  <si>
    <t>BRIXTON 2</t>
  </si>
  <si>
    <t>ENL</t>
  </si>
  <si>
    <t>BUCHANAN 1</t>
  </si>
  <si>
    <t>BUCHANAN 2</t>
  </si>
  <si>
    <t>BUCHANAN 3</t>
  </si>
  <si>
    <t>BUCHANAN 4</t>
  </si>
  <si>
    <t>BUCHANAN 5</t>
  </si>
  <si>
    <t>BUCHANAN 6</t>
  </si>
  <si>
    <t>BUCKABIE 1</t>
  </si>
  <si>
    <t>AOD</t>
  </si>
  <si>
    <t>BUDGERYGAR 1</t>
  </si>
  <si>
    <t>BURY 1</t>
  </si>
  <si>
    <t>BRP</t>
  </si>
  <si>
    <t>CAIRNHOPE 1</t>
  </si>
  <si>
    <t>SDA</t>
  </si>
  <si>
    <t>CAMPASPE 1</t>
  </si>
  <si>
    <t>CAMPASPE 2</t>
  </si>
  <si>
    <t>CAMPASPE 3</t>
  </si>
  <si>
    <t>CAMPASPE 4</t>
  </si>
  <si>
    <t>CAMPASPE 5</t>
  </si>
  <si>
    <t>CAMPASPE 6</t>
  </si>
  <si>
    <t>CAMPASPE 6A</t>
  </si>
  <si>
    <t>CANAWAY 1</t>
  </si>
  <si>
    <t>CARLOW 1</t>
  </si>
  <si>
    <t>EEC</t>
  </si>
  <si>
    <t>CARLOW EAST 1</t>
  </si>
  <si>
    <t>MON</t>
  </si>
  <si>
    <t>CARMICHAEL 1</t>
  </si>
  <si>
    <t>2 check</t>
  </si>
  <si>
    <t>CHARLEVILLE 1</t>
  </si>
  <si>
    <t>CHARLEVILLE 2</t>
  </si>
  <si>
    <t>CHARLEVILLE 3</t>
  </si>
  <si>
    <t>CHARLEVILLE 3A</t>
  </si>
  <si>
    <t>CHARLEVILLE 4</t>
  </si>
  <si>
    <t>CHARLEVILLE 4A</t>
  </si>
  <si>
    <t>CHARLEVILLE 5</t>
  </si>
  <si>
    <t>CHARLEVILLE 6</t>
  </si>
  <si>
    <t>CHARLEVILLE 7</t>
  </si>
  <si>
    <t>CHARLEVILLE 8</t>
  </si>
  <si>
    <t>SPC</t>
  </si>
  <si>
    <t>CHEVIOT HILLS 1</t>
  </si>
  <si>
    <t>CLYDE 1</t>
  </si>
  <si>
    <t>COMBABULA 187</t>
  </si>
  <si>
    <t>DEV</t>
  </si>
  <si>
    <t>CONNEMARA 1</t>
  </si>
  <si>
    <t>CONNEMARA 2</t>
  </si>
  <si>
    <t>MPC</t>
  </si>
  <si>
    <t>CORFIELD 1</t>
  </si>
  <si>
    <t>CORK 1</t>
  </si>
  <si>
    <t>COTHALOW 1</t>
  </si>
  <si>
    <t>CRD CERNAN 1</t>
  </si>
  <si>
    <t>CRD SCHMITT 1</t>
  </si>
  <si>
    <t>CULLODEN 1</t>
  </si>
  <si>
    <t>CUNNO 1</t>
  </si>
  <si>
    <t>DARR 1</t>
  </si>
  <si>
    <t>DARTMOUTH 1</t>
  </si>
  <si>
    <t>BUO</t>
  </si>
  <si>
    <t>GEN</t>
  </si>
  <si>
    <t>EASTWOOD 1</t>
  </si>
  <si>
    <t>EDDYSTONE 49</t>
  </si>
  <si>
    <t>EDDYSTONE 50</t>
  </si>
  <si>
    <t>EDDYSTONE 51</t>
  </si>
  <si>
    <t>EDDYSTONE 52</t>
  </si>
  <si>
    <t>EDDYSTONE 53</t>
  </si>
  <si>
    <t>OCA</t>
  </si>
  <si>
    <t>ETONVALE 1</t>
  </si>
  <si>
    <t>EUSTON 1</t>
  </si>
  <si>
    <t>FAIRLEA 1</t>
  </si>
  <si>
    <t>FERMOY 1</t>
  </si>
  <si>
    <t>FLEETWOOD 1</t>
  </si>
  <si>
    <t>OEC</t>
  </si>
  <si>
    <t>FOXHALL 1</t>
  </si>
  <si>
    <t>GALILEE 1</t>
  </si>
  <si>
    <t>GALILEE 3</t>
  </si>
  <si>
    <t>GALILEE 4</t>
  </si>
  <si>
    <t>GALILEE 6</t>
  </si>
  <si>
    <t>GALILEE 7</t>
  </si>
  <si>
    <t>GALILEE 9</t>
  </si>
  <si>
    <t>APP</t>
  </si>
  <si>
    <t>GILMORE 4</t>
  </si>
  <si>
    <t>AGA</t>
  </si>
  <si>
    <t>PRO</t>
  </si>
  <si>
    <t>GLADEVALE DOWNS 1</t>
  </si>
  <si>
    <t>GLENARAS 7</t>
  </si>
  <si>
    <t>GLENARAS 8</t>
  </si>
  <si>
    <t>GLENARAS 9</t>
  </si>
  <si>
    <t>WCL</t>
  </si>
  <si>
    <t>GLENLYON 1</t>
  </si>
  <si>
    <t>GLENLYON 2</t>
  </si>
  <si>
    <t>GOLEBURRA 1</t>
  </si>
  <si>
    <t>GUMBARDO 1</t>
  </si>
  <si>
    <t>GUNN 2</t>
  </si>
  <si>
    <t>HAMPDEN DOWNS 1</t>
  </si>
  <si>
    <t>HEXHAM 1</t>
  </si>
  <si>
    <t>HILLVIEW 6</t>
  </si>
  <si>
    <t>HOLBERTON 1</t>
  </si>
  <si>
    <t>HOLLOWBACK 1</t>
  </si>
  <si>
    <t>HUGHENDEN 1</t>
  </si>
  <si>
    <t>HUGHENDEN 1-2R</t>
  </si>
  <si>
    <t>HUGHENDEN 1A</t>
  </si>
  <si>
    <t>HUGHENDEN 3-4R</t>
  </si>
  <si>
    <t>HUGHENDEN 5</t>
  </si>
  <si>
    <t>HUGHENDEN 6</t>
  </si>
  <si>
    <t>HUGHENDEN 7</t>
  </si>
  <si>
    <t>HUGHES 1</t>
  </si>
  <si>
    <t>HULTON 1</t>
  </si>
  <si>
    <t>TIE</t>
  </si>
  <si>
    <t>ISIS DOWNS 1</t>
  </si>
  <si>
    <t>VIP</t>
  </si>
  <si>
    <t>JAMPOT 1</t>
  </si>
  <si>
    <t>JERICHO 10</t>
  </si>
  <si>
    <t>JERICHO 11</t>
  </si>
  <si>
    <t>JERICHO 2</t>
  </si>
  <si>
    <t>JERICHO 3</t>
  </si>
  <si>
    <t>JERICHO 3A</t>
  </si>
  <si>
    <t>JERICHO 4</t>
  </si>
  <si>
    <t>JERICHO 5</t>
  </si>
  <si>
    <t>JERICHO 6</t>
  </si>
  <si>
    <t>JERICHO 7</t>
  </si>
  <si>
    <t>JERICHO 8</t>
  </si>
  <si>
    <t>JERICHO 9</t>
  </si>
  <si>
    <t>EUR</t>
  </si>
  <si>
    <t>FPN</t>
  </si>
  <si>
    <t>KYNETON 1</t>
  </si>
  <si>
    <t>LEOPARDWOOD 1</t>
  </si>
  <si>
    <t>LISSOY 1</t>
  </si>
  <si>
    <t>LOD</t>
  </si>
  <si>
    <t>LOW</t>
  </si>
  <si>
    <t>LONGREACH 1</t>
  </si>
  <si>
    <t>LONGREACH 1-1B</t>
  </si>
  <si>
    <t>LONGREACH 2</t>
  </si>
  <si>
    <t>HFB</t>
  </si>
  <si>
    <t>LONGREACH 3</t>
  </si>
  <si>
    <t>LONGREACH 4</t>
  </si>
  <si>
    <t>LONGREACH 5</t>
  </si>
  <si>
    <t>LONGREACH 6</t>
  </si>
  <si>
    <t>MANEROO 1</t>
  </si>
  <si>
    <t>HBK</t>
  </si>
  <si>
    <t>MANFRED 1</t>
  </si>
  <si>
    <t>MANUKA 1</t>
  </si>
  <si>
    <t>ODN</t>
  </si>
  <si>
    <t>MARCHMONT 1</t>
  </si>
  <si>
    <t>MAYNESIDE 1</t>
  </si>
  <si>
    <t>MCIVER 1</t>
  </si>
  <si>
    <t>MCKINLAY 1</t>
  </si>
  <si>
    <t>TWO</t>
  </si>
  <si>
    <t>PGN</t>
  </si>
  <si>
    <t>MINION 3</t>
  </si>
  <si>
    <t>MINION 4</t>
  </si>
  <si>
    <t>MINION 5</t>
  </si>
  <si>
    <t>MINION 6</t>
  </si>
  <si>
    <t>MINION 8</t>
  </si>
  <si>
    <t>MINION 9</t>
  </si>
  <si>
    <t>CAR</t>
  </si>
  <si>
    <t>MOGGA 1</t>
  </si>
  <si>
    <t>PON</t>
  </si>
  <si>
    <t>NORA 1</t>
  </si>
  <si>
    <t>NORRIS 1</t>
  </si>
  <si>
    <t>CPC</t>
  </si>
  <si>
    <t>OOROONOO 1</t>
  </si>
  <si>
    <t>QER</t>
  </si>
  <si>
    <t>OPHIR 1</t>
  </si>
  <si>
    <t>OPHIR 3</t>
  </si>
  <si>
    <t>PENJOBE 1</t>
  </si>
  <si>
    <t>PENRITH 1</t>
  </si>
  <si>
    <t>PETWORTH 1</t>
  </si>
  <si>
    <t>NMX</t>
  </si>
  <si>
    <t>POLITIC 1</t>
  </si>
  <si>
    <t>PRAIRIE 1/1A</t>
  </si>
  <si>
    <t>QUILBERRY 1</t>
  </si>
  <si>
    <t>RAND 1</t>
  </si>
  <si>
    <t>RAVENSBOURNE 1</t>
  </si>
  <si>
    <t>RICHMOND 1</t>
  </si>
  <si>
    <t>RICHMOND 2</t>
  </si>
  <si>
    <t>RICHMOND 3</t>
  </si>
  <si>
    <t>AGR</t>
  </si>
  <si>
    <t>ROSEVALE DOWNS 1</t>
  </si>
  <si>
    <t>SALTERN CREEK 1</t>
  </si>
  <si>
    <t>SANCHO 1</t>
  </si>
  <si>
    <t>SANDS 1</t>
  </si>
  <si>
    <t>SCHMITT 1</t>
  </si>
  <si>
    <t>SCOTTY CREEK 1</t>
  </si>
  <si>
    <t>LHS</t>
  </si>
  <si>
    <t>SCOUT (CANAWAY DOWNS) 2</t>
  </si>
  <si>
    <t>SCOUT</t>
  </si>
  <si>
    <t>SCOUT (RAY) 1</t>
  </si>
  <si>
    <t>SOLOMON 3</t>
  </si>
  <si>
    <t>SPLITTERS CREEK 1</t>
  </si>
  <si>
    <t>SPRINGSURE 1</t>
  </si>
  <si>
    <t>SPRINGSURE 10</t>
  </si>
  <si>
    <t>SPRINGSURE 11</t>
  </si>
  <si>
    <t>SPRINGSURE 13</t>
  </si>
  <si>
    <t>SPRINGSURE 14</t>
  </si>
  <si>
    <t>SPRINGSURE 15</t>
  </si>
  <si>
    <t>SPRINGSURE 2</t>
  </si>
  <si>
    <t>SPRINGSURE 3</t>
  </si>
  <si>
    <t>SPRINGSURE 37</t>
  </si>
  <si>
    <t>SPRINGSURE 38</t>
  </si>
  <si>
    <t>SPRINGSURE 4</t>
  </si>
  <si>
    <t>SPRINGSURE 5</t>
  </si>
  <si>
    <t>SPRINGSURE 6</t>
  </si>
  <si>
    <t>SPRINGSURE 7</t>
  </si>
  <si>
    <t>SPRINGSURE 8</t>
  </si>
  <si>
    <t>SPRINGSURE 9</t>
  </si>
  <si>
    <t>STAFFORD 1</t>
  </si>
  <si>
    <t>SOC</t>
  </si>
  <si>
    <t>TALUNDILLY 1</t>
  </si>
  <si>
    <t>TAMBO 1-1A</t>
  </si>
  <si>
    <t>TAMBO 2</t>
  </si>
  <si>
    <t>TAMBO 3</t>
  </si>
  <si>
    <t>TAMBO 32</t>
  </si>
  <si>
    <t>TAMBO 33</t>
  </si>
  <si>
    <t>TAMBO 34</t>
  </si>
  <si>
    <t>TAMBO 35</t>
  </si>
  <si>
    <t>TAMBO 36</t>
  </si>
  <si>
    <t>TAMBO 37</t>
  </si>
  <si>
    <t>TAMBO 38</t>
  </si>
  <si>
    <t>TAMBO 39</t>
  </si>
  <si>
    <t>TAMBO 4</t>
  </si>
  <si>
    <t>TAMBO 40</t>
  </si>
  <si>
    <t>TAMBO 41</t>
  </si>
  <si>
    <t>TAMBO 42</t>
  </si>
  <si>
    <t>TAMBO 43</t>
  </si>
  <si>
    <t>TAMBO 44</t>
  </si>
  <si>
    <t>TAMBO 5</t>
  </si>
  <si>
    <t>TAMBO 6</t>
  </si>
  <si>
    <t>TAMBO 7</t>
  </si>
  <si>
    <t>TAMBO 8</t>
  </si>
  <si>
    <t>TAMBO 9</t>
  </si>
  <si>
    <t>TANGORIN 1</t>
  </si>
  <si>
    <t>APC</t>
  </si>
  <si>
    <t>AAE</t>
  </si>
  <si>
    <t>TOWERHILL 1</t>
  </si>
  <si>
    <t>VALETTA 1</t>
  </si>
  <si>
    <t>WAIORA 1</t>
  </si>
  <si>
    <t>WARDOO 1</t>
  </si>
  <si>
    <t>PEC</t>
  </si>
  <si>
    <t>WARRONG 1</t>
  </si>
  <si>
    <t>WESTBOURNE 1</t>
  </si>
  <si>
    <t>WESTON 1</t>
  </si>
  <si>
    <t>AJC</t>
  </si>
  <si>
    <t>WYANDRA 1</t>
  </si>
  <si>
    <t>YAHOO 1</t>
  </si>
  <si>
    <t>YONGALA 1</t>
  </si>
  <si>
    <t>YONGALA 2</t>
  </si>
  <si>
    <t>hydraulic head (temp and sal)</t>
  </si>
  <si>
    <t>hydraulic head (temp only)</t>
  </si>
  <si>
    <t>Hutton</t>
  </si>
  <si>
    <t>Clematis</t>
  </si>
  <si>
    <t>317md/ft</t>
  </si>
  <si>
    <t>row ID</t>
  </si>
  <si>
    <t>Well_Id</t>
  </si>
  <si>
    <t>Well_Name</t>
  </si>
  <si>
    <t>measured_depth</t>
  </si>
  <si>
    <t>formation_pressure</t>
  </si>
  <si>
    <t>Blank1</t>
  </si>
  <si>
    <t>Blank2</t>
  </si>
  <si>
    <t>Blank3</t>
  </si>
  <si>
    <t>Blank4</t>
  </si>
  <si>
    <t>Blank5</t>
  </si>
  <si>
    <t>Blank6</t>
  </si>
  <si>
    <t>Blank7</t>
  </si>
  <si>
    <t>Blank8</t>
  </si>
  <si>
    <t>fluid_code</t>
  </si>
  <si>
    <t>Blank9</t>
  </si>
  <si>
    <t>Blank10</t>
  </si>
  <si>
    <t>perforated_interval_top</t>
  </si>
  <si>
    <t>perforated_interval_bottom</t>
  </si>
  <si>
    <t>Blank11</t>
  </si>
  <si>
    <t>Blank12</t>
  </si>
  <si>
    <t>Blank13</t>
  </si>
  <si>
    <t>Blank14</t>
  </si>
  <si>
    <t>Blank15</t>
  </si>
  <si>
    <t>Spud_Date</t>
  </si>
  <si>
    <t>RESERVOIR_CODE</t>
  </si>
  <si>
    <t>W</t>
  </si>
  <si>
    <t>A4</t>
  </si>
  <si>
    <t>JERI</t>
  </si>
  <si>
    <t>BASE</t>
  </si>
  <si>
    <t>A3</t>
  </si>
  <si>
    <t>CADN</t>
  </si>
  <si>
    <t>HOOR</t>
  </si>
  <si>
    <t>M</t>
  </si>
  <si>
    <t>D2</t>
  </si>
  <si>
    <t>EAST</t>
  </si>
  <si>
    <t>EDTF</t>
  </si>
  <si>
    <t>LJER</t>
  </si>
  <si>
    <t>LAKG</t>
  </si>
  <si>
    <t>UJER</t>
  </si>
  <si>
    <t>NR</t>
  </si>
  <si>
    <t>WFT</t>
  </si>
  <si>
    <t>USB</t>
  </si>
  <si>
    <t>MOOL</t>
  </si>
  <si>
    <t>D4</t>
  </si>
  <si>
    <t>BULW</t>
  </si>
  <si>
    <t>B4</t>
  </si>
  <si>
    <t>ALLA</t>
  </si>
  <si>
    <t>BASA</t>
  </si>
  <si>
    <t>temperature</t>
  </si>
  <si>
    <t>quality_code</t>
  </si>
  <si>
    <t>Blank16</t>
  </si>
  <si>
    <t>SALINITY_NACL</t>
  </si>
  <si>
    <t>nacl</t>
  </si>
  <si>
    <t>cl</t>
  </si>
  <si>
    <t>resistivity</t>
  </si>
  <si>
    <t>Resistive_Temperature</t>
  </si>
  <si>
    <t>data_source_code</t>
  </si>
  <si>
    <t>Blank17</t>
  </si>
  <si>
    <t>Blank18</t>
  </si>
  <si>
    <t>Blank19</t>
  </si>
  <si>
    <t>SALINITY_TDS</t>
  </si>
  <si>
    <t>WS</t>
  </si>
  <si>
    <t>BLYT</t>
  </si>
  <si>
    <t>&lt;10</t>
  </si>
  <si>
    <t>trace</t>
  </si>
  <si>
    <t>992/62</t>
  </si>
  <si>
    <t>gs/p5</t>
  </si>
  <si>
    <t>gs/p4</t>
  </si>
  <si>
    <t>Resitivity_Temperature</t>
  </si>
  <si>
    <t>TOP_SAMPLING_INTERVAL</t>
  </si>
  <si>
    <t>tds_calculated</t>
  </si>
  <si>
    <t>tds_ec</t>
  </si>
  <si>
    <t>tds_evaporated</t>
  </si>
  <si>
    <t>CL</t>
  </si>
  <si>
    <t>RESISTIVITY_TEMPERATURE</t>
  </si>
  <si>
    <t>QC_CODE</t>
  </si>
  <si>
    <t>ALKALINITY_CACO3</t>
  </si>
  <si>
    <t>hardness</t>
  </si>
  <si>
    <t>conductivity</t>
  </si>
  <si>
    <t>PH</t>
  </si>
  <si>
    <t>SAMPLE_ID</t>
  </si>
  <si>
    <t>test_type</t>
  </si>
  <si>
    <t>CA</t>
  </si>
  <si>
    <t>MG</t>
  </si>
  <si>
    <t>FE</t>
  </si>
  <si>
    <t>HCO3</t>
  </si>
  <si>
    <t>SIO2</t>
  </si>
  <si>
    <t>BA</t>
  </si>
  <si>
    <t>BR</t>
  </si>
  <si>
    <t>CD</t>
  </si>
  <si>
    <t>CR</t>
  </si>
  <si>
    <t>CU</t>
  </si>
  <si>
    <t>LI</t>
  </si>
  <si>
    <t>MN</t>
  </si>
  <si>
    <t>NI</t>
  </si>
  <si>
    <t>PB</t>
  </si>
  <si>
    <t>SR</t>
  </si>
  <si>
    <t>ZN</t>
  </si>
  <si>
    <t>SG_TEMPERATURE</t>
  </si>
  <si>
    <t>TEMP</t>
  </si>
  <si>
    <t>Source</t>
  </si>
  <si>
    <t>Blank20</t>
  </si>
  <si>
    <t>Blank21</t>
  </si>
  <si>
    <t>Blank22</t>
  </si>
  <si>
    <t>TEMPERATURE</t>
  </si>
  <si>
    <t>C4</t>
  </si>
  <si>
    <t>BHT</t>
  </si>
  <si>
    <t>BASO</t>
  </si>
  <si>
    <t>COOL</t>
  </si>
  <si>
    <t>UJOC</t>
  </si>
  <si>
    <t>LJOC</t>
  </si>
  <si>
    <t>BHTX</t>
  </si>
  <si>
    <t>DRUM</t>
  </si>
  <si>
    <t>DACI</t>
  </si>
  <si>
    <t>JOCH</t>
  </si>
  <si>
    <t>RAYM</t>
  </si>
  <si>
    <t>FRAC</t>
  </si>
  <si>
    <t>WALL</t>
  </si>
  <si>
    <t>NaCl eq salinity derived from well log interp</t>
  </si>
  <si>
    <t>Cadna-owie Formation</t>
  </si>
  <si>
    <t>Valid, Good K</t>
  </si>
  <si>
    <t>No temp data provided with RFT. Temp calculated Horner corrected temp data in WCR. Horner corrected BHT = 86.5degC@1840m. Log Equivalent salinity = 1967</t>
  </si>
  <si>
    <t>log salinity</t>
  </si>
  <si>
    <t>Valid</t>
  </si>
  <si>
    <t>No temp data provided with RFT. Temp calculated Horner corrected temp data in WCR. Log Equivalent salinity = 376</t>
  </si>
  <si>
    <t>Birkhead Formation</t>
  </si>
  <si>
    <t>No temp data provided with RFT. Temp calculated Horner corrected temp data in WCR. Log Equivalent salinity = 432</t>
  </si>
  <si>
    <t>No temp data provided with RFT. Temp calculated Horner corrected temp data in WCR. Log Equivalent salinity = 2700</t>
  </si>
  <si>
    <t>No temp data provided with RFT. Temp calculated Horner corrected temp data in WCR. Log Equivalent salinity = 390</t>
  </si>
  <si>
    <t>Boxvale Sandstone Member</t>
  </si>
  <si>
    <t>No temp data provided with RFT. Temp calculated Horner corrected temp data in WCR. Log Equivalent salinity = 590</t>
  </si>
  <si>
    <t>No temp data provided with RFT. Temp calculated Horner corrected temp data in WCR. Log Equivalent salinity = 660</t>
  </si>
  <si>
    <t>No temp data provided with RFT. Temp calculated Horner corrected temp data in WCR. Log Equivalent salinity =660</t>
  </si>
  <si>
    <t>Colinlea Sandstone</t>
  </si>
  <si>
    <t>No temp data provided with RFT. Temp calculated Horner corrected temp data in WCR. Log Equivalent salinity = 4760</t>
  </si>
  <si>
    <t>Jericho Formation</t>
  </si>
  <si>
    <t>Seal Failure</t>
  </si>
  <si>
    <t xml:space="preserve">No temp data provided with RFT. Temp calculated Horner corrected temp data in WCR. </t>
  </si>
  <si>
    <t>Tight</t>
  </si>
  <si>
    <t>Couldn't get a seat</t>
  </si>
  <si>
    <t>No temp data provided with RFT. Temp calculated Horner corrected temp data in WCR. Log Equivalent salinity = 13300</t>
  </si>
  <si>
    <t>No temp data provided with RFT. Temp calculated Horner corrected temp data in WCR. Log Equivalent salinity = 7400</t>
  </si>
  <si>
    <t>Paleozoic Basement</t>
  </si>
  <si>
    <t>Supercharged</t>
  </si>
  <si>
    <t>No temp data provided with RFT. Temp calculated Horner corrected temp data in WCR. Log Equivalent salinity = 14600</t>
  </si>
  <si>
    <t>NGTS. WEB AT SURFACE DURING INITIAL FLOW PERIOD. REC: 637M WC (ARAMAC CM). Some issues reported with the test</t>
  </si>
  <si>
    <t>NGTS. NO BLOW AT SURFACE (ARAMAC CM). DST intepretation report suggests that that significant formation damage existed and that the test was anomalous</t>
  </si>
  <si>
    <t>NGTS. NO BLOW AT SURFACE. REC: 684M WC (ARAMAC CM). DST intepretation report suggests that that significant formation damage existed and that the test was anomalous</t>
  </si>
  <si>
    <t>PF: VERY WEAK BUBBLES TO SURFACE OF BUCKET AS TOOL WAS OPENED. BUILT UP SLOWLY TO BE AT 3CM DEEP AT END OF FLOW MF: NO BUBBLES AS TOOL OPNED. VERY WEAK BUBBLES AFTER 4MINS BUBBLES VERY WEAK AT SURFACE FOR 10MINS. MF CONT: HOSE SET 4CM IN, BUBBLES STOPPED. MODERATE BUBBLES 4CM AFTER 1.5 MINS, REDUCED AT SURFACE. HOSE SET 11CM IN, BUBBLES STOPPED. MODERATE BUBBLES 11CM AFTER 4MINS REDUCED AT SURFACE. THE PROCESS REPEATED AT 11CM WITH SAME RESULT RECOVERED 26M FLUID</t>
  </si>
  <si>
    <t>PF: BUBBLES FOR 5 SECONDS, MF: NO BUBBLES. Dst reports suggest there were issues</t>
  </si>
  <si>
    <t>No valid flow information derived from test. Outside guage pressures out of calibration so not valid</t>
  </si>
  <si>
    <t>Outside guage pressures out of calibration so not valid</t>
  </si>
  <si>
    <t>lack of radial flow in build up due to low permeability introduces some issues with intepretation of reservoir pressures</t>
  </si>
  <si>
    <t>Not valid</t>
  </si>
  <si>
    <t>Some issues with clogging of the tool</t>
  </si>
  <si>
    <t>note datum was Ground Level not Drill Floor</t>
  </si>
  <si>
    <t>final shut in less than final hydrostatic</t>
  </si>
  <si>
    <t>false</t>
  </si>
  <si>
    <t>leaking hydraulic tool</t>
  </si>
  <si>
    <t>Failed test due to blockage in well at 500m</t>
  </si>
  <si>
    <t xml:space="preserve">From WCR. Bottom packer may not be sealing or fractures in rock mass may be allowing communication to well bore below bottom packer (WCR). DST 2 produced a lot of fluid from below DST 3. High potential not to be a valid test. </t>
  </si>
  <si>
    <t>20mD?</t>
  </si>
  <si>
    <t>Bottom packer may not be sealing or fractures in rock mass may be allowing communication to well bore below bottom packer (WCR)</t>
  </si>
  <si>
    <t>From DST interp reportin WCR. large volume of water produced during final flow. While no gas produced to surface may have been some gas present in well bore. Test was considered successful</t>
  </si>
  <si>
    <t xml:space="preserve">287m water produced from upper zone. Probably not a valid test. </t>
  </si>
  <si>
    <t>442m produced from middle zone.</t>
  </si>
  <si>
    <t>Significant gas?</t>
  </si>
  <si>
    <t>pass test</t>
  </si>
  <si>
    <t>-</t>
  </si>
  <si>
    <t>result from qped database. Final shut in pressure looks stabilised</t>
  </si>
  <si>
    <t xml:space="preserve">result from qped database. Guage graphs suggest that Final shut is still stabilising. </t>
  </si>
  <si>
    <t>Suspect</t>
  </si>
  <si>
    <t>Clematis-Bandana, top of etonvale</t>
  </si>
  <si>
    <t>Misrun - packer failed</t>
  </si>
  <si>
    <t>result from qped database. Outside gauge not calibrated, dodgy data</t>
  </si>
  <si>
    <t>Used inside gauge</t>
  </si>
  <si>
    <t>Basal Jurassic - Hutton?</t>
  </si>
  <si>
    <t>horner_pressure</t>
  </si>
  <si>
    <t>permeability</t>
  </si>
  <si>
    <t>quality</t>
  </si>
  <si>
    <t>quality_temp</t>
  </si>
  <si>
    <t>test_number</t>
  </si>
  <si>
    <t>D8</t>
  </si>
  <si>
    <t>MW</t>
  </si>
  <si>
    <t>D6</t>
  </si>
  <si>
    <t>A5</t>
  </si>
  <si>
    <t>C5</t>
  </si>
  <si>
    <t>C6</t>
  </si>
  <si>
    <t>B1</t>
  </si>
  <si>
    <t>B7</t>
  </si>
  <si>
    <t>A2</t>
  </si>
  <si>
    <t>B5</t>
  </si>
  <si>
    <t>D7</t>
  </si>
  <si>
    <t>GM</t>
  </si>
  <si>
    <t>GMW</t>
  </si>
  <si>
    <t>GW</t>
  </si>
  <si>
    <t>A7</t>
  </si>
  <si>
    <t>S</t>
  </si>
  <si>
    <t>A8</t>
  </si>
  <si>
    <t>N</t>
  </si>
  <si>
    <t>B8</t>
  </si>
  <si>
    <t>OM</t>
  </si>
  <si>
    <t>D5</t>
  </si>
  <si>
    <t>MNTE</t>
  </si>
  <si>
    <t>A1</t>
  </si>
  <si>
    <t>ADOR</t>
  </si>
  <si>
    <t>B6</t>
  </si>
  <si>
    <t>FITP</t>
  </si>
  <si>
    <t>mobility</t>
  </si>
  <si>
    <t>hydrostatic_pressure_initial</t>
  </si>
  <si>
    <t>hydrostatic_pressure_final</t>
  </si>
  <si>
    <t>run_number</t>
  </si>
  <si>
    <t>Test_Number</t>
  </si>
  <si>
    <t>data_type</t>
  </si>
  <si>
    <t>gauge_type</t>
  </si>
  <si>
    <t>temp calculated from horner corrected bht</t>
  </si>
  <si>
    <t>Jericho</t>
  </si>
  <si>
    <t>Moolayamber</t>
  </si>
  <si>
    <t>Bandanna</t>
  </si>
  <si>
    <t>Hooray</t>
  </si>
  <si>
    <t>Cadna-owie</t>
  </si>
  <si>
    <t>Basement</t>
  </si>
  <si>
    <t>Colinlea</t>
  </si>
  <si>
    <t>Ducabrook</t>
  </si>
  <si>
    <t>Rewan</t>
  </si>
  <si>
    <t>Jochmus Fm</t>
  </si>
  <si>
    <t>Bulliwallah</t>
  </si>
  <si>
    <t>Lissoy</t>
  </si>
  <si>
    <t>Data from pressure plot</t>
  </si>
  <si>
    <t>Data from pressure plot. temp calculated from horner corrected bht</t>
  </si>
  <si>
    <t>Formation simple</t>
  </si>
  <si>
    <t>Longitude</t>
  </si>
  <si>
    <t>Latitude</t>
  </si>
  <si>
    <t>vert hydraulic gradient in well</t>
  </si>
  <si>
    <t>Row sort for graphs</t>
  </si>
  <si>
    <t>Pa</t>
  </si>
  <si>
    <t>z</t>
  </si>
  <si>
    <t>RowID</t>
  </si>
  <si>
    <t>Not included in final sheet due to large interval tested during DST . DST probably more accurate as it tests a descrete interval.</t>
  </si>
  <si>
    <t>Uncorrected hydralic head</t>
  </si>
  <si>
    <t>corrected hydraulic head (temp only)</t>
  </si>
  <si>
    <t>corrected hydraulic head (temp and sal)</t>
  </si>
  <si>
    <t>Groundlevel</t>
  </si>
  <si>
    <t>Hydraulic Head (Post et al. 2007)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</si>
</sst>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34" x14ac:knownFonts="1">
    <font>
      <sz val="11"/>
      <color theme="1"/>
      <name val="Calibri"/>
      <family val="2"/>
      <scheme val="minor"/>
    </font>
    <font>
      <sz val="11"/>
      <color rgb="FFFF0000"/>
      <name val="Calibri"/>
      <family val="2"/>
      <scheme val="minor"/>
    </font>
    <font>
      <b/>
      <sz val="11"/>
      <color theme="1"/>
      <name val="Calibri"/>
      <family val="2"/>
      <scheme val="minor"/>
    </font>
    <font>
      <b/>
      <sz val="9"/>
      <name val="Arial"/>
      <family val="2"/>
    </font>
    <font>
      <sz val="9"/>
      <name val="Arial"/>
      <family val="2"/>
    </font>
    <font>
      <sz val="11"/>
      <name val="Calibri"/>
      <family val="2"/>
      <scheme val="minor"/>
    </font>
    <font>
      <b/>
      <sz val="11"/>
      <name val="Calibri"/>
      <family val="2"/>
      <scheme val="minor"/>
    </font>
    <font>
      <b/>
      <sz val="9"/>
      <color indexed="81"/>
      <name val="Tahoma"/>
      <family val="2"/>
    </font>
    <font>
      <sz val="9"/>
      <color indexed="81"/>
      <name val="Tahoma"/>
      <family val="2"/>
    </font>
    <font>
      <sz val="10"/>
      <name val="Arial"/>
      <family val="2"/>
    </font>
    <font>
      <i/>
      <sz val="10"/>
      <name val="Arial"/>
      <family val="2"/>
    </font>
    <font>
      <b/>
      <sz val="10"/>
      <name val="Arial"/>
      <family val="2"/>
    </font>
    <font>
      <b/>
      <vertAlign val="subscript"/>
      <sz val="10"/>
      <name val="Arial"/>
      <family val="2"/>
    </font>
    <font>
      <b/>
      <vertAlign val="superscript"/>
      <sz val="10"/>
      <name val="Arial"/>
      <family val="2"/>
    </font>
    <font>
      <vertAlign val="superscript"/>
      <sz val="11"/>
      <color theme="1"/>
      <name val="Calibri"/>
      <family val="2"/>
      <scheme val="minor"/>
    </font>
    <font>
      <b/>
      <sz val="11"/>
      <color rgb="FFFF000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9"/>
      <color rgb="FFFF0000"/>
      <name val="Arial"/>
      <family val="2"/>
    </font>
    <font>
      <sz val="10"/>
      <name val="Calibri"/>
      <family val="2"/>
    </font>
    <font>
      <i/>
      <sz val="10"/>
      <name val="Calibri"/>
      <family val="2"/>
    </font>
  </fonts>
  <fills count="40">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C000"/>
        <bgColor indexed="64"/>
      </patternFill>
    </fill>
  </fills>
  <borders count="23">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auto="1"/>
      </right>
      <top/>
      <bottom/>
      <diagonal/>
    </border>
    <border>
      <left style="thin">
        <color auto="1"/>
      </left>
      <right/>
      <top/>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s>
  <cellStyleXfs count="54">
    <xf numFmtId="0" fontId="0" fillId="0" borderId="0"/>
    <xf numFmtId="0" fontId="9" fillId="0" borderId="0"/>
    <xf numFmtId="0" fontId="9" fillId="0" borderId="0"/>
    <xf numFmtId="0" fontId="9" fillId="0" borderId="0"/>
    <xf numFmtId="0" fontId="17" fillId="0" borderId="0" applyNumberFormat="0" applyFill="0" applyBorder="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8" borderId="0" applyNumberFormat="0" applyBorder="0" applyAlignment="0" applyProtection="0"/>
    <xf numFmtId="0" fontId="22" fillId="9" borderId="0" applyNumberFormat="0" applyBorder="0" applyAlignment="0" applyProtection="0"/>
    <xf numFmtId="0" fontId="23" fillId="10" borderId="0" applyNumberFormat="0" applyBorder="0" applyAlignment="0" applyProtection="0"/>
    <xf numFmtId="0" fontId="24" fillId="11" borderId="16" applyNumberFormat="0" applyAlignment="0" applyProtection="0"/>
    <xf numFmtId="0" fontId="25" fillId="12" borderId="17" applyNumberFormat="0" applyAlignment="0" applyProtection="0"/>
    <xf numFmtId="0" fontId="26" fillId="12" borderId="16" applyNumberFormat="0" applyAlignment="0" applyProtection="0"/>
    <xf numFmtId="0" fontId="27" fillId="0" borderId="18" applyNumberFormat="0" applyFill="0" applyAlignment="0" applyProtection="0"/>
    <xf numFmtId="0" fontId="28" fillId="13" borderId="19" applyNumberFormat="0" applyAlignment="0" applyProtection="0"/>
    <xf numFmtId="0" fontId="1" fillId="0" borderId="0" applyNumberFormat="0" applyFill="0" applyBorder="0" applyAlignment="0" applyProtection="0"/>
    <xf numFmtId="0" fontId="16" fillId="14" borderId="20" applyNumberFormat="0" applyFont="0" applyAlignment="0" applyProtection="0"/>
    <xf numFmtId="0" fontId="29" fillId="0" borderId="0" applyNumberFormat="0" applyFill="0" applyBorder="0" applyAlignment="0" applyProtection="0"/>
    <xf numFmtId="0" fontId="2" fillId="0" borderId="21" applyNumberFormat="0" applyFill="0" applyAlignment="0" applyProtection="0"/>
    <xf numFmtId="0" fontId="30"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16" fillId="32" borderId="0" applyNumberFormat="0" applyBorder="0" applyAlignment="0" applyProtection="0"/>
    <xf numFmtId="0" fontId="16"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16" fillId="36" borderId="0" applyNumberFormat="0" applyBorder="0" applyAlignment="0" applyProtection="0"/>
    <xf numFmtId="0" fontId="16" fillId="37" borderId="0" applyNumberFormat="0" applyBorder="0" applyAlignment="0" applyProtection="0"/>
    <xf numFmtId="0" fontId="30" fillId="38" borderId="0" applyNumberFormat="0" applyBorder="0" applyAlignment="0" applyProtection="0"/>
    <xf numFmtId="0" fontId="16" fillId="16" borderId="0" applyNumberFormat="0" applyBorder="0" applyAlignment="0" applyProtection="0"/>
    <xf numFmtId="0" fontId="16" fillId="14" borderId="20" applyNumberFormat="0" applyFont="0" applyAlignment="0" applyProtection="0"/>
    <xf numFmtId="0" fontId="16" fillId="20"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30" fillId="26" borderId="0" applyNumberFormat="0" applyBorder="0" applyAlignment="0" applyProtection="0"/>
    <xf numFmtId="0" fontId="16" fillId="28" borderId="0" applyNumberFormat="0" applyBorder="0" applyAlignment="0" applyProtection="0"/>
    <xf numFmtId="0" fontId="30" fillId="30" borderId="0" applyNumberFormat="0" applyBorder="0" applyAlignment="0" applyProtection="0"/>
    <xf numFmtId="0" fontId="30" fillId="38" borderId="0" applyNumberFormat="0" applyBorder="0" applyAlignment="0" applyProtection="0"/>
  </cellStyleXfs>
  <cellXfs count="270">
    <xf numFmtId="0" fontId="0" fillId="0" borderId="0" xfId="0"/>
    <xf numFmtId="0" fontId="0" fillId="0" borderId="0" xfId="0" applyAlignment="1">
      <alignment wrapText="1"/>
    </xf>
    <xf numFmtId="0" fontId="0" fillId="0" borderId="10" xfId="0" applyBorder="1"/>
    <xf numFmtId="0" fontId="1" fillId="2" borderId="0" xfId="0" applyFont="1" applyFill="1"/>
    <xf numFmtId="0" fontId="5" fillId="0" borderId="0" xfId="0" applyFont="1"/>
    <xf numFmtId="0" fontId="0" fillId="0" borderId="0" xfId="0" applyFill="1"/>
    <xf numFmtId="0" fontId="5" fillId="0" borderId="0" xfId="0" applyFont="1" applyFill="1"/>
    <xf numFmtId="15" fontId="5" fillId="0" borderId="0" xfId="0" applyNumberFormat="1" applyFont="1" applyFill="1"/>
    <xf numFmtId="0" fontId="5" fillId="0" borderId="0" xfId="0" applyFont="1" applyFill="1" applyAlignment="1">
      <alignment wrapText="1"/>
    </xf>
    <xf numFmtId="0" fontId="5" fillId="0" borderId="10" xfId="0" applyFont="1" applyFill="1" applyBorder="1"/>
    <xf numFmtId="0" fontId="5" fillId="0" borderId="0" xfId="0" applyFont="1" applyFill="1" applyBorder="1"/>
    <xf numFmtId="0" fontId="1" fillId="0" borderId="0" xfId="0" applyFont="1"/>
    <xf numFmtId="0" fontId="5" fillId="0" borderId="10" xfId="0" applyFont="1" applyBorder="1"/>
    <xf numFmtId="0" fontId="2" fillId="0" borderId="0" xfId="0" applyFont="1" applyAlignment="1">
      <alignment wrapText="1"/>
    </xf>
    <xf numFmtId="0" fontId="2" fillId="0" borderId="10" xfId="0" applyFont="1" applyBorder="1" applyAlignment="1">
      <alignment wrapText="1"/>
    </xf>
    <xf numFmtId="15" fontId="5" fillId="0" borderId="0" xfId="0" applyNumberFormat="1" applyFont="1"/>
    <xf numFmtId="164" fontId="0" fillId="0" borderId="0" xfId="0" applyNumberFormat="1"/>
    <xf numFmtId="164" fontId="5" fillId="0" borderId="0" xfId="0" applyNumberFormat="1" applyFont="1"/>
    <xf numFmtId="0" fontId="6" fillId="0" borderId="0" xfId="0" applyFont="1" applyAlignment="1">
      <alignment wrapText="1"/>
    </xf>
    <xf numFmtId="0" fontId="5" fillId="0" borderId="0" xfId="0" applyFont="1" applyAlignment="1">
      <alignment wrapText="1"/>
    </xf>
    <xf numFmtId="0" fontId="5" fillId="0" borderId="0" xfId="0" applyFont="1" applyFill="1" applyBorder="1" applyAlignment="1">
      <alignment wrapText="1"/>
    </xf>
    <xf numFmtId="164" fontId="5" fillId="0" borderId="0" xfId="0" applyNumberFormat="1" applyFont="1" applyFill="1"/>
    <xf numFmtId="0" fontId="1" fillId="0" borderId="0" xfId="0" applyFont="1" applyFill="1"/>
    <xf numFmtId="0" fontId="3" fillId="0" borderId="12" xfId="0" applyFont="1" applyFill="1" applyBorder="1" applyAlignment="1">
      <alignment wrapText="1"/>
    </xf>
    <xf numFmtId="0" fontId="0" fillId="3" borderId="0" xfId="0" applyFill="1"/>
    <xf numFmtId="0" fontId="1" fillId="3" borderId="0" xfId="0" applyFont="1" applyFill="1"/>
    <xf numFmtId="0" fontId="0" fillId="3" borderId="0" xfId="0" applyFill="1" applyBorder="1"/>
    <xf numFmtId="0" fontId="0" fillId="0" borderId="0" xfId="0" applyAlignment="1">
      <alignment horizontal="left"/>
    </xf>
    <xf numFmtId="0" fontId="0" fillId="0" borderId="0" xfId="0" applyAlignment="1">
      <alignment horizontal="center"/>
    </xf>
    <xf numFmtId="0" fontId="9" fillId="0" borderId="0" xfId="2" applyBorder="1"/>
    <xf numFmtId="0" fontId="0" fillId="0" borderId="0" xfId="0" applyAlignment="1">
      <alignment horizontal="right"/>
    </xf>
    <xf numFmtId="165" fontId="9" fillId="0" borderId="0" xfId="2" applyNumberFormat="1" applyFont="1" applyFill="1" applyBorder="1" applyAlignment="1">
      <alignment horizontal="center" vertical="center" wrapText="1"/>
    </xf>
    <xf numFmtId="1" fontId="0" fillId="0" borderId="0" xfId="0" applyNumberFormat="1" applyAlignment="1">
      <alignment horizontal="center"/>
    </xf>
    <xf numFmtId="0" fontId="9" fillId="0" borderId="0" xfId="2" applyBorder="1" applyAlignment="1">
      <alignment horizontal="center"/>
    </xf>
    <xf numFmtId="165" fontId="9" fillId="0" borderId="0" xfId="2" applyNumberFormat="1" applyBorder="1" applyAlignment="1">
      <alignment horizontal="center"/>
    </xf>
    <xf numFmtId="166" fontId="11" fillId="4" borderId="0" xfId="0" applyNumberFormat="1" applyFont="1" applyFill="1" applyAlignment="1">
      <alignment horizontal="center" vertical="center"/>
    </xf>
    <xf numFmtId="0" fontId="0" fillId="4" borderId="0" xfId="0" applyFill="1" applyAlignment="1">
      <alignment horizontal="center"/>
    </xf>
    <xf numFmtId="2" fontId="11" fillId="4" borderId="0" xfId="0" applyNumberFormat="1" applyFont="1" applyFill="1" applyAlignment="1">
      <alignment horizontal="center" vertical="center"/>
    </xf>
    <xf numFmtId="0" fontId="11" fillId="4" borderId="0" xfId="0" applyFont="1" applyFill="1" applyAlignment="1">
      <alignment horizontal="center" vertical="center"/>
    </xf>
    <xf numFmtId="0" fontId="11" fillId="0" borderId="0" xfId="0" applyFont="1" applyFill="1" applyAlignment="1">
      <alignment horizontal="center" vertical="center"/>
    </xf>
    <xf numFmtId="1" fontId="11" fillId="5" borderId="0" xfId="0" applyNumberFormat="1" applyFont="1" applyFill="1" applyAlignment="1">
      <alignment horizontal="center" vertical="center"/>
    </xf>
    <xf numFmtId="0" fontId="2" fillId="0" borderId="0" xfId="0" applyFont="1" applyAlignment="1">
      <alignment horizontal="center"/>
    </xf>
    <xf numFmtId="0" fontId="0" fillId="0" borderId="0" xfId="0" applyFill="1" applyAlignment="1">
      <alignment horizontal="center"/>
    </xf>
    <xf numFmtId="2" fontId="11" fillId="4" borderId="0" xfId="0" applyNumberFormat="1" applyFont="1" applyFill="1" applyAlignment="1">
      <alignment horizontal="left"/>
    </xf>
    <xf numFmtId="165" fontId="11" fillId="4" borderId="0" xfId="0" applyNumberFormat="1" applyFont="1" applyFill="1" applyAlignment="1">
      <alignment horizontal="center" vertical="center"/>
    </xf>
    <xf numFmtId="2" fontId="11" fillId="4" borderId="0" xfId="0" applyNumberFormat="1" applyFont="1" applyFill="1" applyAlignment="1">
      <alignment horizontal="center"/>
    </xf>
    <xf numFmtId="0" fontId="0" fillId="0" borderId="0" xfId="0" applyFont="1" applyAlignment="1">
      <alignment horizontal="center"/>
    </xf>
    <xf numFmtId="0" fontId="0" fillId="6" borderId="0" xfId="0" applyFill="1" applyAlignment="1">
      <alignment horizontal="center"/>
    </xf>
    <xf numFmtId="166" fontId="9" fillId="4" borderId="0" xfId="0" quotePrefix="1" applyNumberFormat="1" applyFont="1" applyFill="1" applyAlignment="1">
      <alignment horizontal="center"/>
    </xf>
    <xf numFmtId="0" fontId="0" fillId="0" borderId="0" xfId="0" quotePrefix="1" applyAlignment="1">
      <alignment horizontal="center"/>
    </xf>
    <xf numFmtId="2" fontId="9" fillId="4" borderId="0" xfId="0" applyNumberFormat="1" applyFont="1" applyFill="1" applyAlignment="1">
      <alignment horizontal="center"/>
    </xf>
    <xf numFmtId="0" fontId="9" fillId="4" borderId="0" xfId="0" applyFont="1" applyFill="1" applyAlignment="1">
      <alignment horizontal="center"/>
    </xf>
    <xf numFmtId="0" fontId="9" fillId="0" borderId="0" xfId="0" applyFont="1" applyFill="1" applyAlignment="1">
      <alignment horizontal="center"/>
    </xf>
    <xf numFmtId="166" fontId="11" fillId="4" borderId="0" xfId="0" applyNumberFormat="1" applyFont="1" applyFill="1" applyAlignment="1">
      <alignment horizontal="center"/>
    </xf>
    <xf numFmtId="2" fontId="11" fillId="5" borderId="0" xfId="0" applyNumberFormat="1" applyFont="1" applyFill="1" applyAlignment="1">
      <alignment horizontal="center"/>
    </xf>
    <xf numFmtId="165" fontId="9" fillId="4" borderId="0" xfId="0" applyNumberFormat="1" applyFont="1" applyFill="1" applyAlignment="1">
      <alignment horizontal="center"/>
    </xf>
    <xf numFmtId="2" fontId="9" fillId="4" borderId="0" xfId="0" applyNumberFormat="1" applyFont="1" applyFill="1" applyAlignment="1">
      <alignment horizontal="left"/>
    </xf>
    <xf numFmtId="1" fontId="9" fillId="4" borderId="0" xfId="0" applyNumberFormat="1" applyFont="1" applyFill="1" applyAlignment="1">
      <alignment horizontal="center"/>
    </xf>
    <xf numFmtId="1" fontId="0" fillId="0" borderId="0" xfId="0" applyNumberFormat="1"/>
    <xf numFmtId="166" fontId="9" fillId="0" borderId="0" xfId="0" applyNumberFormat="1" applyFont="1" applyAlignment="1">
      <alignment horizontal="center"/>
    </xf>
    <xf numFmtId="14" fontId="0" fillId="0" borderId="0" xfId="0" applyNumberFormat="1" applyAlignment="1">
      <alignment horizontal="center"/>
    </xf>
    <xf numFmtId="164" fontId="0" fillId="0" borderId="0" xfId="0" applyNumberFormat="1" applyAlignment="1">
      <alignment horizontal="center"/>
    </xf>
    <xf numFmtId="2" fontId="9" fillId="0" borderId="0" xfId="0" applyNumberFormat="1" applyFont="1" applyAlignment="1">
      <alignment horizontal="center"/>
    </xf>
    <xf numFmtId="1" fontId="9" fillId="0" borderId="0" xfId="0" applyNumberFormat="1" applyFont="1" applyAlignment="1">
      <alignment horizontal="center"/>
    </xf>
    <xf numFmtId="165" fontId="9" fillId="0" borderId="0" xfId="0" applyNumberFormat="1" applyFont="1" applyAlignment="1">
      <alignment horizontal="center"/>
    </xf>
    <xf numFmtId="2" fontId="9" fillId="7" borderId="0" xfId="0" applyNumberFormat="1" applyFont="1" applyFill="1" applyAlignment="1">
      <alignment horizontal="center"/>
    </xf>
    <xf numFmtId="0" fontId="0" fillId="7" borderId="0" xfId="0" applyFill="1" applyAlignment="1">
      <alignment horizontal="center"/>
    </xf>
    <xf numFmtId="165" fontId="9" fillId="7" borderId="0" xfId="0" applyNumberFormat="1" applyFont="1" applyFill="1" applyAlignment="1">
      <alignment horizontal="center"/>
    </xf>
    <xf numFmtId="0" fontId="1" fillId="0" borderId="0" xfId="0" applyFont="1" applyFill="1" applyAlignment="1">
      <alignment horizontal="left"/>
    </xf>
    <xf numFmtId="0" fontId="1" fillId="0" borderId="0" xfId="0" applyFont="1" applyFill="1" applyAlignment="1">
      <alignment horizontal="center"/>
    </xf>
    <xf numFmtId="0" fontId="15" fillId="0" borderId="0" xfId="0" applyFont="1" applyFill="1" applyAlignment="1">
      <alignment horizontal="center"/>
    </xf>
    <xf numFmtId="166" fontId="9" fillId="0" borderId="0" xfId="0" applyNumberFormat="1" applyFont="1" applyFill="1" applyAlignment="1">
      <alignment horizontal="center"/>
    </xf>
    <xf numFmtId="0" fontId="1" fillId="0" borderId="0" xfId="0" applyFont="1" applyFill="1" applyAlignment="1">
      <alignment horizontal="right"/>
    </xf>
    <xf numFmtId="22" fontId="1" fillId="0" borderId="0" xfId="0" applyNumberFormat="1" applyFont="1" applyFill="1" applyAlignment="1">
      <alignment horizontal="center"/>
    </xf>
    <xf numFmtId="2" fontId="9" fillId="0" borderId="0" xfId="0" applyNumberFormat="1" applyFont="1" applyFill="1" applyAlignment="1">
      <alignment horizontal="center"/>
    </xf>
    <xf numFmtId="1" fontId="1" fillId="0" borderId="0" xfId="0" applyNumberFormat="1" applyFont="1" applyFill="1" applyAlignment="1">
      <alignment horizontal="center"/>
    </xf>
    <xf numFmtId="165" fontId="9" fillId="0" borderId="0" xfId="0" applyNumberFormat="1" applyFont="1" applyFill="1" applyAlignment="1">
      <alignment horizontal="center"/>
    </xf>
    <xf numFmtId="0" fontId="0" fillId="0" borderId="0" xfId="0" applyFill="1" applyAlignment="1">
      <alignment horizontal="left"/>
    </xf>
    <xf numFmtId="0" fontId="2" fillId="0" borderId="0" xfId="0" applyFont="1" applyFill="1" applyAlignment="1">
      <alignment horizontal="center"/>
    </xf>
    <xf numFmtId="0" fontId="0" fillId="0" borderId="0" xfId="0" applyFill="1" applyAlignment="1">
      <alignment horizontal="right"/>
    </xf>
    <xf numFmtId="14" fontId="0" fillId="0" borderId="0" xfId="0" applyNumberFormat="1" applyFill="1" applyAlignment="1">
      <alignment horizontal="center"/>
    </xf>
    <xf numFmtId="164" fontId="0" fillId="0" borderId="0" xfId="0" applyNumberFormat="1" applyFill="1" applyAlignment="1">
      <alignment horizontal="center"/>
    </xf>
    <xf numFmtId="1" fontId="0" fillId="0" borderId="0" xfId="0" applyNumberFormat="1" applyFill="1" applyAlignment="1">
      <alignment horizontal="center"/>
    </xf>
    <xf numFmtId="17" fontId="1" fillId="0" borderId="0" xfId="0" applyNumberFormat="1" applyFont="1" applyFill="1" applyAlignment="1">
      <alignment horizontal="center"/>
    </xf>
    <xf numFmtId="0" fontId="1" fillId="0" borderId="0" xfId="0" applyFont="1" applyAlignment="1">
      <alignment horizontal="left"/>
    </xf>
    <xf numFmtId="0" fontId="1" fillId="0" borderId="0" xfId="0" applyFont="1" applyAlignment="1">
      <alignment horizontal="center"/>
    </xf>
    <xf numFmtId="0" fontId="15" fillId="0" borderId="0" xfId="0" applyFont="1" applyAlignment="1">
      <alignment horizontal="center"/>
    </xf>
    <xf numFmtId="17" fontId="1" fillId="0" borderId="0" xfId="0" applyNumberFormat="1" applyFont="1" applyAlignment="1">
      <alignment horizontal="center"/>
    </xf>
    <xf numFmtId="0" fontId="1" fillId="0" borderId="0" xfId="0" applyFont="1" applyAlignment="1">
      <alignment horizontal="right"/>
    </xf>
    <xf numFmtId="22" fontId="1" fillId="0" borderId="0" xfId="0" applyNumberFormat="1" applyFont="1" applyAlignment="1">
      <alignment horizontal="center"/>
    </xf>
    <xf numFmtId="1" fontId="1" fillId="0" borderId="0" xfId="0" applyNumberFormat="1" applyFont="1" applyAlignment="1">
      <alignment horizontal="center"/>
    </xf>
    <xf numFmtId="0" fontId="5" fillId="0" borderId="0" xfId="0" applyFont="1" applyAlignment="1">
      <alignment horizontal="left"/>
    </xf>
    <xf numFmtId="0" fontId="5" fillId="0" borderId="0" xfId="0" applyFont="1" applyAlignment="1">
      <alignment horizontal="center"/>
    </xf>
    <xf numFmtId="17" fontId="5" fillId="0" borderId="0" xfId="0" applyNumberFormat="1" applyFont="1" applyAlignment="1">
      <alignment horizontal="center"/>
    </xf>
    <xf numFmtId="0" fontId="5" fillId="0" borderId="0" xfId="0" applyFont="1" applyAlignment="1">
      <alignment horizontal="right"/>
    </xf>
    <xf numFmtId="22" fontId="5" fillId="0" borderId="0" xfId="0" applyNumberFormat="1" applyFont="1" applyAlignment="1">
      <alignment horizontal="center"/>
    </xf>
    <xf numFmtId="1" fontId="5" fillId="0" borderId="0" xfId="0" applyNumberFormat="1" applyFont="1" applyAlignment="1">
      <alignment horizontal="center"/>
    </xf>
    <xf numFmtId="14" fontId="5" fillId="0" borderId="0" xfId="0" applyNumberFormat="1" applyFont="1" applyAlignment="1">
      <alignment horizontal="center"/>
    </xf>
    <xf numFmtId="0" fontId="0" fillId="0" borderId="0" xfId="0" quotePrefix="1" applyFill="1" applyAlignment="1">
      <alignment horizontal="center"/>
    </xf>
    <xf numFmtId="1" fontId="9" fillId="0" borderId="0" xfId="0" applyNumberFormat="1" applyFont="1" applyFill="1" applyAlignment="1">
      <alignment horizontal="center"/>
    </xf>
    <xf numFmtId="0" fontId="0" fillId="7" borderId="0" xfId="0" applyFill="1" applyAlignment="1">
      <alignment horizontal="left"/>
    </xf>
    <xf numFmtId="0" fontId="2" fillId="0" borderId="0" xfId="0" applyFont="1"/>
    <xf numFmtId="22" fontId="0" fillId="0" borderId="0" xfId="0" applyNumberFormat="1"/>
    <xf numFmtId="17" fontId="0" fillId="0" borderId="0" xfId="0" applyNumberFormat="1"/>
    <xf numFmtId="16" fontId="0" fillId="0" borderId="0" xfId="0" applyNumberFormat="1"/>
    <xf numFmtId="0" fontId="0" fillId="3" borderId="0" xfId="0" applyFill="1" applyAlignment="1">
      <alignment wrapText="1"/>
    </xf>
    <xf numFmtId="14" fontId="0" fillId="3" borderId="0" xfId="0" applyNumberFormat="1" applyFill="1"/>
    <xf numFmtId="0" fontId="2" fillId="0" borderId="0" xfId="0" applyFont="1" applyFill="1" applyAlignment="1">
      <alignment wrapText="1"/>
    </xf>
    <xf numFmtId="0" fontId="2" fillId="3" borderId="0" xfId="0" applyFont="1" applyFill="1"/>
    <xf numFmtId="15" fontId="0" fillId="3" borderId="0" xfId="0" applyNumberFormat="1" applyFill="1"/>
    <xf numFmtId="164" fontId="0" fillId="3" borderId="10" xfId="0" applyNumberFormat="1" applyFill="1" applyBorder="1"/>
    <xf numFmtId="0" fontId="5" fillId="3" borderId="0" xfId="0" applyFont="1" applyFill="1" applyAlignment="1">
      <alignment wrapText="1"/>
    </xf>
    <xf numFmtId="0" fontId="0" fillId="0" borderId="0" xfId="0" applyFill="1" applyBorder="1"/>
    <xf numFmtId="0" fontId="3" fillId="0" borderId="0" xfId="0" applyFont="1" applyFill="1" applyBorder="1" applyAlignment="1">
      <alignment wrapText="1"/>
    </xf>
    <xf numFmtId="0" fontId="0" fillId="0" borderId="0" xfId="0" applyFill="1"/>
    <xf numFmtId="0" fontId="0" fillId="0" borderId="10" xfId="0" applyFill="1" applyBorder="1"/>
    <xf numFmtId="0" fontId="5" fillId="0" borderId="0" xfId="0" applyFont="1" applyFill="1" applyBorder="1"/>
    <xf numFmtId="0" fontId="1" fillId="0" borderId="0" xfId="0" applyFont="1" applyFill="1"/>
    <xf numFmtId="0" fontId="5" fillId="0" borderId="0" xfId="0" applyFont="1" applyFill="1"/>
    <xf numFmtId="0" fontId="5" fillId="0" borderId="10" xfId="0" applyFont="1" applyFill="1" applyBorder="1"/>
    <xf numFmtId="0" fontId="5" fillId="3" borderId="0" xfId="0" applyFont="1" applyFill="1"/>
    <xf numFmtId="15" fontId="5" fillId="0" borderId="0" xfId="0" applyNumberFormat="1" applyFont="1" applyFill="1"/>
    <xf numFmtId="0" fontId="5" fillId="0" borderId="0" xfId="0" applyFont="1" applyFill="1" applyAlignment="1">
      <alignment wrapText="1"/>
    </xf>
    <xf numFmtId="0" fontId="6" fillId="0" borderId="0" xfId="0" applyFont="1" applyFill="1"/>
    <xf numFmtId="14" fontId="5" fillId="0" borderId="0" xfId="0" applyNumberFormat="1" applyFont="1" applyFill="1"/>
    <xf numFmtId="0" fontId="5" fillId="0" borderId="0" xfId="0" quotePrefix="1" applyFont="1" applyFill="1"/>
    <xf numFmtId="0" fontId="5" fillId="0" borderId="10" xfId="0" quotePrefix="1" applyFont="1" applyFill="1" applyBorder="1"/>
    <xf numFmtId="0" fontId="1" fillId="0" borderId="0" xfId="0" applyFont="1" applyFill="1" applyBorder="1"/>
    <xf numFmtId="0" fontId="1" fillId="0" borderId="10" xfId="0" applyFont="1" applyFill="1" applyBorder="1"/>
    <xf numFmtId="0" fontId="4" fillId="0" borderId="0" xfId="0" applyFont="1" applyFill="1" applyAlignment="1">
      <alignment wrapText="1"/>
    </xf>
    <xf numFmtId="0" fontId="2" fillId="0" borderId="2" xfId="0" applyFont="1" applyFill="1" applyBorder="1" applyAlignment="1">
      <alignment horizontal="center"/>
    </xf>
    <xf numFmtId="0" fontId="2" fillId="0" borderId="0" xfId="0" applyFont="1" applyFill="1"/>
    <xf numFmtId="0" fontId="3" fillId="0" borderId="7" xfId="0" applyFont="1" applyFill="1" applyBorder="1" applyAlignment="1">
      <alignment wrapText="1"/>
    </xf>
    <xf numFmtId="0" fontId="3" fillId="0" borderId="4" xfId="0" applyFont="1" applyFill="1" applyBorder="1" applyAlignment="1">
      <alignment wrapText="1"/>
    </xf>
    <xf numFmtId="0" fontId="3" fillId="0" borderId="7" xfId="0" applyFont="1" applyFill="1" applyBorder="1" applyAlignment="1">
      <alignment horizontal="left" wrapText="1"/>
    </xf>
    <xf numFmtId="0" fontId="3" fillId="0" borderId="8" xfId="0" applyFont="1" applyFill="1" applyBorder="1" applyAlignment="1">
      <alignment wrapText="1"/>
    </xf>
    <xf numFmtId="0" fontId="3" fillId="0" borderId="9" xfId="0" applyFont="1" applyFill="1" applyBorder="1" applyAlignment="1">
      <alignment wrapText="1"/>
    </xf>
    <xf numFmtId="15" fontId="0" fillId="0" borderId="0" xfId="0" applyNumberFormat="1" applyFill="1"/>
    <xf numFmtId="0" fontId="0" fillId="0" borderId="0" xfId="0" applyFill="1" applyAlignment="1">
      <alignment wrapText="1"/>
    </xf>
    <xf numFmtId="1" fontId="4" fillId="0" borderId="0" xfId="0" applyNumberFormat="1" applyFont="1" applyFill="1"/>
    <xf numFmtId="0" fontId="4" fillId="0" borderId="0" xfId="0" applyFont="1" applyFill="1"/>
    <xf numFmtId="0" fontId="4" fillId="0" borderId="10" xfId="0" applyFont="1" applyFill="1" applyBorder="1"/>
    <xf numFmtId="0" fontId="4" fillId="0" borderId="0" xfId="0" applyFont="1" applyFill="1" applyBorder="1"/>
    <xf numFmtId="1" fontId="4" fillId="0" borderId="0" xfId="0" applyNumberFormat="1" applyFont="1" applyFill="1" applyAlignment="1">
      <alignment wrapText="1"/>
    </xf>
    <xf numFmtId="14" fontId="3" fillId="0" borderId="0" xfId="0" applyNumberFormat="1" applyFont="1" applyFill="1" applyBorder="1" applyAlignment="1">
      <alignment wrapText="1"/>
    </xf>
    <xf numFmtId="0" fontId="3" fillId="0" borderId="0" xfId="0" applyFont="1" applyFill="1" applyBorder="1" applyAlignment="1">
      <alignment horizontal="left" wrapText="1"/>
    </xf>
    <xf numFmtId="0" fontId="3" fillId="0" borderId="10" xfId="0" applyFont="1" applyFill="1" applyBorder="1" applyAlignment="1">
      <alignment wrapText="1"/>
    </xf>
    <xf numFmtId="0" fontId="3" fillId="0" borderId="0" xfId="0" quotePrefix="1" applyFont="1" applyFill="1" applyBorder="1" applyAlignment="1">
      <alignment wrapText="1"/>
    </xf>
    <xf numFmtId="0" fontId="3" fillId="0" borderId="10" xfId="0" quotePrefix="1" applyFont="1" applyFill="1" applyBorder="1" applyAlignment="1">
      <alignment wrapText="1"/>
    </xf>
    <xf numFmtId="15" fontId="1" fillId="0" borderId="0" xfId="0" applyNumberFormat="1" applyFont="1" applyFill="1"/>
    <xf numFmtId="0" fontId="1" fillId="0" borderId="0" xfId="0" applyFont="1" applyFill="1" applyAlignment="1">
      <alignment wrapText="1"/>
    </xf>
    <xf numFmtId="14" fontId="0" fillId="0" borderId="0" xfId="0" applyNumberFormat="1" applyFill="1"/>
    <xf numFmtId="164" fontId="0" fillId="0" borderId="10" xfId="0" applyNumberFormat="1" applyFill="1" applyBorder="1"/>
    <xf numFmtId="164" fontId="0" fillId="0" borderId="0" xfId="0" applyNumberFormat="1" applyFill="1" applyBorder="1"/>
    <xf numFmtId="0" fontId="1" fillId="0" borderId="0" xfId="0" applyNumberFormat="1" applyFont="1" applyFill="1"/>
    <xf numFmtId="0" fontId="0" fillId="0" borderId="11" xfId="0" applyFill="1" applyBorder="1"/>
    <xf numFmtId="0" fontId="4" fillId="0" borderId="11" xfId="0" applyFont="1" applyFill="1" applyBorder="1"/>
    <xf numFmtId="0" fontId="3" fillId="0" borderId="11" xfId="0" applyFont="1" applyFill="1" applyBorder="1" applyAlignment="1">
      <alignment wrapText="1"/>
    </xf>
    <xf numFmtId="0" fontId="1" fillId="0" borderId="11" xfId="0" applyFont="1" applyFill="1" applyBorder="1"/>
    <xf numFmtId="0" fontId="5" fillId="0" borderId="11" xfId="0" applyFont="1" applyFill="1" applyBorder="1"/>
    <xf numFmtId="0" fontId="0" fillId="0" borderId="22" xfId="0" applyFill="1" applyBorder="1"/>
    <xf numFmtId="0" fontId="15" fillId="0" borderId="0" xfId="0" applyFont="1" applyFill="1"/>
    <xf numFmtId="0" fontId="31" fillId="0" borderId="0" xfId="0" applyFont="1" applyFill="1" applyAlignment="1">
      <alignment wrapText="1"/>
    </xf>
    <xf numFmtId="164" fontId="0" fillId="0" borderId="0" xfId="0" applyNumberFormat="1" applyFill="1"/>
    <xf numFmtId="0" fontId="2" fillId="0" borderId="0" xfId="0" quotePrefix="1" applyFont="1" applyFill="1"/>
    <xf numFmtId="0" fontId="0" fillId="0" borderId="0" xfId="0" applyFill="1" applyBorder="1"/>
    <xf numFmtId="0" fontId="2" fillId="0" borderId="0" xfId="0" applyFont="1" applyFill="1"/>
    <xf numFmtId="0" fontId="0" fillId="0" borderId="0" xfId="0" applyFill="1" applyAlignment="1">
      <alignment wrapText="1"/>
    </xf>
    <xf numFmtId="0" fontId="0" fillId="0" borderId="0" xfId="0"/>
    <xf numFmtId="0" fontId="0" fillId="0" borderId="0" xfId="0" applyFill="1"/>
    <xf numFmtId="0" fontId="0" fillId="0" borderId="0" xfId="0" applyFill="1" applyAlignment="1">
      <alignment wrapText="1"/>
    </xf>
    <xf numFmtId="0" fontId="0" fillId="0" borderId="0" xfId="0" applyFill="1" applyBorder="1"/>
    <xf numFmtId="0" fontId="0" fillId="0" borderId="0" xfId="0" applyFill="1"/>
    <xf numFmtId="0" fontId="0" fillId="0" borderId="10" xfId="0" applyFill="1" applyBorder="1"/>
    <xf numFmtId="0" fontId="0" fillId="0" borderId="0" xfId="0" applyFill="1" applyAlignment="1">
      <alignment wrapText="1"/>
    </xf>
    <xf numFmtId="0" fontId="0" fillId="0" borderId="11" xfId="0" applyFill="1" applyBorder="1"/>
    <xf numFmtId="0" fontId="0" fillId="0" borderId="0" xfId="0" applyFill="1"/>
    <xf numFmtId="0" fontId="2" fillId="0" borderId="0" xfId="0" applyFont="1" applyFill="1"/>
    <xf numFmtId="0" fontId="0" fillId="0" borderId="0" xfId="0" applyFill="1" applyAlignment="1">
      <alignment wrapText="1"/>
    </xf>
    <xf numFmtId="0" fontId="5" fillId="0" borderId="0" xfId="0" applyFont="1"/>
    <xf numFmtId="0" fontId="5" fillId="0" borderId="10" xfId="0" applyFont="1" applyFill="1" applyBorder="1"/>
    <xf numFmtId="0" fontId="5" fillId="3" borderId="0" xfId="0" applyFont="1" applyFill="1"/>
    <xf numFmtId="15" fontId="5" fillId="0" borderId="0" xfId="0" applyNumberFormat="1" applyFont="1" applyFill="1"/>
    <xf numFmtId="14" fontId="5" fillId="0" borderId="0" xfId="0" applyNumberFormat="1" applyFont="1" applyFill="1"/>
    <xf numFmtId="0" fontId="5" fillId="0" borderId="10" xfId="0" quotePrefix="1" applyFont="1" applyFill="1" applyBorder="1"/>
    <xf numFmtId="0" fontId="1" fillId="0" borderId="10" xfId="0" applyFont="1" applyFill="1" applyBorder="1"/>
    <xf numFmtId="0" fontId="4" fillId="0" borderId="0" xfId="0" applyFont="1" applyFill="1" applyAlignment="1">
      <alignment wrapText="1"/>
    </xf>
    <xf numFmtId="0" fontId="2" fillId="0" borderId="0" xfId="0" applyFont="1" applyFill="1"/>
    <xf numFmtId="0" fontId="3" fillId="0" borderId="9" xfId="0" applyFont="1" applyFill="1" applyBorder="1" applyAlignment="1">
      <alignment wrapText="1"/>
    </xf>
    <xf numFmtId="15" fontId="1" fillId="0" borderId="0" xfId="0" applyNumberFormat="1" applyFont="1" applyFill="1"/>
    <xf numFmtId="0" fontId="3" fillId="0" borderId="11" xfId="0" applyFont="1" applyFill="1" applyBorder="1" applyAlignment="1">
      <alignment wrapText="1"/>
    </xf>
    <xf numFmtId="0" fontId="5" fillId="0" borderId="11" xfId="0" applyFont="1" applyFill="1" applyBorder="1"/>
    <xf numFmtId="0" fontId="0" fillId="0" borderId="0" xfId="0"/>
    <xf numFmtId="0" fontId="3" fillId="0" borderId="0" xfId="0" applyFont="1" applyFill="1" applyBorder="1" applyAlignment="1">
      <alignment wrapText="1"/>
    </xf>
    <xf numFmtId="0" fontId="5" fillId="0" borderId="0" xfId="0" applyFont="1" applyFill="1" applyBorder="1"/>
    <xf numFmtId="0" fontId="1" fillId="0" borderId="0" xfId="0" applyFont="1" applyFill="1"/>
    <xf numFmtId="0" fontId="5" fillId="0" borderId="0" xfId="0" applyFont="1" applyFill="1"/>
    <xf numFmtId="0" fontId="3" fillId="0" borderId="7" xfId="0" applyFont="1" applyFill="1" applyBorder="1" applyAlignment="1">
      <alignment wrapText="1"/>
    </xf>
    <xf numFmtId="0" fontId="0" fillId="0" borderId="0" xfId="0" applyFill="1"/>
    <xf numFmtId="0" fontId="10" fillId="0" borderId="0" xfId="1" applyFont="1" applyFill="1"/>
    <xf numFmtId="0" fontId="0" fillId="3" borderId="0" xfId="0" applyFill="1" applyAlignment="1">
      <alignment horizontal="left"/>
    </xf>
    <xf numFmtId="0" fontId="0" fillId="3" borderId="0" xfId="0" applyFill="1" applyAlignment="1">
      <alignment horizontal="center"/>
    </xf>
    <xf numFmtId="166" fontId="9" fillId="3" borderId="0" xfId="0" applyNumberFormat="1" applyFont="1" applyFill="1" applyAlignment="1">
      <alignment horizontal="center"/>
    </xf>
    <xf numFmtId="0" fontId="0" fillId="3" borderId="0" xfId="0" applyFill="1" applyAlignment="1">
      <alignment horizontal="right"/>
    </xf>
    <xf numFmtId="14" fontId="0" fillId="3" borderId="0" xfId="0" applyNumberFormat="1" applyFill="1" applyAlignment="1">
      <alignment horizontal="center"/>
    </xf>
    <xf numFmtId="164" fontId="0" fillId="3" borderId="0" xfId="0" applyNumberFormat="1" applyFill="1" applyAlignment="1">
      <alignment horizontal="center"/>
    </xf>
    <xf numFmtId="2" fontId="9" fillId="3" borderId="0" xfId="0" applyNumberFormat="1" applyFont="1" applyFill="1" applyAlignment="1">
      <alignment horizontal="center"/>
    </xf>
    <xf numFmtId="1" fontId="9" fillId="3" borderId="0" xfId="0" applyNumberFormat="1" applyFont="1" applyFill="1" applyAlignment="1">
      <alignment horizontal="center"/>
    </xf>
    <xf numFmtId="1" fontId="0" fillId="3" borderId="0" xfId="0" applyNumberFormat="1" applyFill="1" applyAlignment="1">
      <alignment horizontal="center"/>
    </xf>
    <xf numFmtId="165" fontId="9" fillId="3" borderId="0" xfId="0" applyNumberFormat="1" applyFont="1" applyFill="1" applyAlignment="1">
      <alignment horizontal="center"/>
    </xf>
    <xf numFmtId="0" fontId="1" fillId="3" borderId="0" xfId="0" applyFont="1" applyFill="1" applyAlignment="1">
      <alignment horizontal="left"/>
    </xf>
    <xf numFmtId="0" fontId="1" fillId="3" borderId="0" xfId="0" applyFont="1" applyFill="1" applyAlignment="1">
      <alignment horizontal="center"/>
    </xf>
    <xf numFmtId="0" fontId="15" fillId="3" borderId="0" xfId="0" applyFont="1" applyFill="1" applyAlignment="1">
      <alignment horizontal="center"/>
    </xf>
    <xf numFmtId="16" fontId="1" fillId="3" borderId="0" xfId="0" applyNumberFormat="1" applyFont="1" applyFill="1" applyAlignment="1">
      <alignment horizontal="center"/>
    </xf>
    <xf numFmtId="0" fontId="1" fillId="3" borderId="0" xfId="0" applyFont="1" applyFill="1" applyAlignment="1">
      <alignment horizontal="right"/>
    </xf>
    <xf numFmtId="22" fontId="1" fillId="3" borderId="0" xfId="0" applyNumberFormat="1" applyFont="1" applyFill="1" applyAlignment="1">
      <alignment horizontal="center"/>
    </xf>
    <xf numFmtId="0" fontId="2" fillId="3" borderId="0" xfId="0" applyFont="1" applyFill="1" applyAlignment="1">
      <alignment horizontal="center"/>
    </xf>
    <xf numFmtId="1" fontId="1" fillId="3" borderId="0" xfId="0" applyNumberFormat="1" applyFont="1" applyFill="1" applyAlignment="1">
      <alignment horizontal="center"/>
    </xf>
    <xf numFmtId="17" fontId="1" fillId="3" borderId="0" xfId="0" applyNumberFormat="1" applyFont="1" applyFill="1" applyAlignment="1">
      <alignment horizontal="center"/>
    </xf>
    <xf numFmtId="22" fontId="1" fillId="0" borderId="0" xfId="0" applyNumberFormat="1" applyFont="1"/>
    <xf numFmtId="22" fontId="0" fillId="3" borderId="0" xfId="0" applyNumberFormat="1" applyFill="1"/>
    <xf numFmtId="22" fontId="1" fillId="3" borderId="0" xfId="0" applyNumberFormat="1" applyFont="1" applyFill="1"/>
    <xf numFmtId="0" fontId="9" fillId="0" borderId="0" xfId="1" applyFont="1" applyFill="1"/>
    <xf numFmtId="0" fontId="32" fillId="0" borderId="0" xfId="9" applyFont="1" applyFill="1"/>
    <xf numFmtId="164" fontId="5" fillId="0" borderId="0" xfId="0" applyNumberFormat="1" applyFont="1" applyFill="1" applyBorder="1"/>
    <xf numFmtId="0" fontId="4" fillId="0" borderId="0" xfId="0" applyFont="1" applyFill="1" applyBorder="1" applyAlignment="1">
      <alignment wrapText="1"/>
    </xf>
    <xf numFmtId="0" fontId="4" fillId="0" borderId="11" xfId="0" applyFont="1" applyFill="1" applyBorder="1" applyAlignment="1">
      <alignment wrapText="1"/>
    </xf>
    <xf numFmtId="14" fontId="4" fillId="0" borderId="0" xfId="0" applyNumberFormat="1" applyFont="1" applyFill="1" applyBorder="1" applyAlignment="1">
      <alignment wrapText="1"/>
    </xf>
    <xf numFmtId="0" fontId="4" fillId="0" borderId="10" xfId="0" applyFont="1" applyFill="1" applyBorder="1" applyAlignment="1">
      <alignment wrapText="1"/>
    </xf>
    <xf numFmtId="0" fontId="6" fillId="0" borderId="0" xfId="0" applyFont="1" applyFill="1" applyAlignment="1">
      <alignment wrapText="1"/>
    </xf>
    <xf numFmtId="0" fontId="0" fillId="0" borderId="0" xfId="0" applyFont="1" applyFill="1"/>
    <xf numFmtId="0" fontId="0" fillId="0" borderId="0" xfId="0" applyFont="1"/>
    <xf numFmtId="0" fontId="4" fillId="3" borderId="0" xfId="0" applyFont="1" applyFill="1" applyBorder="1" applyAlignment="1">
      <alignment wrapText="1"/>
    </xf>
    <xf numFmtId="14" fontId="4" fillId="3" borderId="0" xfId="0" applyNumberFormat="1" applyFont="1" applyFill="1" applyBorder="1" applyAlignment="1">
      <alignment wrapText="1"/>
    </xf>
    <xf numFmtId="0" fontId="4" fillId="3" borderId="10" xfId="0" applyFont="1" applyFill="1" applyBorder="1" applyAlignment="1">
      <alignment wrapText="1"/>
    </xf>
    <xf numFmtId="0" fontId="4" fillId="3" borderId="11" xfId="0" applyFont="1" applyFill="1" applyBorder="1" applyAlignment="1">
      <alignment wrapText="1"/>
    </xf>
    <xf numFmtId="164" fontId="5" fillId="3" borderId="0" xfId="0" applyNumberFormat="1" applyFont="1" applyFill="1"/>
    <xf numFmtId="0" fontId="32" fillId="3" borderId="0" xfId="9" applyFont="1" applyFill="1"/>
    <xf numFmtId="0" fontId="0" fillId="3" borderId="0" xfId="0" applyFont="1" applyFill="1"/>
    <xf numFmtId="0" fontId="31" fillId="0" borderId="0" xfId="0" applyFont="1" applyFill="1" applyBorder="1" applyAlignment="1">
      <alignment wrapText="1"/>
    </xf>
    <xf numFmtId="164" fontId="5" fillId="0" borderId="10" xfId="0" applyNumberFormat="1" applyFont="1" applyBorder="1"/>
    <xf numFmtId="0" fontId="3" fillId="0" borderId="10" xfId="0" applyFont="1" applyFill="1" applyBorder="1" applyAlignment="1">
      <alignment horizontal="left" wrapText="1"/>
    </xf>
    <xf numFmtId="15" fontId="5" fillId="0" borderId="0" xfId="0" applyNumberFormat="1" applyFont="1" applyFill="1" applyBorder="1"/>
    <xf numFmtId="22" fontId="5" fillId="0" borderId="0" xfId="0" applyNumberFormat="1" applyFont="1" applyFill="1" applyBorder="1"/>
    <xf numFmtId="14" fontId="5" fillId="0" borderId="0" xfId="0" applyNumberFormat="1" applyFont="1" applyFill="1" applyBorder="1"/>
    <xf numFmtId="0" fontId="32" fillId="0" borderId="0" xfId="9" applyFont="1" applyFill="1" applyBorder="1" applyAlignment="1">
      <alignment wrapText="1"/>
    </xf>
    <xf numFmtId="0" fontId="33" fillId="0" borderId="0" xfId="9" applyFont="1" applyFill="1" applyBorder="1" applyAlignment="1">
      <alignment wrapText="1"/>
    </xf>
    <xf numFmtId="0" fontId="1" fillId="0" borderId="0" xfId="0" applyFont="1" applyFill="1" applyBorder="1" applyAlignment="1">
      <alignment wrapText="1"/>
    </xf>
    <xf numFmtId="164" fontId="32" fillId="0" borderId="0" xfId="9" applyNumberFormat="1" applyFont="1" applyFill="1" applyBorder="1" applyAlignment="1">
      <alignment wrapText="1"/>
    </xf>
    <xf numFmtId="14" fontId="3" fillId="0" borderId="7" xfId="0" applyNumberFormat="1" applyFont="1" applyFill="1" applyBorder="1" applyAlignment="1">
      <alignment wrapText="1"/>
    </xf>
    <xf numFmtId="14" fontId="5" fillId="0" borderId="0" xfId="0" applyNumberFormat="1" applyFont="1"/>
    <xf numFmtId="2" fontId="5" fillId="0" borderId="0" xfId="0" applyNumberFormat="1" applyFont="1" applyFill="1"/>
    <xf numFmtId="2" fontId="5" fillId="0" borderId="0" xfId="0" applyNumberFormat="1" applyFont="1" applyFill="1" applyBorder="1"/>
    <xf numFmtId="164" fontId="5" fillId="0" borderId="0" xfId="0" applyNumberFormat="1" applyFont="1" applyFill="1" applyBorder="1" applyAlignment="1">
      <alignment wrapText="1"/>
    </xf>
    <xf numFmtId="2" fontId="4" fillId="0" borderId="0" xfId="0" applyNumberFormat="1" applyFont="1" applyFill="1" applyBorder="1" applyAlignment="1">
      <alignment wrapText="1"/>
    </xf>
    <xf numFmtId="164" fontId="4" fillId="0" borderId="0" xfId="0" applyNumberFormat="1" applyFont="1" applyFill="1" applyBorder="1" applyAlignment="1">
      <alignment wrapText="1"/>
    </xf>
    <xf numFmtId="2" fontId="5" fillId="0" borderId="0" xfId="0" quotePrefix="1" applyNumberFormat="1" applyFont="1" applyFill="1" applyBorder="1"/>
    <xf numFmtId="2" fontId="5" fillId="0" borderId="0" xfId="0" applyNumberFormat="1" applyFont="1"/>
    <xf numFmtId="0" fontId="3" fillId="39" borderId="9" xfId="0" applyFont="1" applyFill="1" applyBorder="1" applyAlignment="1">
      <alignment wrapText="1"/>
    </xf>
    <xf numFmtId="2" fontId="4" fillId="39" borderId="0" xfId="0" applyNumberFormat="1" applyFont="1" applyFill="1" applyBorder="1" applyAlignment="1">
      <alignment wrapText="1"/>
    </xf>
    <xf numFmtId="0" fontId="5" fillId="39" borderId="0" xfId="0" applyFont="1" applyFill="1"/>
    <xf numFmtId="0" fontId="4" fillId="39" borderId="0" xfId="0" applyFont="1" applyFill="1" applyBorder="1" applyAlignment="1">
      <alignment wrapText="1"/>
    </xf>
    <xf numFmtId="0" fontId="30" fillId="23" borderId="11" xfId="29" applyBorder="1" applyAlignment="1">
      <alignment wrapText="1"/>
    </xf>
    <xf numFmtId="0" fontId="30" fillId="23" borderId="0" xfId="29"/>
    <xf numFmtId="0" fontId="2" fillId="0" borderId="1" xfId="0" applyFont="1" applyFill="1" applyBorder="1" applyAlignment="1">
      <alignment horizontal="center"/>
    </xf>
    <xf numFmtId="0" fontId="3" fillId="0" borderId="4" xfId="0" applyFont="1" applyFill="1" applyBorder="1" applyAlignment="1">
      <alignment horizontal="center" wrapText="1"/>
    </xf>
    <xf numFmtId="0" fontId="3" fillId="0" borderId="5" xfId="0" applyFont="1" applyFill="1" applyBorder="1" applyAlignment="1">
      <alignment horizontal="center" wrapText="1"/>
    </xf>
    <xf numFmtId="0" fontId="3" fillId="0" borderId="6" xfId="0" applyFont="1" applyFill="1" applyBorder="1" applyAlignment="1">
      <alignment horizontal="center" wrapText="1"/>
    </xf>
    <xf numFmtId="0" fontId="2" fillId="0" borderId="2" xfId="0" applyFont="1" applyFill="1" applyBorder="1" applyAlignment="1">
      <alignment horizontal="center"/>
    </xf>
    <xf numFmtId="0" fontId="2" fillId="0" borderId="3" xfId="0" applyFont="1" applyFill="1" applyBorder="1" applyAlignment="1">
      <alignment horizontal="center"/>
    </xf>
  </cellXfs>
  <cellStyles count="54">
    <cellStyle name="20% - Accent1" xfId="22" builtinId="30" customBuiltin="1"/>
    <cellStyle name="20% - Accent1 2" xfId="45"/>
    <cellStyle name="20% - Accent2" xfId="26" builtinId="34" customBuiltin="1"/>
    <cellStyle name="20% - Accent2 2" xfId="47"/>
    <cellStyle name="20% - Accent3" xfId="30" builtinId="38" customBuiltin="1"/>
    <cellStyle name="20% - Accent3 2" xfId="48"/>
    <cellStyle name="20% - Accent4" xfId="34" builtinId="42" customBuiltin="1"/>
    <cellStyle name="20% - Accent4 2" xfId="51"/>
    <cellStyle name="20% - Accent5" xfId="38" builtinId="46" customBuiltin="1"/>
    <cellStyle name="20% - Accent6" xfId="42" builtinId="50" customBuiltin="1"/>
    <cellStyle name="40% - Accent1" xfId="23" builtinId="31" customBuiltin="1"/>
    <cellStyle name="40% - Accent2" xfId="27" builtinId="35" customBuiltin="1"/>
    <cellStyle name="40% - Accent3" xfId="31" builtinId="39" customBuiltin="1"/>
    <cellStyle name="40% - Accent3 2" xfId="49"/>
    <cellStyle name="40% - Accent4" xfId="35" builtinId="43" customBuiltin="1"/>
    <cellStyle name="40% - Accent5" xfId="39" builtinId="47" customBuiltin="1"/>
    <cellStyle name="40% - Accent6" xfId="43" builtinId="51" customBuiltin="1"/>
    <cellStyle name="60% - Accent1" xfId="24" builtinId="32" customBuiltin="1"/>
    <cellStyle name="60% - Accent2" xfId="28" builtinId="36" customBuiltin="1"/>
    <cellStyle name="60% - Accent3" xfId="32" builtinId="40" customBuiltin="1"/>
    <cellStyle name="60% - Accent3 2" xfId="50"/>
    <cellStyle name="60% - Accent4" xfId="36" builtinId="44" customBuiltin="1"/>
    <cellStyle name="60% - Accent4 2" xfId="52"/>
    <cellStyle name="60% - Accent5" xfId="40" builtinId="48" customBuiltin="1"/>
    <cellStyle name="60% - Accent6" xfId="44" builtinId="52" customBuiltin="1"/>
    <cellStyle name="60% - Accent6 2" xfId="53"/>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10" builtinId="27" customBuiltin="1"/>
    <cellStyle name="Calculation" xfId="14" builtinId="22" customBuiltin="1"/>
    <cellStyle name="Check Cell" xfId="16" builtinId="23" customBuiltin="1"/>
    <cellStyle name="Explanatory Text" xfId="19"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Input" xfId="12" builtinId="20" customBuiltin="1"/>
    <cellStyle name="Linked Cell" xfId="15" builtinId="24" customBuiltin="1"/>
    <cellStyle name="Neutral" xfId="11" builtinId="28" customBuiltin="1"/>
    <cellStyle name="Normal" xfId="0" builtinId="0"/>
    <cellStyle name="Normal 2" xfId="1"/>
    <cellStyle name="Normal 3" xfId="2"/>
    <cellStyle name="Normal 3 2" xfId="3"/>
    <cellStyle name="Note" xfId="18" builtinId="10" customBuiltin="1"/>
    <cellStyle name="Note 2" xfId="46"/>
    <cellStyle name="Output" xfId="13" builtinId="21" customBuiltin="1"/>
    <cellStyle name="Title" xfId="4" builtinId="15" customBuiltin="1"/>
    <cellStyle name="Total" xfId="20" builtinId="25" customBuiltin="1"/>
    <cellStyle name="Warning Text" xfId="17"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59244380166768E-2"/>
          <c:y val="6.1684582615648416E-2"/>
          <c:w val="0.73261628010784363"/>
          <c:h val="0.91097772921260045"/>
        </c:manualLayout>
      </c:layout>
      <c:scatterChart>
        <c:scatterStyle val="lineMarker"/>
        <c:varyColors val="0"/>
        <c:ser>
          <c:idx val="0"/>
          <c:order val="0"/>
          <c:tx>
            <c:v>final shut in pressures</c:v>
          </c:tx>
          <c:spPr>
            <a:ln w="28575">
              <a:noFill/>
            </a:ln>
          </c:spPr>
          <c:xVal>
            <c:numRef>
              <c:f>'HH calc for non-interpreted DST'!$L$12:$L$46</c:f>
              <c:numCache>
                <c:formatCode>0.00</c:formatCode>
                <c:ptCount val="35"/>
                <c:pt idx="0">
                  <c:v>1151.71</c:v>
                </c:pt>
                <c:pt idx="1">
                  <c:v>1369.7711561673229</c:v>
                </c:pt>
                <c:pt idx="2">
                  <c:v>1369.7711561673229</c:v>
                </c:pt>
                <c:pt idx="3">
                  <c:v>1972.8222388059701</c:v>
                </c:pt>
                <c:pt idx="4">
                  <c:v>1886.83392448158</c:v>
                </c:pt>
                <c:pt idx="5">
                  <c:v>751.24648459809202</c:v>
                </c:pt>
                <c:pt idx="6">
                  <c:v>1387.50507471171</c:v>
                </c:pt>
                <c:pt idx="7">
                  <c:v>1041.68</c:v>
                </c:pt>
                <c:pt idx="8">
                  <c:v>1041.68</c:v>
                </c:pt>
                <c:pt idx="9">
                  <c:v>1144.44</c:v>
                </c:pt>
                <c:pt idx="10">
                  <c:v>1148.95</c:v>
                </c:pt>
                <c:pt idx="11">
                  <c:v>1153.7</c:v>
                </c:pt>
                <c:pt idx="12">
                  <c:v>1200.69</c:v>
                </c:pt>
                <c:pt idx="13">
                  <c:v>1072.96</c:v>
                </c:pt>
                <c:pt idx="14">
                  <c:v>1102.06</c:v>
                </c:pt>
                <c:pt idx="15">
                  <c:v>1161</c:v>
                </c:pt>
                <c:pt idx="16">
                  <c:v>1152.94</c:v>
                </c:pt>
                <c:pt idx="17">
                  <c:v>1170.94</c:v>
                </c:pt>
                <c:pt idx="18">
                  <c:v>1628</c:v>
                </c:pt>
                <c:pt idx="19">
                  <c:v>894.21</c:v>
                </c:pt>
                <c:pt idx="20">
                  <c:v>916.21</c:v>
                </c:pt>
                <c:pt idx="21">
                  <c:v>537.41543750000005</c:v>
                </c:pt>
                <c:pt idx="22">
                  <c:v>602.20085749999998</c:v>
                </c:pt>
                <c:pt idx="23">
                  <c:v>647.89057500000001</c:v>
                </c:pt>
                <c:pt idx="24">
                  <c:v>697.37950657894703</c:v>
                </c:pt>
                <c:pt idx="25">
                  <c:v>734.17224342105203</c:v>
                </c:pt>
                <c:pt idx="26">
                  <c:v>873.64667080745301</c:v>
                </c:pt>
                <c:pt idx="27">
                  <c:v>880.54581366459604</c:v>
                </c:pt>
                <c:pt idx="28">
                  <c:v>1018.8278</c:v>
                </c:pt>
                <c:pt idx="29">
                  <c:v>1125.8103846153799</c:v>
                </c:pt>
                <c:pt idx="30">
                  <c:v>1202.8120299145201</c:v>
                </c:pt>
                <c:pt idx="31">
                  <c:v>1207.3121260683699</c:v>
                </c:pt>
                <c:pt idx="32">
                  <c:v>794.12089370932699</c:v>
                </c:pt>
                <c:pt idx="33">
                  <c:v>908.90485564304402</c:v>
                </c:pt>
                <c:pt idx="34">
                  <c:v>613.71</c:v>
                </c:pt>
              </c:numCache>
            </c:numRef>
          </c:xVal>
          <c:yVal>
            <c:numRef>
              <c:f>'HH calc for non-interpreted DST'!$M$12:$M$46</c:f>
              <c:numCache>
                <c:formatCode>0.00</c:formatCode>
                <c:ptCount val="35"/>
                <c:pt idx="0">
                  <c:v>1474.81</c:v>
                </c:pt>
                <c:pt idx="1">
                  <c:v>1963</c:v>
                </c:pt>
                <c:pt idx="2">
                  <c:v>1951</c:v>
                </c:pt>
                <c:pt idx="3">
                  <c:v>2922.03</c:v>
                </c:pt>
                <c:pt idx="4">
                  <c:v>2668</c:v>
                </c:pt>
                <c:pt idx="5">
                  <c:v>1132.7</c:v>
                </c:pt>
                <c:pt idx="6">
                  <c:v>2076.6999999999998</c:v>
                </c:pt>
                <c:pt idx="7">
                  <c:v>1562.16</c:v>
                </c:pt>
                <c:pt idx="8">
                  <c:v>1560.92</c:v>
                </c:pt>
                <c:pt idx="9">
                  <c:v>1704.87</c:v>
                </c:pt>
                <c:pt idx="10">
                  <c:v>1713.1</c:v>
                </c:pt>
                <c:pt idx="11">
                  <c:v>1731.26</c:v>
                </c:pt>
                <c:pt idx="12">
                  <c:v>1783.46</c:v>
                </c:pt>
                <c:pt idx="13">
                  <c:v>1561.47</c:v>
                </c:pt>
                <c:pt idx="14">
                  <c:v>1612.23</c:v>
                </c:pt>
                <c:pt idx="15">
                  <c:v>1713.32</c:v>
                </c:pt>
                <c:pt idx="16">
                  <c:v>1633.72</c:v>
                </c:pt>
                <c:pt idx="17">
                  <c:v>1654.73</c:v>
                </c:pt>
                <c:pt idx="18">
                  <c:v>2228</c:v>
                </c:pt>
                <c:pt idx="19">
                  <c:v>1305.78</c:v>
                </c:pt>
                <c:pt idx="20">
                  <c:v>1248.69</c:v>
                </c:pt>
                <c:pt idx="21">
                  <c:v>792.7</c:v>
                </c:pt>
                <c:pt idx="22">
                  <c:v>884.7</c:v>
                </c:pt>
                <c:pt idx="23">
                  <c:v>948.2</c:v>
                </c:pt>
                <c:pt idx="24">
                  <c:v>1018.7</c:v>
                </c:pt>
                <c:pt idx="25">
                  <c:v>1069.7</c:v>
                </c:pt>
                <c:pt idx="26">
                  <c:v>1317.2</c:v>
                </c:pt>
                <c:pt idx="27">
                  <c:v>1325.7</c:v>
                </c:pt>
                <c:pt idx="28">
                  <c:v>1529.7</c:v>
                </c:pt>
                <c:pt idx="29">
                  <c:v>1679.7</c:v>
                </c:pt>
                <c:pt idx="30">
                  <c:v>1799.7</c:v>
                </c:pt>
                <c:pt idx="31">
                  <c:v>1816.7</c:v>
                </c:pt>
                <c:pt idx="32">
                  <c:v>1164.7</c:v>
                </c:pt>
                <c:pt idx="33">
                  <c:v>1334.7</c:v>
                </c:pt>
                <c:pt idx="34">
                  <c:v>890</c:v>
                </c:pt>
              </c:numCache>
            </c:numRef>
          </c:yVal>
          <c:smooth val="0"/>
        </c:ser>
        <c:ser>
          <c:idx val="1"/>
          <c:order val="1"/>
          <c:tx>
            <c:v>interpreted reservoir pressures</c:v>
          </c:tx>
          <c:spPr>
            <a:ln w="28575">
              <a:noFill/>
            </a:ln>
          </c:spPr>
          <c:xVal>
            <c:numRef>
              <c:f>'HH calcs interpreted DSTs'!$K$2:$K$39</c:f>
              <c:numCache>
                <c:formatCode>General</c:formatCode>
                <c:ptCount val="38"/>
                <c:pt idx="0">
                  <c:v>1194.7</c:v>
                </c:pt>
                <c:pt idx="1">
                  <c:v>1129.7</c:v>
                </c:pt>
                <c:pt idx="2">
                  <c:v>1048.9000000000001</c:v>
                </c:pt>
                <c:pt idx="3">
                  <c:v>1641.7</c:v>
                </c:pt>
                <c:pt idx="4">
                  <c:v>1807</c:v>
                </c:pt>
                <c:pt idx="5">
                  <c:v>1680.3</c:v>
                </c:pt>
                <c:pt idx="6">
                  <c:v>1491.5</c:v>
                </c:pt>
                <c:pt idx="7">
                  <c:v>1350.7</c:v>
                </c:pt>
                <c:pt idx="8">
                  <c:v>1307.3</c:v>
                </c:pt>
                <c:pt idx="9">
                  <c:v>1295.8</c:v>
                </c:pt>
                <c:pt idx="10">
                  <c:v>1275.5999999999999</c:v>
                </c:pt>
                <c:pt idx="11">
                  <c:v>1179.8</c:v>
                </c:pt>
                <c:pt idx="12">
                  <c:v>1132</c:v>
                </c:pt>
                <c:pt idx="13">
                  <c:v>1049.7</c:v>
                </c:pt>
                <c:pt idx="14">
                  <c:v>904.3</c:v>
                </c:pt>
                <c:pt idx="15">
                  <c:v>822.5</c:v>
                </c:pt>
                <c:pt idx="16">
                  <c:v>709.9</c:v>
                </c:pt>
                <c:pt idx="17">
                  <c:v>651</c:v>
                </c:pt>
                <c:pt idx="18">
                  <c:v>573.79999999999995</c:v>
                </c:pt>
                <c:pt idx="19">
                  <c:v>410</c:v>
                </c:pt>
                <c:pt idx="20">
                  <c:v>1255.32</c:v>
                </c:pt>
                <c:pt idx="21">
                  <c:v>1222.26</c:v>
                </c:pt>
                <c:pt idx="22">
                  <c:v>1104.2</c:v>
                </c:pt>
                <c:pt idx="23">
                  <c:v>1250.6300000000001</c:v>
                </c:pt>
                <c:pt idx="24">
                  <c:v>921.55</c:v>
                </c:pt>
                <c:pt idx="25">
                  <c:v>888.25</c:v>
                </c:pt>
                <c:pt idx="26">
                  <c:v>978</c:v>
                </c:pt>
                <c:pt idx="27">
                  <c:v>1044</c:v>
                </c:pt>
                <c:pt idx="28">
                  <c:v>1058</c:v>
                </c:pt>
                <c:pt idx="29">
                  <c:v>1137.02</c:v>
                </c:pt>
                <c:pt idx="30">
                  <c:v>1067.7</c:v>
                </c:pt>
                <c:pt idx="31">
                  <c:v>1021.7</c:v>
                </c:pt>
                <c:pt idx="32">
                  <c:v>1011.5</c:v>
                </c:pt>
                <c:pt idx="33">
                  <c:v>998.09999999999991</c:v>
                </c:pt>
                <c:pt idx="34">
                  <c:v>346.66</c:v>
                </c:pt>
                <c:pt idx="35">
                  <c:v>1068.4000000000001</c:v>
                </c:pt>
                <c:pt idx="36">
                  <c:v>1125.18</c:v>
                </c:pt>
                <c:pt idx="37">
                  <c:v>989.88</c:v>
                </c:pt>
              </c:numCache>
            </c:numRef>
          </c:xVal>
          <c:yVal>
            <c:numRef>
              <c:f>'HH calcs interpreted DSTs'!$L$2:$L$39</c:f>
              <c:numCache>
                <c:formatCode>General</c:formatCode>
                <c:ptCount val="38"/>
                <c:pt idx="0">
                  <c:v>1808.7</c:v>
                </c:pt>
                <c:pt idx="1">
                  <c:v>1669.5</c:v>
                </c:pt>
                <c:pt idx="2">
                  <c:v>1561.3</c:v>
                </c:pt>
                <c:pt idx="3">
                  <c:v>2378.1120000000001</c:v>
                </c:pt>
                <c:pt idx="4">
                  <c:v>2982</c:v>
                </c:pt>
                <c:pt idx="5">
                  <c:v>2494</c:v>
                </c:pt>
                <c:pt idx="6">
                  <c:v>2216</c:v>
                </c:pt>
                <c:pt idx="7">
                  <c:v>1980</c:v>
                </c:pt>
                <c:pt idx="8">
                  <c:v>1945</c:v>
                </c:pt>
                <c:pt idx="9">
                  <c:v>1930</c:v>
                </c:pt>
                <c:pt idx="10">
                  <c:v>1875</c:v>
                </c:pt>
                <c:pt idx="11">
                  <c:v>1735</c:v>
                </c:pt>
                <c:pt idx="12">
                  <c:v>1659</c:v>
                </c:pt>
                <c:pt idx="13">
                  <c:v>1544</c:v>
                </c:pt>
                <c:pt idx="14">
                  <c:v>1367</c:v>
                </c:pt>
                <c:pt idx="15">
                  <c:v>1223</c:v>
                </c:pt>
                <c:pt idx="16">
                  <c:v>1064</c:v>
                </c:pt>
                <c:pt idx="17">
                  <c:v>983</c:v>
                </c:pt>
                <c:pt idx="18">
                  <c:v>871</c:v>
                </c:pt>
                <c:pt idx="19">
                  <c:v>628</c:v>
                </c:pt>
                <c:pt idx="20">
                  <c:v>1909</c:v>
                </c:pt>
                <c:pt idx="21">
                  <c:v>1784</c:v>
                </c:pt>
                <c:pt idx="22">
                  <c:v>1634</c:v>
                </c:pt>
                <c:pt idx="23">
                  <c:v>1869</c:v>
                </c:pt>
                <c:pt idx="24">
                  <c:v>1449</c:v>
                </c:pt>
                <c:pt idx="25">
                  <c:v>1369</c:v>
                </c:pt>
                <c:pt idx="26">
                  <c:v>1465</c:v>
                </c:pt>
                <c:pt idx="27">
                  <c:v>1550</c:v>
                </c:pt>
                <c:pt idx="28">
                  <c:v>1571</c:v>
                </c:pt>
                <c:pt idx="29">
                  <c:v>1681</c:v>
                </c:pt>
                <c:pt idx="30">
                  <c:v>1623.1</c:v>
                </c:pt>
                <c:pt idx="31">
                  <c:v>1558</c:v>
                </c:pt>
                <c:pt idx="32">
                  <c:v>1543.5</c:v>
                </c:pt>
                <c:pt idx="33">
                  <c:v>1526.5</c:v>
                </c:pt>
                <c:pt idx="34">
                  <c:v>520.51900000000001</c:v>
                </c:pt>
                <c:pt idx="35">
                  <c:v>1609</c:v>
                </c:pt>
                <c:pt idx="36">
                  <c:v>1824.66</c:v>
                </c:pt>
                <c:pt idx="37">
                  <c:v>1513.7</c:v>
                </c:pt>
              </c:numCache>
            </c:numRef>
          </c:yVal>
          <c:smooth val="0"/>
        </c:ser>
        <c:ser>
          <c:idx val="2"/>
          <c:order val="2"/>
          <c:tx>
            <c:v>pp_dst_data</c:v>
          </c:tx>
          <c:spPr>
            <a:ln w="28575">
              <a:noFill/>
            </a:ln>
          </c:spPr>
          <c:xVal>
            <c:numRef>
              <c:f>'pressure plot dst data'!$E$4:$E$48</c:f>
              <c:numCache>
                <c:formatCode>General</c:formatCode>
                <c:ptCount val="45"/>
                <c:pt idx="0">
                  <c:v>1336.42771327941</c:v>
                </c:pt>
                <c:pt idx="1">
                  <c:v>1896.9163114420301</c:v>
                </c:pt>
                <c:pt idx="2">
                  <c:v>2127.3286199095</c:v>
                </c:pt>
                <c:pt idx="3">
                  <c:v>1719.3682525814099</c:v>
                </c:pt>
                <c:pt idx="4">
                  <c:v>1263.5634693372299</c:v>
                </c:pt>
                <c:pt idx="5">
                  <c:v>723.69252010133198</c:v>
                </c:pt>
                <c:pt idx="6">
                  <c:v>850.980957594448</c:v>
                </c:pt>
                <c:pt idx="7">
                  <c:v>1972.8222388059701</c:v>
                </c:pt>
                <c:pt idx="8">
                  <c:v>1886.83392448158</c:v>
                </c:pt>
                <c:pt idx="9">
                  <c:v>751.24648459809202</c:v>
                </c:pt>
                <c:pt idx="10">
                  <c:v>1387.50507471171</c:v>
                </c:pt>
                <c:pt idx="11">
                  <c:v>537.41543750000005</c:v>
                </c:pt>
                <c:pt idx="12">
                  <c:v>602.20085749999998</c:v>
                </c:pt>
                <c:pt idx="13">
                  <c:v>647.89057500000001</c:v>
                </c:pt>
                <c:pt idx="14">
                  <c:v>697.37950657894703</c:v>
                </c:pt>
                <c:pt idx="15">
                  <c:v>734.17224342105203</c:v>
                </c:pt>
                <c:pt idx="16">
                  <c:v>873.64667080745301</c:v>
                </c:pt>
                <c:pt idx="17">
                  <c:v>880.54581366459604</c:v>
                </c:pt>
                <c:pt idx="18">
                  <c:v>1018.8278</c:v>
                </c:pt>
                <c:pt idx="19">
                  <c:v>1125.8103846153799</c:v>
                </c:pt>
                <c:pt idx="20">
                  <c:v>1202.8120299145201</c:v>
                </c:pt>
                <c:pt idx="21">
                  <c:v>1207.3121260683699</c:v>
                </c:pt>
                <c:pt idx="22">
                  <c:v>794.12089370932699</c:v>
                </c:pt>
                <c:pt idx="23">
                  <c:v>908.90485564304402</c:v>
                </c:pt>
                <c:pt idx="24">
                  <c:v>2612.0261871870098</c:v>
                </c:pt>
                <c:pt idx="25">
                  <c:v>1006.30533347722</c:v>
                </c:pt>
                <c:pt idx="26">
                  <c:v>1155.8189965694601</c:v>
                </c:pt>
                <c:pt idx="27">
                  <c:v>638.33485008818298</c:v>
                </c:pt>
                <c:pt idx="28">
                  <c:v>1398.2012010614501</c:v>
                </c:pt>
                <c:pt idx="29">
                  <c:v>617.56858886893997</c:v>
                </c:pt>
                <c:pt idx="30">
                  <c:v>630.76811490125601</c:v>
                </c:pt>
                <c:pt idx="31">
                  <c:v>644.76761220825802</c:v>
                </c:pt>
                <c:pt idx="32">
                  <c:v>664.766894075403</c:v>
                </c:pt>
                <c:pt idx="33">
                  <c:v>721.764847396768</c:v>
                </c:pt>
                <c:pt idx="34">
                  <c:v>736.764308797127</c:v>
                </c:pt>
                <c:pt idx="35">
                  <c:v>743.764057450628</c:v>
                </c:pt>
                <c:pt idx="36">
                  <c:v>787.762477558348</c:v>
                </c:pt>
                <c:pt idx="37">
                  <c:v>793.26228007181305</c:v>
                </c:pt>
                <c:pt idx="38">
                  <c:v>875.76049874220701</c:v>
                </c:pt>
                <c:pt idx="39">
                  <c:v>890.76089248605399</c:v>
                </c:pt>
                <c:pt idx="40">
                  <c:v>897.26106310838804</c:v>
                </c:pt>
                <c:pt idx="41">
                  <c:v>916.761574975391</c:v>
                </c:pt>
                <c:pt idx="42">
                  <c:v>930.261929344853</c:v>
                </c:pt>
                <c:pt idx="43">
                  <c:v>945.76233621349604</c:v>
                </c:pt>
                <c:pt idx="44">
                  <c:v>960.76272995734405</c:v>
                </c:pt>
              </c:numCache>
            </c:numRef>
          </c:xVal>
          <c:yVal>
            <c:numRef>
              <c:f>'pressure plot dst data'!$N$4:$N$48</c:f>
              <c:numCache>
                <c:formatCode>General</c:formatCode>
                <c:ptCount val="45"/>
                <c:pt idx="0">
                  <c:v>1866.7</c:v>
                </c:pt>
                <c:pt idx="1">
                  <c:v>2714.7</c:v>
                </c:pt>
                <c:pt idx="2">
                  <c:v>3080.5</c:v>
                </c:pt>
                <c:pt idx="3">
                  <c:v>2550.6999999999998</c:v>
                </c:pt>
                <c:pt idx="4">
                  <c:v>1673.7</c:v>
                </c:pt>
                <c:pt idx="5">
                  <c:v>951</c:v>
                </c:pt>
                <c:pt idx="6">
                  <c:v>1149.9000000000001</c:v>
                </c:pt>
                <c:pt idx="7">
                  <c:v>2922.03</c:v>
                </c:pt>
                <c:pt idx="8">
                  <c:v>2682</c:v>
                </c:pt>
                <c:pt idx="9">
                  <c:v>1132.7</c:v>
                </c:pt>
                <c:pt idx="10">
                  <c:v>2076.6999999999998</c:v>
                </c:pt>
                <c:pt idx="11">
                  <c:v>792.7</c:v>
                </c:pt>
                <c:pt idx="12">
                  <c:v>884.7</c:v>
                </c:pt>
                <c:pt idx="13">
                  <c:v>948.2</c:v>
                </c:pt>
                <c:pt idx="14">
                  <c:v>1018.7</c:v>
                </c:pt>
                <c:pt idx="15">
                  <c:v>1069.7</c:v>
                </c:pt>
                <c:pt idx="16">
                  <c:v>1317.2</c:v>
                </c:pt>
                <c:pt idx="17">
                  <c:v>1325.7</c:v>
                </c:pt>
                <c:pt idx="18">
                  <c:v>1529.7</c:v>
                </c:pt>
                <c:pt idx="19">
                  <c:v>1679.7</c:v>
                </c:pt>
                <c:pt idx="20">
                  <c:v>1799.7</c:v>
                </c:pt>
                <c:pt idx="21">
                  <c:v>1816.7</c:v>
                </c:pt>
                <c:pt idx="22">
                  <c:v>1164.7</c:v>
                </c:pt>
                <c:pt idx="23">
                  <c:v>1334.7</c:v>
                </c:pt>
                <c:pt idx="24">
                  <c:v>3497.7</c:v>
                </c:pt>
                <c:pt idx="25">
                  <c:v>1458.7</c:v>
                </c:pt>
                <c:pt idx="26">
                  <c:v>1714.7</c:v>
                </c:pt>
                <c:pt idx="27">
                  <c:v>920.83</c:v>
                </c:pt>
                <c:pt idx="28">
                  <c:v>2086.6</c:v>
                </c:pt>
                <c:pt idx="29">
                  <c:v>911.7</c:v>
                </c:pt>
                <c:pt idx="30">
                  <c:v>932.7</c:v>
                </c:pt>
                <c:pt idx="31">
                  <c:v>947.7</c:v>
                </c:pt>
                <c:pt idx="32">
                  <c:v>975.7</c:v>
                </c:pt>
                <c:pt idx="33">
                  <c:v>1094.7</c:v>
                </c:pt>
                <c:pt idx="34">
                  <c:v>1116.7</c:v>
                </c:pt>
                <c:pt idx="35">
                  <c:v>1125.7</c:v>
                </c:pt>
                <c:pt idx="36">
                  <c:v>1191.7</c:v>
                </c:pt>
                <c:pt idx="37">
                  <c:v>1193.7</c:v>
                </c:pt>
                <c:pt idx="38">
                  <c:v>1285.7</c:v>
                </c:pt>
                <c:pt idx="39">
                  <c:v>1306.7</c:v>
                </c:pt>
                <c:pt idx="40">
                  <c:v>1315.7</c:v>
                </c:pt>
                <c:pt idx="41">
                  <c:v>1342.7</c:v>
                </c:pt>
                <c:pt idx="42">
                  <c:v>1360.7</c:v>
                </c:pt>
                <c:pt idx="43">
                  <c:v>1382.7</c:v>
                </c:pt>
                <c:pt idx="44">
                  <c:v>1403.7</c:v>
                </c:pt>
              </c:numCache>
            </c:numRef>
          </c:yVal>
          <c:smooth val="0"/>
        </c:ser>
        <c:dLbls>
          <c:showLegendKey val="0"/>
          <c:showVal val="0"/>
          <c:showCatName val="0"/>
          <c:showSerName val="0"/>
          <c:showPercent val="0"/>
          <c:showBubbleSize val="0"/>
        </c:dLbls>
        <c:axId val="43777024"/>
        <c:axId val="43586688"/>
      </c:scatterChart>
      <c:valAx>
        <c:axId val="43777024"/>
        <c:scaling>
          <c:orientation val="minMax"/>
          <c:max val="3000"/>
        </c:scaling>
        <c:delete val="0"/>
        <c:axPos val="t"/>
        <c:title>
          <c:tx>
            <c:rich>
              <a:bodyPr/>
              <a:lstStyle/>
              <a:p>
                <a:pPr>
                  <a:defRPr/>
                </a:pPr>
                <a:r>
                  <a:rPr lang="en-US"/>
                  <a:t>Depth (m)</a:t>
                </a:r>
              </a:p>
            </c:rich>
          </c:tx>
          <c:overlay val="0"/>
        </c:title>
        <c:numFmt formatCode="0.00" sourceLinked="1"/>
        <c:majorTickMark val="out"/>
        <c:minorTickMark val="none"/>
        <c:tickLblPos val="nextTo"/>
        <c:crossAx val="43586688"/>
        <c:crosses val="autoZero"/>
        <c:crossBetween val="midCat"/>
        <c:majorUnit val="250"/>
      </c:valAx>
      <c:valAx>
        <c:axId val="43586688"/>
        <c:scaling>
          <c:orientation val="maxMin"/>
          <c:max val="4000"/>
        </c:scaling>
        <c:delete val="0"/>
        <c:axPos val="l"/>
        <c:majorGridlines/>
        <c:title>
          <c:tx>
            <c:rich>
              <a:bodyPr rot="-5400000" vert="horz"/>
              <a:lstStyle/>
              <a:p>
                <a:pPr>
                  <a:defRPr/>
                </a:pPr>
                <a:r>
                  <a:rPr lang="en-US"/>
                  <a:t>Pressure (PSIG)</a:t>
                </a:r>
              </a:p>
            </c:rich>
          </c:tx>
          <c:overlay val="0"/>
        </c:title>
        <c:numFmt formatCode="0.00" sourceLinked="1"/>
        <c:majorTickMark val="out"/>
        <c:minorTickMark val="none"/>
        <c:tickLblPos val="nextTo"/>
        <c:crossAx val="43777024"/>
        <c:crosses val="autoZero"/>
        <c:crossBetween val="midCat"/>
        <c:majorUnit val="500"/>
      </c:valAx>
    </c:plotArea>
    <c:legend>
      <c:legendPos val="r"/>
      <c:layout>
        <c:manualLayout>
          <c:xMode val="edge"/>
          <c:yMode val="edge"/>
          <c:x val="0.83630555555555552"/>
          <c:y val="0.12706510644502772"/>
          <c:w val="0.16369435963361723"/>
          <c:h val="0.60276377952755911"/>
        </c:manualLayout>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 Pressure vs Depth</a:t>
            </a:r>
          </a:p>
        </c:rich>
      </c:tx>
      <c:overlay val="1"/>
    </c:title>
    <c:autoTitleDeleted val="0"/>
    <c:plotArea>
      <c:layout/>
      <c:scatterChart>
        <c:scatterStyle val="lineMarker"/>
        <c:varyColors val="0"/>
        <c:ser>
          <c:idx val="5"/>
          <c:order val="0"/>
          <c:tx>
            <c:v>Cadna-owie - Hooray</c:v>
          </c:tx>
          <c:spPr>
            <a:ln w="28575">
              <a:noFill/>
            </a:ln>
          </c:spPr>
          <c:xVal>
            <c:numRef>
              <c:f>'hh values - final sheet'!$O$89:$O$102</c:f>
              <c:numCache>
                <c:formatCode>0.00</c:formatCode>
                <c:ptCount val="3"/>
                <c:pt idx="0">
                  <c:v>1194.7</c:v>
                </c:pt>
                <c:pt idx="1">
                  <c:v>1129.7</c:v>
                </c:pt>
                <c:pt idx="2">
                  <c:v>1048.9000000000001</c:v>
                </c:pt>
              </c:numCache>
            </c:numRef>
          </c:xVal>
          <c:yVal>
            <c:numRef>
              <c:f>'hh values - final sheet'!$P$89:$P$102</c:f>
              <c:numCache>
                <c:formatCode>0.0</c:formatCode>
                <c:ptCount val="3"/>
                <c:pt idx="0">
                  <c:v>1808.7</c:v>
                </c:pt>
                <c:pt idx="1">
                  <c:v>1669.5</c:v>
                </c:pt>
                <c:pt idx="2">
                  <c:v>1561.3</c:v>
                </c:pt>
              </c:numCache>
            </c:numRef>
          </c:yVal>
          <c:smooth val="0"/>
        </c:ser>
        <c:ser>
          <c:idx val="3"/>
          <c:order val="1"/>
          <c:tx>
            <c:v>Adori-hutton</c:v>
          </c:tx>
          <c:spPr>
            <a:ln w="28575">
              <a:noFill/>
            </a:ln>
          </c:spPr>
          <c:marker>
            <c:symbol val="circle"/>
            <c:size val="7"/>
            <c:spPr>
              <a:solidFill>
                <a:srgbClr val="FFFF00"/>
              </a:solidFill>
            </c:spPr>
          </c:marker>
          <c:xVal>
            <c:numRef>
              <c:f>'hh values - final sheet'!$S$110:$S$127</c:f>
            </c:numRef>
          </c:xVal>
          <c:yVal>
            <c:numRef>
              <c:f>'hh values - final sheet'!$T$110:$T$127</c:f>
            </c:numRef>
          </c:yVal>
          <c:smooth val="0"/>
        </c:ser>
        <c:ser>
          <c:idx val="4"/>
          <c:order val="2"/>
          <c:tx>
            <c:v>Triassic</c:v>
          </c:tx>
          <c:spPr>
            <a:ln w="28575">
              <a:noFill/>
            </a:ln>
          </c:spPr>
          <c:marker>
            <c:symbol val="triangle"/>
            <c:size val="7"/>
            <c:spPr>
              <a:solidFill>
                <a:srgbClr val="FF0000"/>
              </a:solidFill>
            </c:spPr>
          </c:marker>
          <c:xVal>
            <c:numRef>
              <c:f>'hh values - final sheet'!$S$102:$S$109</c:f>
            </c:numRef>
          </c:xVal>
          <c:yVal>
            <c:numRef>
              <c:f>'hh values - final sheet'!$T$102:$T$109</c:f>
            </c:numRef>
          </c:yVal>
          <c:smooth val="0"/>
        </c:ser>
        <c:ser>
          <c:idx val="1"/>
          <c:order val="3"/>
          <c:tx>
            <c:v>Betts Ck-Colinliea sst</c:v>
          </c:tx>
          <c:spPr>
            <a:ln w="28575">
              <a:noFill/>
            </a:ln>
          </c:spPr>
          <c:marker>
            <c:symbol val="square"/>
            <c:size val="5"/>
            <c:spPr>
              <a:solidFill>
                <a:schemeClr val="accent2">
                  <a:lumMod val="40000"/>
                  <a:lumOff val="60000"/>
                </a:schemeClr>
              </a:solidFill>
            </c:spPr>
          </c:marker>
          <c:xVal>
            <c:numRef>
              <c:f>'hh values - final sheet'!$O$31:$O$87</c:f>
            </c:numRef>
          </c:xVal>
          <c:yVal>
            <c:numRef>
              <c:f>'hh values - final sheet'!$P$31:$P$87</c:f>
            </c:numRef>
          </c:yVal>
          <c:smooth val="0"/>
        </c:ser>
        <c:ser>
          <c:idx val="2"/>
          <c:order val="4"/>
          <c:tx>
            <c:v>Aramac</c:v>
          </c:tx>
          <c:spPr>
            <a:ln w="28575">
              <a:noFill/>
            </a:ln>
          </c:spPr>
          <c:xVal>
            <c:numRef>
              <c:f>'hh values - final sheet'!$O$22:$O$30</c:f>
            </c:numRef>
          </c:xVal>
          <c:yVal>
            <c:numRef>
              <c:f>'hh values - final sheet'!$P$22:$P$30</c:f>
            </c:numRef>
          </c:yVal>
          <c:smooth val="0"/>
        </c:ser>
        <c:ser>
          <c:idx val="0"/>
          <c:order val="5"/>
          <c:tx>
            <c:v>Basement</c:v>
          </c:tx>
          <c:spPr>
            <a:ln w="28575">
              <a:noFill/>
            </a:ln>
          </c:spPr>
          <c:xVal>
            <c:numRef>
              <c:f>'hh values - final sheet'!$O$3:$O$21</c:f>
            </c:numRef>
          </c:xVal>
          <c:yVal>
            <c:numRef>
              <c:f>'hh values - final sheet'!$P$3:$P$21</c:f>
            </c:numRef>
          </c:yVal>
          <c:smooth val="0"/>
        </c:ser>
        <c:dLbls>
          <c:showLegendKey val="0"/>
          <c:showVal val="0"/>
          <c:showCatName val="0"/>
          <c:showSerName val="0"/>
          <c:showPercent val="0"/>
          <c:showBubbleSize val="0"/>
        </c:dLbls>
        <c:axId val="44817792"/>
        <c:axId val="44824064"/>
      </c:scatterChart>
      <c:valAx>
        <c:axId val="44817792"/>
        <c:scaling>
          <c:orientation val="minMax"/>
        </c:scaling>
        <c:delete val="0"/>
        <c:axPos val="b"/>
        <c:majorGridlines/>
        <c:title>
          <c:tx>
            <c:rich>
              <a:bodyPr/>
              <a:lstStyle/>
              <a:p>
                <a:pPr>
                  <a:defRPr/>
                </a:pPr>
                <a:r>
                  <a:rPr lang="en-US"/>
                  <a:t>Gauge Depth (m)</a:t>
                </a:r>
              </a:p>
            </c:rich>
          </c:tx>
          <c:overlay val="0"/>
        </c:title>
        <c:numFmt formatCode="0.00" sourceLinked="1"/>
        <c:majorTickMark val="out"/>
        <c:minorTickMark val="none"/>
        <c:tickLblPos val="nextTo"/>
        <c:crossAx val="44824064"/>
        <c:crosses val="max"/>
        <c:crossBetween val="midCat"/>
      </c:valAx>
      <c:valAx>
        <c:axId val="44824064"/>
        <c:scaling>
          <c:orientation val="maxMin"/>
        </c:scaling>
        <c:delete val="0"/>
        <c:axPos val="l"/>
        <c:majorGridlines/>
        <c:title>
          <c:tx>
            <c:rich>
              <a:bodyPr rot="-5400000" vert="horz"/>
              <a:lstStyle/>
              <a:p>
                <a:pPr>
                  <a:defRPr/>
                </a:pPr>
                <a:r>
                  <a:rPr lang="en-US"/>
                  <a:t>Pressure (PSIG)</a:t>
                </a:r>
              </a:p>
            </c:rich>
          </c:tx>
          <c:overlay val="0"/>
        </c:title>
        <c:numFmt formatCode="0.0" sourceLinked="1"/>
        <c:majorTickMark val="out"/>
        <c:minorTickMark val="none"/>
        <c:tickLblPos val="nextTo"/>
        <c:crossAx val="44817792"/>
        <c:crosses val="autoZero"/>
        <c:crossBetween val="midCat"/>
        <c:majorUnit val="500"/>
      </c:valAx>
    </c:plotArea>
    <c:legend>
      <c:legendPos val="r"/>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 Pressure vs Depth</a:t>
            </a:r>
          </a:p>
        </c:rich>
      </c:tx>
      <c:overlay val="1"/>
    </c:title>
    <c:autoTitleDeleted val="0"/>
    <c:plotArea>
      <c:layout>
        <c:manualLayout>
          <c:layoutTarget val="inner"/>
          <c:xMode val="edge"/>
          <c:yMode val="edge"/>
          <c:x val="6.120580742385176E-2"/>
          <c:y val="2.6851090516340326E-2"/>
          <c:w val="0.6344185831396626"/>
          <c:h val="0.83079878289550091"/>
        </c:manualLayout>
      </c:layout>
      <c:scatterChart>
        <c:scatterStyle val="lineMarker"/>
        <c:varyColors val="0"/>
        <c:ser>
          <c:idx val="5"/>
          <c:order val="0"/>
          <c:tx>
            <c:v>Cadna-owie - Hooray</c:v>
          </c:tx>
          <c:spPr>
            <a:ln w="28575">
              <a:noFill/>
            </a:ln>
          </c:spPr>
          <c:xVal>
            <c:numRef>
              <c:f>'hh values - final sheet'!$O$89:$O$102</c:f>
              <c:numCache>
                <c:formatCode>0.00</c:formatCode>
                <c:ptCount val="3"/>
                <c:pt idx="0">
                  <c:v>1194.7</c:v>
                </c:pt>
                <c:pt idx="1">
                  <c:v>1129.7</c:v>
                </c:pt>
                <c:pt idx="2">
                  <c:v>1048.9000000000001</c:v>
                </c:pt>
              </c:numCache>
            </c:numRef>
          </c:xVal>
          <c:yVal>
            <c:numRef>
              <c:f>'hh values - final sheet'!$P$89:$P$102</c:f>
              <c:numCache>
                <c:formatCode>0.0</c:formatCode>
                <c:ptCount val="3"/>
                <c:pt idx="0">
                  <c:v>1808.7</c:v>
                </c:pt>
                <c:pt idx="1">
                  <c:v>1669.5</c:v>
                </c:pt>
                <c:pt idx="2">
                  <c:v>1561.3</c:v>
                </c:pt>
              </c:numCache>
            </c:numRef>
          </c:yVal>
          <c:smooth val="0"/>
        </c:ser>
        <c:ser>
          <c:idx val="3"/>
          <c:order val="1"/>
          <c:tx>
            <c:v>Adori-hutton</c:v>
          </c:tx>
          <c:spPr>
            <a:ln w="28575">
              <a:noFill/>
            </a:ln>
          </c:spPr>
          <c:marker>
            <c:symbol val="circle"/>
            <c:size val="7"/>
            <c:spPr>
              <a:solidFill>
                <a:srgbClr val="FFFF00"/>
              </a:solidFill>
            </c:spPr>
          </c:marker>
          <c:xVal>
            <c:numRef>
              <c:f>'hh values - final sheet'!$S$110:$S$127</c:f>
            </c:numRef>
          </c:xVal>
          <c:yVal>
            <c:numRef>
              <c:f>'hh values - final sheet'!$T$110:$T$127</c:f>
            </c:numRef>
          </c:yVal>
          <c:smooth val="0"/>
        </c:ser>
        <c:ser>
          <c:idx val="4"/>
          <c:order val="2"/>
          <c:tx>
            <c:v>Triassic</c:v>
          </c:tx>
          <c:spPr>
            <a:ln w="28575">
              <a:noFill/>
            </a:ln>
          </c:spPr>
          <c:marker>
            <c:symbol val="triangle"/>
            <c:size val="7"/>
            <c:spPr>
              <a:solidFill>
                <a:srgbClr val="FF0000"/>
              </a:solidFill>
            </c:spPr>
          </c:marker>
          <c:xVal>
            <c:numRef>
              <c:f>'hh values - final sheet'!$S$102:$S$109</c:f>
            </c:numRef>
          </c:xVal>
          <c:yVal>
            <c:numRef>
              <c:f>'hh values - final sheet'!$T$102:$T$109</c:f>
            </c:numRef>
          </c:yVal>
          <c:smooth val="0"/>
        </c:ser>
        <c:ser>
          <c:idx val="1"/>
          <c:order val="3"/>
          <c:tx>
            <c:v>Betts Ck-Colinliea sst</c:v>
          </c:tx>
          <c:spPr>
            <a:ln w="28575">
              <a:noFill/>
            </a:ln>
          </c:spPr>
          <c:marker>
            <c:symbol val="square"/>
            <c:size val="5"/>
            <c:spPr>
              <a:solidFill>
                <a:schemeClr val="accent2">
                  <a:lumMod val="40000"/>
                  <a:lumOff val="60000"/>
                </a:schemeClr>
              </a:solidFill>
            </c:spPr>
          </c:marker>
          <c:xVal>
            <c:numRef>
              <c:f>'hh values - final sheet'!$O$31:$O$87</c:f>
            </c:numRef>
          </c:xVal>
          <c:yVal>
            <c:numRef>
              <c:f>'hh values - final sheet'!$P$31:$P$87</c:f>
            </c:numRef>
          </c:yVal>
          <c:smooth val="0"/>
        </c:ser>
        <c:ser>
          <c:idx val="2"/>
          <c:order val="4"/>
          <c:tx>
            <c:v>Aramac</c:v>
          </c:tx>
          <c:spPr>
            <a:ln w="28575">
              <a:noFill/>
            </a:ln>
          </c:spPr>
          <c:xVal>
            <c:numRef>
              <c:f>'hh values - final sheet'!$O$22:$O$30</c:f>
            </c:numRef>
          </c:xVal>
          <c:yVal>
            <c:numRef>
              <c:f>'hh values - final sheet'!$P$22:$P$30</c:f>
            </c:numRef>
          </c:yVal>
          <c:smooth val="0"/>
        </c:ser>
        <c:ser>
          <c:idx val="0"/>
          <c:order val="5"/>
          <c:tx>
            <c:v>Basement</c:v>
          </c:tx>
          <c:spPr>
            <a:ln w="28575">
              <a:noFill/>
            </a:ln>
          </c:spPr>
          <c:xVal>
            <c:numRef>
              <c:f>'hh values - final sheet'!$O$3:$O$21</c:f>
            </c:numRef>
          </c:xVal>
          <c:yVal>
            <c:numRef>
              <c:f>'hh values - final sheet'!$P$3:$P$21</c:f>
            </c:numRef>
          </c:yVal>
          <c:smooth val="0"/>
        </c:ser>
        <c:dLbls>
          <c:showLegendKey val="0"/>
          <c:showVal val="0"/>
          <c:showCatName val="0"/>
          <c:showSerName val="0"/>
          <c:showPercent val="0"/>
          <c:showBubbleSize val="0"/>
        </c:dLbls>
        <c:axId val="44863872"/>
        <c:axId val="44865792"/>
      </c:scatterChart>
      <c:valAx>
        <c:axId val="44863872"/>
        <c:scaling>
          <c:orientation val="minMax"/>
          <c:max val="2000"/>
        </c:scaling>
        <c:delete val="0"/>
        <c:axPos val="b"/>
        <c:majorGridlines/>
        <c:title>
          <c:tx>
            <c:rich>
              <a:bodyPr/>
              <a:lstStyle/>
              <a:p>
                <a:pPr>
                  <a:defRPr/>
                </a:pPr>
                <a:r>
                  <a:rPr lang="en-US"/>
                  <a:t>Depth (m)</a:t>
                </a:r>
              </a:p>
            </c:rich>
          </c:tx>
          <c:overlay val="0"/>
        </c:title>
        <c:numFmt formatCode="0.00" sourceLinked="1"/>
        <c:majorTickMark val="out"/>
        <c:minorTickMark val="none"/>
        <c:tickLblPos val="nextTo"/>
        <c:crossAx val="44865792"/>
        <c:crosses val="max"/>
        <c:crossBetween val="midCat"/>
      </c:valAx>
      <c:valAx>
        <c:axId val="44865792"/>
        <c:scaling>
          <c:orientation val="maxMin"/>
          <c:max val="3000"/>
        </c:scaling>
        <c:delete val="0"/>
        <c:axPos val="l"/>
        <c:majorGridlines/>
        <c:title>
          <c:tx>
            <c:rich>
              <a:bodyPr rot="-5400000" vert="horz"/>
              <a:lstStyle/>
              <a:p>
                <a:pPr>
                  <a:defRPr/>
                </a:pPr>
                <a:r>
                  <a:rPr lang="en-US"/>
                  <a:t>Pressure (PSIG)</a:t>
                </a:r>
              </a:p>
            </c:rich>
          </c:tx>
          <c:overlay val="0"/>
        </c:title>
        <c:numFmt formatCode="0.0" sourceLinked="1"/>
        <c:majorTickMark val="out"/>
        <c:minorTickMark val="none"/>
        <c:tickLblPos val="nextTo"/>
        <c:crossAx val="44863872"/>
        <c:crosses val="autoZero"/>
        <c:crossBetween val="midCat"/>
        <c:majorUnit val="500"/>
      </c:valAx>
    </c:plotArea>
    <c:legend>
      <c:legendPos val="r"/>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 temp - salinity corrected head </a:t>
            </a:r>
            <a:r>
              <a:rPr lang="en-US" baseline="0"/>
              <a:t> and </a:t>
            </a:r>
            <a:r>
              <a:rPr lang="en-US"/>
              <a:t>Depth</a:t>
            </a:r>
          </a:p>
        </c:rich>
      </c:tx>
      <c:overlay val="1"/>
    </c:title>
    <c:autoTitleDeleted val="0"/>
    <c:plotArea>
      <c:layout>
        <c:manualLayout>
          <c:layoutTarget val="inner"/>
          <c:xMode val="edge"/>
          <c:yMode val="edge"/>
          <c:x val="0.10218475994465449"/>
          <c:y val="0.20429702924302601"/>
          <c:w val="0.64434516170060241"/>
          <c:h val="0.76295217522588432"/>
        </c:manualLayout>
      </c:layout>
      <c:scatterChart>
        <c:scatterStyle val="lineMarker"/>
        <c:varyColors val="0"/>
        <c:ser>
          <c:idx val="5"/>
          <c:order val="0"/>
          <c:tx>
            <c:v>Cadna-owie - Hooray</c:v>
          </c:tx>
          <c:spPr>
            <a:ln w="28575">
              <a:noFill/>
            </a:ln>
          </c:spPr>
          <c:xVal>
            <c:numRef>
              <c:f>'hh values - final sheet'!$O$89:$O$102</c:f>
              <c:numCache>
                <c:formatCode>0.00</c:formatCode>
                <c:ptCount val="3"/>
                <c:pt idx="0">
                  <c:v>1194.7</c:v>
                </c:pt>
                <c:pt idx="1">
                  <c:v>1129.7</c:v>
                </c:pt>
                <c:pt idx="2">
                  <c:v>1048.9000000000001</c:v>
                </c:pt>
              </c:numCache>
            </c:numRef>
          </c:xVal>
          <c:yVal>
            <c:numRef>
              <c:f>'hh values - final sheet'!$W$89:$W$102</c:f>
              <c:numCache>
                <c:formatCode>General</c:formatCode>
                <c:ptCount val="3"/>
                <c:pt idx="0">
                  <c:v>323.58426266674155</c:v>
                </c:pt>
                <c:pt idx="1">
                  <c:v>288.74566490967254</c:v>
                </c:pt>
                <c:pt idx="2">
                  <c:v>290.11484323291052</c:v>
                </c:pt>
              </c:numCache>
            </c:numRef>
          </c:yVal>
          <c:smooth val="0"/>
        </c:ser>
        <c:ser>
          <c:idx val="3"/>
          <c:order val="1"/>
          <c:tx>
            <c:v>Adori-hutton</c:v>
          </c:tx>
          <c:spPr>
            <a:ln w="28575">
              <a:noFill/>
            </a:ln>
          </c:spPr>
          <c:marker>
            <c:symbol val="circle"/>
            <c:size val="7"/>
          </c:marker>
          <c:xVal>
            <c:numRef>
              <c:f>'hh values - final sheet'!$S$110:$S$127</c:f>
            </c:numRef>
          </c:xVal>
          <c:yVal>
            <c:numRef>
              <c:f>'hh values - final sheet'!$AA$110:$AA$127</c:f>
            </c:numRef>
          </c:yVal>
          <c:smooth val="0"/>
        </c:ser>
        <c:ser>
          <c:idx val="4"/>
          <c:order val="2"/>
          <c:tx>
            <c:v>Triassic</c:v>
          </c:tx>
          <c:spPr>
            <a:ln w="28575">
              <a:noFill/>
            </a:ln>
          </c:spPr>
          <c:marker>
            <c:symbol val="triangle"/>
            <c:size val="7"/>
            <c:spPr>
              <a:solidFill>
                <a:srgbClr val="FF0000"/>
              </a:solidFill>
            </c:spPr>
          </c:marker>
          <c:xVal>
            <c:numRef>
              <c:f>'hh values - final sheet'!$S$102:$S$109</c:f>
            </c:numRef>
          </c:xVal>
          <c:yVal>
            <c:numRef>
              <c:f>'hh values - final sheet'!$AA$102:$AA$109</c:f>
            </c:numRef>
          </c:yVal>
          <c:smooth val="0"/>
        </c:ser>
        <c:ser>
          <c:idx val="1"/>
          <c:order val="3"/>
          <c:tx>
            <c:v>Betts Ck-Colinliea sst</c:v>
          </c:tx>
          <c:spPr>
            <a:ln w="28575">
              <a:noFill/>
            </a:ln>
          </c:spPr>
          <c:xVal>
            <c:numRef>
              <c:f>'hh values - final sheet'!$O$31:$O$87</c:f>
            </c:numRef>
          </c:xVal>
          <c:yVal>
            <c:numRef>
              <c:f>'hh values - final sheet'!$W$31:$W$87</c:f>
            </c:numRef>
          </c:yVal>
          <c:smooth val="0"/>
        </c:ser>
        <c:ser>
          <c:idx val="2"/>
          <c:order val="4"/>
          <c:tx>
            <c:v>Aramac</c:v>
          </c:tx>
          <c:spPr>
            <a:ln w="28575">
              <a:noFill/>
            </a:ln>
          </c:spPr>
          <c:xVal>
            <c:numRef>
              <c:f>'hh values - final sheet'!$O$22:$O$30</c:f>
            </c:numRef>
          </c:xVal>
          <c:yVal>
            <c:numRef>
              <c:f>'hh values - final sheet'!$W$22:$W$30</c:f>
            </c:numRef>
          </c:yVal>
          <c:smooth val="0"/>
        </c:ser>
        <c:ser>
          <c:idx val="0"/>
          <c:order val="5"/>
          <c:tx>
            <c:v>Basement</c:v>
          </c:tx>
          <c:spPr>
            <a:ln w="28575">
              <a:noFill/>
            </a:ln>
          </c:spPr>
          <c:xVal>
            <c:numRef>
              <c:f>'hh values - final sheet'!$O$3:$O$21</c:f>
            </c:numRef>
          </c:xVal>
          <c:yVal>
            <c:numRef>
              <c:f>'hh values - final sheet'!$W$3:$W$21</c:f>
            </c:numRef>
          </c:yVal>
          <c:smooth val="0"/>
        </c:ser>
        <c:dLbls>
          <c:showLegendKey val="0"/>
          <c:showVal val="0"/>
          <c:showCatName val="0"/>
          <c:showSerName val="0"/>
          <c:showPercent val="0"/>
          <c:showBubbleSize val="0"/>
        </c:dLbls>
        <c:axId val="44886656"/>
        <c:axId val="46215936"/>
      </c:scatterChart>
      <c:valAx>
        <c:axId val="44886656"/>
        <c:scaling>
          <c:orientation val="minMax"/>
          <c:max val="2000"/>
        </c:scaling>
        <c:delete val="0"/>
        <c:axPos val="t"/>
        <c:majorGridlines/>
        <c:title>
          <c:tx>
            <c:rich>
              <a:bodyPr/>
              <a:lstStyle/>
              <a:p>
                <a:pPr>
                  <a:defRPr/>
                </a:pPr>
                <a:r>
                  <a:rPr lang="en-US"/>
                  <a:t>Gauge Depth (m)</a:t>
                </a:r>
              </a:p>
            </c:rich>
          </c:tx>
          <c:overlay val="0"/>
        </c:title>
        <c:numFmt formatCode="0.00" sourceLinked="1"/>
        <c:majorTickMark val="out"/>
        <c:minorTickMark val="none"/>
        <c:tickLblPos val="nextTo"/>
        <c:crossAx val="46215936"/>
        <c:crosses val="max"/>
        <c:crossBetween val="midCat"/>
      </c:valAx>
      <c:valAx>
        <c:axId val="46215936"/>
        <c:scaling>
          <c:orientation val="minMax"/>
          <c:max val="500"/>
          <c:min val="100"/>
        </c:scaling>
        <c:delete val="0"/>
        <c:axPos val="l"/>
        <c:majorGridlines/>
        <c:title>
          <c:tx>
            <c:rich>
              <a:bodyPr rot="-5400000" vert="horz"/>
              <a:lstStyle/>
              <a:p>
                <a:pPr>
                  <a:defRPr/>
                </a:pPr>
                <a:r>
                  <a:rPr lang="en-US"/>
                  <a:t>Hydraulic</a:t>
                </a:r>
                <a:r>
                  <a:rPr lang="en-US" baseline="0"/>
                  <a:t> Head (m)</a:t>
                </a:r>
                <a:endParaRPr lang="en-US"/>
              </a:p>
            </c:rich>
          </c:tx>
          <c:overlay val="0"/>
        </c:title>
        <c:numFmt formatCode="General" sourceLinked="1"/>
        <c:majorTickMark val="out"/>
        <c:minorTickMark val="none"/>
        <c:tickLblPos val="nextTo"/>
        <c:crossAx val="44886656"/>
        <c:crosses val="autoZero"/>
        <c:crossBetween val="midCat"/>
        <c:majorUnit val="50"/>
      </c:valAx>
    </c:plotArea>
    <c:legend>
      <c:legendPos val="r"/>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 temp corrected head only </a:t>
            </a:r>
            <a:r>
              <a:rPr lang="en-US" baseline="0"/>
              <a:t> vs </a:t>
            </a:r>
            <a:r>
              <a:rPr lang="en-US"/>
              <a:t>Depth</a:t>
            </a:r>
          </a:p>
        </c:rich>
      </c:tx>
      <c:overlay val="1"/>
    </c:title>
    <c:autoTitleDeleted val="0"/>
    <c:plotArea>
      <c:layout>
        <c:manualLayout>
          <c:layoutTarget val="inner"/>
          <c:xMode val="edge"/>
          <c:yMode val="edge"/>
          <c:x val="0.10218475994465449"/>
          <c:y val="0.20429702924302601"/>
          <c:w val="0.64434516170060241"/>
          <c:h val="0.76295217522588432"/>
        </c:manualLayout>
      </c:layout>
      <c:scatterChart>
        <c:scatterStyle val="lineMarker"/>
        <c:varyColors val="0"/>
        <c:ser>
          <c:idx val="5"/>
          <c:order val="0"/>
          <c:tx>
            <c:v>Cadna-owie - Hooray</c:v>
          </c:tx>
          <c:spPr>
            <a:ln w="28575">
              <a:noFill/>
            </a:ln>
          </c:spPr>
          <c:xVal>
            <c:numRef>
              <c:f>'hh values - final sheet'!$O$89:$O$102</c:f>
              <c:numCache>
                <c:formatCode>0.00</c:formatCode>
                <c:ptCount val="3"/>
                <c:pt idx="0">
                  <c:v>1194.7</c:v>
                </c:pt>
                <c:pt idx="1">
                  <c:v>1129.7</c:v>
                </c:pt>
                <c:pt idx="2">
                  <c:v>1048.9000000000001</c:v>
                </c:pt>
              </c:numCache>
            </c:numRef>
          </c:xVal>
          <c:yVal>
            <c:numRef>
              <c:f>'hh values - final sheet'!$V$89:$V$102</c:f>
              <c:numCache>
                <c:formatCode>General</c:formatCode>
                <c:ptCount val="3"/>
                <c:pt idx="0">
                  <c:v>324.77422074646415</c:v>
                </c:pt>
                <c:pt idx="1">
                  <c:v>289.8440422050212</c:v>
                </c:pt>
                <c:pt idx="2">
                  <c:v>291.13354056514277</c:v>
                </c:pt>
              </c:numCache>
            </c:numRef>
          </c:yVal>
          <c:smooth val="0"/>
        </c:ser>
        <c:ser>
          <c:idx val="3"/>
          <c:order val="1"/>
          <c:tx>
            <c:v>Adori-hutton</c:v>
          </c:tx>
          <c:spPr>
            <a:ln w="28575">
              <a:noFill/>
            </a:ln>
          </c:spPr>
          <c:marker>
            <c:symbol val="circle"/>
            <c:size val="7"/>
            <c:spPr>
              <a:solidFill>
                <a:srgbClr val="FFFF00"/>
              </a:solidFill>
            </c:spPr>
          </c:marker>
          <c:xVal>
            <c:numRef>
              <c:f>'hh values - final sheet'!$S$110:$S$127</c:f>
            </c:numRef>
          </c:xVal>
          <c:yVal>
            <c:numRef>
              <c:f>'hh values - final sheet'!$Z$110:$Z$127</c:f>
            </c:numRef>
          </c:yVal>
          <c:smooth val="0"/>
        </c:ser>
        <c:ser>
          <c:idx val="4"/>
          <c:order val="2"/>
          <c:tx>
            <c:v>Triassic</c:v>
          </c:tx>
          <c:spPr>
            <a:ln w="28575">
              <a:noFill/>
            </a:ln>
          </c:spPr>
          <c:marker>
            <c:symbol val="triangle"/>
            <c:size val="7"/>
            <c:spPr>
              <a:solidFill>
                <a:srgbClr val="FF0000"/>
              </a:solidFill>
            </c:spPr>
          </c:marker>
          <c:xVal>
            <c:numRef>
              <c:f>'hh values - final sheet'!$S$102:$S$109</c:f>
            </c:numRef>
          </c:xVal>
          <c:yVal>
            <c:numRef>
              <c:f>'hh values - final sheet'!$Z$102:$Z$109</c:f>
            </c:numRef>
          </c:yVal>
          <c:smooth val="0"/>
        </c:ser>
        <c:ser>
          <c:idx val="1"/>
          <c:order val="3"/>
          <c:tx>
            <c:v>Betts Ck-Colinliea sst</c:v>
          </c:tx>
          <c:spPr>
            <a:ln w="28575">
              <a:noFill/>
            </a:ln>
          </c:spPr>
          <c:marker>
            <c:symbol val="square"/>
            <c:size val="5"/>
            <c:spPr>
              <a:solidFill>
                <a:schemeClr val="accent2">
                  <a:lumMod val="40000"/>
                  <a:lumOff val="60000"/>
                </a:schemeClr>
              </a:solidFill>
            </c:spPr>
          </c:marker>
          <c:xVal>
            <c:numRef>
              <c:f>'hh values - final sheet'!$O$31:$O$87</c:f>
            </c:numRef>
          </c:xVal>
          <c:yVal>
            <c:numRef>
              <c:f>'hh values - final sheet'!$V$31:$V$87</c:f>
            </c:numRef>
          </c:yVal>
          <c:smooth val="0"/>
        </c:ser>
        <c:ser>
          <c:idx val="2"/>
          <c:order val="4"/>
          <c:tx>
            <c:v>Aramac</c:v>
          </c:tx>
          <c:spPr>
            <a:ln w="28575">
              <a:noFill/>
            </a:ln>
          </c:spPr>
          <c:xVal>
            <c:numRef>
              <c:f>'hh values - final sheet'!$O$22:$O$30</c:f>
            </c:numRef>
          </c:xVal>
          <c:yVal>
            <c:numRef>
              <c:f>'hh values - final sheet'!$V$22:$V$30</c:f>
            </c:numRef>
          </c:yVal>
          <c:smooth val="0"/>
        </c:ser>
        <c:ser>
          <c:idx val="0"/>
          <c:order val="5"/>
          <c:tx>
            <c:v>Basement</c:v>
          </c:tx>
          <c:spPr>
            <a:ln w="28575">
              <a:noFill/>
            </a:ln>
          </c:spPr>
          <c:xVal>
            <c:numRef>
              <c:f>'hh values - final sheet'!$O$3:$O$21</c:f>
            </c:numRef>
          </c:xVal>
          <c:yVal>
            <c:numRef>
              <c:f>'hh values - final sheet'!$V$3:$V$21</c:f>
            </c:numRef>
          </c:yVal>
          <c:smooth val="0"/>
        </c:ser>
        <c:dLbls>
          <c:showLegendKey val="0"/>
          <c:showVal val="0"/>
          <c:showCatName val="0"/>
          <c:showSerName val="0"/>
          <c:showPercent val="0"/>
          <c:showBubbleSize val="0"/>
        </c:dLbls>
        <c:axId val="46249472"/>
        <c:axId val="46251392"/>
      </c:scatterChart>
      <c:valAx>
        <c:axId val="46249472"/>
        <c:scaling>
          <c:orientation val="minMax"/>
          <c:max val="2000"/>
        </c:scaling>
        <c:delete val="0"/>
        <c:axPos val="t"/>
        <c:majorGridlines/>
        <c:title>
          <c:tx>
            <c:rich>
              <a:bodyPr/>
              <a:lstStyle/>
              <a:p>
                <a:pPr>
                  <a:defRPr/>
                </a:pPr>
                <a:r>
                  <a:rPr lang="en-US"/>
                  <a:t>Gauge Depth (m)</a:t>
                </a:r>
              </a:p>
            </c:rich>
          </c:tx>
          <c:overlay val="0"/>
        </c:title>
        <c:numFmt formatCode="0.00" sourceLinked="1"/>
        <c:majorTickMark val="out"/>
        <c:minorTickMark val="none"/>
        <c:tickLblPos val="nextTo"/>
        <c:crossAx val="46251392"/>
        <c:crosses val="max"/>
        <c:crossBetween val="midCat"/>
      </c:valAx>
      <c:valAx>
        <c:axId val="46251392"/>
        <c:scaling>
          <c:orientation val="minMax"/>
          <c:max val="500"/>
          <c:min val="100"/>
        </c:scaling>
        <c:delete val="0"/>
        <c:axPos val="l"/>
        <c:majorGridlines/>
        <c:title>
          <c:tx>
            <c:rich>
              <a:bodyPr rot="-5400000" vert="horz"/>
              <a:lstStyle/>
              <a:p>
                <a:pPr>
                  <a:defRPr/>
                </a:pPr>
                <a:r>
                  <a:rPr lang="en-US"/>
                  <a:t>Hydraulic</a:t>
                </a:r>
                <a:r>
                  <a:rPr lang="en-US" baseline="0"/>
                  <a:t> Head (m)</a:t>
                </a:r>
                <a:endParaRPr lang="en-US"/>
              </a:p>
            </c:rich>
          </c:tx>
          <c:overlay val="0"/>
        </c:title>
        <c:numFmt formatCode="General" sourceLinked="1"/>
        <c:majorTickMark val="out"/>
        <c:minorTickMark val="none"/>
        <c:tickLblPos val="nextTo"/>
        <c:crossAx val="46249472"/>
        <c:crosses val="autoZero"/>
        <c:crossBetween val="midCat"/>
        <c:majorUnit val="50"/>
      </c:valAx>
    </c:plotArea>
    <c:legend>
      <c:legendPos val="r"/>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 Datum</a:t>
            </a:r>
            <a:r>
              <a:rPr lang="en-US" baseline="0"/>
              <a:t> point AHD vs </a:t>
            </a:r>
            <a:r>
              <a:rPr lang="en-US"/>
              <a:t>hydraulic</a:t>
            </a:r>
            <a:r>
              <a:rPr lang="en-US" baseline="0"/>
              <a:t> head</a:t>
            </a:r>
            <a:endParaRPr lang="en-US"/>
          </a:p>
        </c:rich>
      </c:tx>
      <c:layout>
        <c:manualLayout>
          <c:xMode val="edge"/>
          <c:yMode val="edge"/>
          <c:x val="0.19244248653940285"/>
          <c:y val="1.1799410029498525E-2"/>
        </c:manualLayout>
      </c:layout>
      <c:overlay val="1"/>
    </c:title>
    <c:autoTitleDeleted val="0"/>
    <c:plotArea>
      <c:layout>
        <c:manualLayout>
          <c:layoutTarget val="inner"/>
          <c:xMode val="edge"/>
          <c:yMode val="edge"/>
          <c:x val="0.10218475994465449"/>
          <c:y val="0.20429702924302601"/>
          <c:w val="0.64434516170060241"/>
          <c:h val="0.76295217522588432"/>
        </c:manualLayout>
      </c:layout>
      <c:scatterChart>
        <c:scatterStyle val="lineMarker"/>
        <c:varyColors val="0"/>
        <c:ser>
          <c:idx val="5"/>
          <c:order val="0"/>
          <c:tx>
            <c:v>Cadna-owie - Hooray</c:v>
          </c:tx>
          <c:spPr>
            <a:ln w="28575">
              <a:noFill/>
            </a:ln>
          </c:spPr>
          <c:xVal>
            <c:numRef>
              <c:f>'hh values - final sheet'!$R$89:$R$102</c:f>
              <c:numCache>
                <c:formatCode>General</c:formatCode>
                <c:ptCount val="3"/>
                <c:pt idx="0">
                  <c:v>221.02799999999999</c:v>
                </c:pt>
                <c:pt idx="1">
                  <c:v>221.02799999999999</c:v>
                </c:pt>
                <c:pt idx="2">
                  <c:v>221.02799999999999</c:v>
                </c:pt>
              </c:numCache>
            </c:numRef>
          </c:xVal>
          <c:yVal>
            <c:numRef>
              <c:f>'hh values - final sheet'!$V$89:$V$102</c:f>
              <c:numCache>
                <c:formatCode>General</c:formatCode>
                <c:ptCount val="3"/>
                <c:pt idx="0">
                  <c:v>324.77422074646415</c:v>
                </c:pt>
                <c:pt idx="1">
                  <c:v>289.8440422050212</c:v>
                </c:pt>
                <c:pt idx="2">
                  <c:v>291.13354056514277</c:v>
                </c:pt>
              </c:numCache>
            </c:numRef>
          </c:yVal>
          <c:smooth val="0"/>
        </c:ser>
        <c:ser>
          <c:idx val="3"/>
          <c:order val="1"/>
          <c:tx>
            <c:v>Adori-hutton</c:v>
          </c:tx>
          <c:spPr>
            <a:ln w="28575">
              <a:noFill/>
            </a:ln>
          </c:spPr>
          <c:marker>
            <c:symbol val="circle"/>
            <c:size val="7"/>
          </c:marker>
          <c:xVal>
            <c:numRef>
              <c:f>'hh values - final sheet'!$V$110:$V$127</c:f>
            </c:numRef>
          </c:xVal>
          <c:yVal>
            <c:numRef>
              <c:f>'hh values - final sheet'!$Z$110:$Z$127</c:f>
            </c:numRef>
          </c:yVal>
          <c:smooth val="0"/>
        </c:ser>
        <c:ser>
          <c:idx val="4"/>
          <c:order val="2"/>
          <c:tx>
            <c:v>Triassic</c:v>
          </c:tx>
          <c:spPr>
            <a:ln w="28575">
              <a:noFill/>
            </a:ln>
          </c:spPr>
          <c:marker>
            <c:symbol val="triangle"/>
            <c:size val="7"/>
            <c:spPr>
              <a:solidFill>
                <a:srgbClr val="FF0000"/>
              </a:solidFill>
            </c:spPr>
          </c:marker>
          <c:xVal>
            <c:numRef>
              <c:f>'hh values - final sheet'!$V$102:$V$109</c:f>
            </c:numRef>
          </c:xVal>
          <c:yVal>
            <c:numRef>
              <c:f>'hh values - final sheet'!$Z$102:$Z$109</c:f>
            </c:numRef>
          </c:yVal>
          <c:smooth val="0"/>
        </c:ser>
        <c:ser>
          <c:idx val="1"/>
          <c:order val="3"/>
          <c:tx>
            <c:v>Betts Ck-Colinliea sst</c:v>
          </c:tx>
          <c:spPr>
            <a:ln w="28575">
              <a:noFill/>
            </a:ln>
          </c:spPr>
          <c:xVal>
            <c:numRef>
              <c:f>'hh values - final sheet'!$R$31:$R$87</c:f>
            </c:numRef>
          </c:xVal>
          <c:yVal>
            <c:numRef>
              <c:f>'hh values - final sheet'!$V$31:$V$87</c:f>
            </c:numRef>
          </c:yVal>
          <c:smooth val="0"/>
        </c:ser>
        <c:ser>
          <c:idx val="2"/>
          <c:order val="4"/>
          <c:tx>
            <c:v>Aramac</c:v>
          </c:tx>
          <c:spPr>
            <a:ln w="28575">
              <a:noFill/>
            </a:ln>
          </c:spPr>
          <c:xVal>
            <c:numRef>
              <c:f>'hh values - final sheet'!$R$22:$R$30</c:f>
            </c:numRef>
          </c:xVal>
          <c:yVal>
            <c:numRef>
              <c:f>'hh values - final sheet'!$V$22:$V$30</c:f>
            </c:numRef>
          </c:yVal>
          <c:smooth val="0"/>
        </c:ser>
        <c:ser>
          <c:idx val="0"/>
          <c:order val="5"/>
          <c:tx>
            <c:v>Basement</c:v>
          </c:tx>
          <c:spPr>
            <a:ln w="28575">
              <a:noFill/>
            </a:ln>
          </c:spPr>
          <c:xVal>
            <c:numRef>
              <c:f>'hh values - final sheet'!$R$3:$R$21</c:f>
            </c:numRef>
          </c:xVal>
          <c:yVal>
            <c:numRef>
              <c:f>'hh values - final sheet'!$V$3:$V$21</c:f>
            </c:numRef>
          </c:yVal>
          <c:smooth val="0"/>
        </c:ser>
        <c:dLbls>
          <c:showLegendKey val="0"/>
          <c:showVal val="0"/>
          <c:showCatName val="0"/>
          <c:showSerName val="0"/>
          <c:showPercent val="0"/>
          <c:showBubbleSize val="0"/>
        </c:dLbls>
        <c:axId val="46632960"/>
        <c:axId val="46634880"/>
      </c:scatterChart>
      <c:valAx>
        <c:axId val="46632960"/>
        <c:scaling>
          <c:orientation val="minMax"/>
          <c:max val="450"/>
          <c:min val="150"/>
        </c:scaling>
        <c:delete val="0"/>
        <c:axPos val="t"/>
        <c:majorGridlines/>
        <c:title>
          <c:tx>
            <c:rich>
              <a:bodyPr/>
              <a:lstStyle/>
              <a:p>
                <a:pPr>
                  <a:defRPr/>
                </a:pPr>
                <a:r>
                  <a:rPr lang="en-US"/>
                  <a:t>Datum (mAHD)</a:t>
                </a:r>
              </a:p>
            </c:rich>
          </c:tx>
          <c:overlay val="0"/>
        </c:title>
        <c:numFmt formatCode="General" sourceLinked="1"/>
        <c:majorTickMark val="out"/>
        <c:minorTickMark val="none"/>
        <c:tickLblPos val="nextTo"/>
        <c:crossAx val="46634880"/>
        <c:crosses val="max"/>
        <c:crossBetween val="midCat"/>
        <c:minorUnit val="25"/>
      </c:valAx>
      <c:valAx>
        <c:axId val="46634880"/>
        <c:scaling>
          <c:orientation val="minMax"/>
          <c:max val="500"/>
          <c:min val="100"/>
        </c:scaling>
        <c:delete val="0"/>
        <c:axPos val="l"/>
        <c:majorGridlines/>
        <c:title>
          <c:tx>
            <c:rich>
              <a:bodyPr rot="-5400000" vert="horz"/>
              <a:lstStyle/>
              <a:p>
                <a:pPr>
                  <a:defRPr/>
                </a:pPr>
                <a:r>
                  <a:rPr lang="en-US"/>
                  <a:t>Hydraulic</a:t>
                </a:r>
                <a:r>
                  <a:rPr lang="en-US" baseline="0"/>
                  <a:t> Head (m)</a:t>
                </a:r>
                <a:endParaRPr lang="en-US"/>
              </a:p>
            </c:rich>
          </c:tx>
          <c:overlay val="0"/>
        </c:title>
        <c:numFmt formatCode="General" sourceLinked="1"/>
        <c:majorTickMark val="out"/>
        <c:minorTickMark val="none"/>
        <c:tickLblPos val="nextTo"/>
        <c:crossAx val="46632960"/>
        <c:crosses val="autoZero"/>
        <c:crossBetween val="midCat"/>
        <c:majorUnit val="50"/>
      </c:valAx>
    </c:plotArea>
    <c:legend>
      <c:legendPos val="r"/>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Gauge</a:t>
            </a:r>
            <a:r>
              <a:rPr lang="en-US" baseline="0"/>
              <a:t> Temperature </a:t>
            </a:r>
            <a:r>
              <a:rPr lang="en-US"/>
              <a:t>vs Depth</a:t>
            </a:r>
          </a:p>
        </c:rich>
      </c:tx>
      <c:layout>
        <c:manualLayout>
          <c:xMode val="edge"/>
          <c:yMode val="edge"/>
          <c:x val="0.18136552314220633"/>
          <c:y val="6.7846607669616518E-2"/>
        </c:manualLayout>
      </c:layout>
      <c:overlay val="1"/>
    </c:title>
    <c:autoTitleDeleted val="0"/>
    <c:plotArea>
      <c:layout/>
      <c:scatterChart>
        <c:scatterStyle val="lineMarker"/>
        <c:varyColors val="0"/>
        <c:ser>
          <c:idx val="5"/>
          <c:order val="0"/>
          <c:tx>
            <c:v>Cadna-owie - Hooray</c:v>
          </c:tx>
          <c:spPr>
            <a:ln w="28575">
              <a:noFill/>
            </a:ln>
          </c:spPr>
          <c:xVal>
            <c:numRef>
              <c:f>'hh values - final sheet'!$O$89:$O$102</c:f>
              <c:numCache>
                <c:formatCode>0.00</c:formatCode>
                <c:ptCount val="3"/>
                <c:pt idx="0">
                  <c:v>1194.7</c:v>
                </c:pt>
                <c:pt idx="1">
                  <c:v>1129.7</c:v>
                </c:pt>
                <c:pt idx="2">
                  <c:v>1048.9000000000001</c:v>
                </c:pt>
              </c:numCache>
            </c:numRef>
          </c:xVal>
          <c:yVal>
            <c:numRef>
              <c:f>'hh values - final sheet'!$Q$89:$Q$102</c:f>
              <c:numCache>
                <c:formatCode>General</c:formatCode>
                <c:ptCount val="3"/>
                <c:pt idx="0">
                  <c:v>67.7</c:v>
                </c:pt>
                <c:pt idx="1">
                  <c:v>67.7</c:v>
                </c:pt>
                <c:pt idx="2">
                  <c:v>64.8</c:v>
                </c:pt>
              </c:numCache>
            </c:numRef>
          </c:yVal>
          <c:smooth val="0"/>
        </c:ser>
        <c:ser>
          <c:idx val="3"/>
          <c:order val="1"/>
          <c:tx>
            <c:v>Adori-hutton</c:v>
          </c:tx>
          <c:spPr>
            <a:ln w="28575">
              <a:noFill/>
            </a:ln>
          </c:spPr>
          <c:marker>
            <c:symbol val="circle"/>
            <c:size val="7"/>
            <c:spPr>
              <a:solidFill>
                <a:srgbClr val="FFFF00"/>
              </a:solidFill>
            </c:spPr>
          </c:marker>
          <c:xVal>
            <c:numRef>
              <c:f>'hh values - final sheet'!$S$110:$S$127</c:f>
            </c:numRef>
          </c:xVal>
          <c:yVal>
            <c:numRef>
              <c:f>'hh values - final sheet'!$U$110:$U$127</c:f>
            </c:numRef>
          </c:yVal>
          <c:smooth val="0"/>
        </c:ser>
        <c:ser>
          <c:idx val="4"/>
          <c:order val="2"/>
          <c:tx>
            <c:v>Triassic</c:v>
          </c:tx>
          <c:spPr>
            <a:ln w="28575">
              <a:noFill/>
            </a:ln>
          </c:spPr>
          <c:marker>
            <c:symbol val="triangle"/>
            <c:size val="7"/>
            <c:spPr>
              <a:solidFill>
                <a:srgbClr val="FF0000"/>
              </a:solidFill>
            </c:spPr>
          </c:marker>
          <c:xVal>
            <c:numRef>
              <c:f>'hh values - final sheet'!$S$102:$S$109</c:f>
            </c:numRef>
          </c:xVal>
          <c:yVal>
            <c:numRef>
              <c:f>'hh values - final sheet'!$U$102:$U$109</c:f>
            </c:numRef>
          </c:yVal>
          <c:smooth val="0"/>
        </c:ser>
        <c:ser>
          <c:idx val="1"/>
          <c:order val="3"/>
          <c:tx>
            <c:v>Betts Ck-Colinliea sst</c:v>
          </c:tx>
          <c:spPr>
            <a:ln w="28575">
              <a:noFill/>
            </a:ln>
          </c:spPr>
          <c:marker>
            <c:symbol val="square"/>
            <c:size val="5"/>
            <c:spPr>
              <a:solidFill>
                <a:schemeClr val="accent2">
                  <a:lumMod val="40000"/>
                  <a:lumOff val="60000"/>
                </a:schemeClr>
              </a:solidFill>
            </c:spPr>
          </c:marker>
          <c:xVal>
            <c:numRef>
              <c:f>'hh values - final sheet'!$O$31:$O$87</c:f>
            </c:numRef>
          </c:xVal>
          <c:yVal>
            <c:numRef>
              <c:f>'hh values - final sheet'!$Q$31:$Q$87</c:f>
            </c:numRef>
          </c:yVal>
          <c:smooth val="0"/>
        </c:ser>
        <c:ser>
          <c:idx val="2"/>
          <c:order val="4"/>
          <c:tx>
            <c:v>Aramac</c:v>
          </c:tx>
          <c:spPr>
            <a:ln w="28575">
              <a:noFill/>
            </a:ln>
          </c:spPr>
          <c:xVal>
            <c:numRef>
              <c:f>'hh values - final sheet'!$O$22:$O$30</c:f>
            </c:numRef>
          </c:xVal>
          <c:yVal>
            <c:numRef>
              <c:f>'hh values - final sheet'!$Q$22:$Q$30</c:f>
            </c:numRef>
          </c:yVal>
          <c:smooth val="0"/>
        </c:ser>
        <c:ser>
          <c:idx val="0"/>
          <c:order val="5"/>
          <c:tx>
            <c:v>Basement</c:v>
          </c:tx>
          <c:spPr>
            <a:ln w="28575">
              <a:noFill/>
            </a:ln>
          </c:spPr>
          <c:xVal>
            <c:numRef>
              <c:f>'hh values - final sheet'!$O$3:$O$21</c:f>
            </c:numRef>
          </c:xVal>
          <c:yVal>
            <c:numRef>
              <c:f>'hh values - final sheet'!$Q$3:$Q$21</c:f>
            </c:numRef>
          </c:yVal>
          <c:smooth val="0"/>
        </c:ser>
        <c:dLbls>
          <c:showLegendKey val="0"/>
          <c:showVal val="0"/>
          <c:showCatName val="0"/>
          <c:showSerName val="0"/>
          <c:showPercent val="0"/>
          <c:showBubbleSize val="0"/>
        </c:dLbls>
        <c:axId val="47007616"/>
        <c:axId val="47009792"/>
      </c:scatterChart>
      <c:valAx>
        <c:axId val="47007616"/>
        <c:scaling>
          <c:orientation val="minMax"/>
          <c:max val="2000"/>
        </c:scaling>
        <c:delete val="0"/>
        <c:axPos val="b"/>
        <c:majorGridlines/>
        <c:title>
          <c:tx>
            <c:rich>
              <a:bodyPr/>
              <a:lstStyle/>
              <a:p>
                <a:pPr>
                  <a:defRPr/>
                </a:pPr>
                <a:r>
                  <a:rPr lang="en-US"/>
                  <a:t>Depth (m)</a:t>
                </a:r>
              </a:p>
            </c:rich>
          </c:tx>
          <c:overlay val="0"/>
        </c:title>
        <c:numFmt formatCode="0.00" sourceLinked="1"/>
        <c:majorTickMark val="out"/>
        <c:minorTickMark val="none"/>
        <c:tickLblPos val="nextTo"/>
        <c:crossAx val="47009792"/>
        <c:crosses val="max"/>
        <c:crossBetween val="midCat"/>
      </c:valAx>
      <c:valAx>
        <c:axId val="47009792"/>
        <c:scaling>
          <c:orientation val="maxMin"/>
          <c:max val="125"/>
          <c:min val="0"/>
        </c:scaling>
        <c:delete val="0"/>
        <c:axPos val="l"/>
        <c:majorGridlines/>
        <c:title>
          <c:tx>
            <c:rich>
              <a:bodyPr rot="-5400000" vert="horz"/>
              <a:lstStyle/>
              <a:p>
                <a:pPr>
                  <a:defRPr/>
                </a:pPr>
                <a:r>
                  <a:rPr lang="en-US"/>
                  <a:t>Gauge Temperature (Degrees</a:t>
                </a:r>
                <a:r>
                  <a:rPr lang="en-US" baseline="0"/>
                  <a:t> C)</a:t>
                </a:r>
                <a:endParaRPr lang="en-US"/>
              </a:p>
            </c:rich>
          </c:tx>
          <c:overlay val="0"/>
        </c:title>
        <c:numFmt formatCode="General" sourceLinked="1"/>
        <c:majorTickMark val="out"/>
        <c:minorTickMark val="none"/>
        <c:tickLblPos val="nextTo"/>
        <c:crossAx val="47007616"/>
        <c:crosses val="autoZero"/>
        <c:crossBetween val="midCat"/>
        <c:majorUnit val="25"/>
        <c:minorUnit val="10"/>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32</xdr:col>
      <xdr:colOff>0</xdr:colOff>
      <xdr:row>0</xdr:row>
      <xdr:rowOff>466724</xdr:rowOff>
    </xdr:from>
    <xdr:to>
      <xdr:col>39</xdr:col>
      <xdr:colOff>533400</xdr:colOff>
      <xdr:row>16</xdr:row>
      <xdr:rowOff>161924</xdr:rowOff>
    </xdr:to>
    <xdr:sp macro="" textlink="">
      <xdr:nvSpPr>
        <xdr:cNvPr id="3" name="TextBox 2"/>
        <xdr:cNvSpPr txBox="1"/>
      </xdr:nvSpPr>
      <xdr:spPr>
        <a:xfrm>
          <a:off x="17945100" y="466724"/>
          <a:ext cx="4800600" cy="3400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i="0" u="none" strike="noStrike">
              <a:solidFill>
                <a:schemeClr val="dk1"/>
              </a:solidFill>
              <a:effectLst/>
              <a:latin typeface="+mn-lt"/>
              <a:ea typeface="+mn-ea"/>
              <a:cs typeface="+mn-cs"/>
            </a:rPr>
            <a:t>Water density as function of temperature and concentration</a:t>
          </a:r>
          <a:r>
            <a:rPr lang="en-AU" sz="1100" b="0" i="0" u="none" strike="noStrike" baseline="0">
              <a:solidFill>
                <a:schemeClr val="dk1"/>
              </a:solidFill>
              <a:effectLst/>
              <a:latin typeface="+mn-lt"/>
              <a:ea typeface="+mn-ea"/>
              <a:cs typeface="+mn-cs"/>
            </a:rPr>
            <a:t> </a:t>
          </a:r>
          <a:r>
            <a:rPr lang="en-AU" sz="1100" b="1" i="0" u="none" strike="noStrike" baseline="0">
              <a:solidFill>
                <a:schemeClr val="dk1"/>
              </a:solidFill>
              <a:effectLst/>
              <a:latin typeface="+mn-lt"/>
              <a:ea typeface="+mn-ea"/>
              <a:cs typeface="+mn-cs"/>
            </a:rPr>
            <a:t>formula from</a:t>
          </a:r>
          <a:endParaRPr lang="en-AU" b="1"/>
        </a:p>
        <a:p>
          <a:endParaRPr lang="en-AU" sz="1100" b="0" i="0" u="none" strike="noStrike">
            <a:solidFill>
              <a:schemeClr val="dk1"/>
            </a:solidFill>
            <a:effectLst/>
            <a:latin typeface="+mn-lt"/>
            <a:ea typeface="+mn-ea"/>
            <a:cs typeface="+mn-cs"/>
          </a:endParaRPr>
        </a:p>
        <a:p>
          <a:r>
            <a:rPr lang="en-AU" sz="1100" b="0" i="0" u="none" strike="noStrike">
              <a:solidFill>
                <a:schemeClr val="dk1"/>
              </a:solidFill>
              <a:effectLst/>
              <a:latin typeface="+mn-lt"/>
              <a:ea typeface="+mn-ea"/>
              <a:cs typeface="+mn-cs"/>
            </a:rPr>
            <a:t>McCutcheon, S.C., Martin, J.L, Barnwell, T.O. Jr. 1993. Water </a:t>
          </a:r>
          <a:r>
            <a:rPr lang="en-AU"/>
            <a:t> </a:t>
          </a:r>
          <a:r>
            <a:rPr lang="en-AU" sz="1100" b="0" i="0" u="none" strike="noStrike">
              <a:solidFill>
                <a:schemeClr val="dk1"/>
              </a:solidFill>
              <a:effectLst/>
              <a:latin typeface="+mn-lt"/>
              <a:ea typeface="+mn-ea"/>
              <a:cs typeface="+mn-cs"/>
            </a:rPr>
            <a:t>Quality in Maidment, D.R. (Editor). Handbook of Hydrology, </a:t>
          </a:r>
          <a:r>
            <a:rPr lang="en-AU"/>
            <a:t> </a:t>
          </a:r>
          <a:r>
            <a:rPr lang="en-AU" sz="1100" b="0" i="0" u="none" strike="noStrike">
              <a:solidFill>
                <a:schemeClr val="dk1"/>
              </a:solidFill>
              <a:effectLst/>
              <a:latin typeface="+mn-lt"/>
              <a:ea typeface="+mn-ea"/>
              <a:cs typeface="+mn-cs"/>
            </a:rPr>
            <a:t>McGraw-Hill, New York, NY (p. 11.3 )</a:t>
          </a:r>
          <a:r>
            <a:rPr lang="en-AU"/>
            <a:t> </a:t>
          </a:r>
        </a:p>
        <a:p>
          <a:endParaRPr lang="en-AU" sz="1100" b="0" i="1" u="none" strike="noStrike">
            <a:solidFill>
              <a:schemeClr val="dk1"/>
            </a:solidFill>
            <a:effectLst/>
            <a:latin typeface="+mn-lt"/>
            <a:ea typeface="+mn-ea"/>
            <a:cs typeface="+mn-cs"/>
          </a:endParaRPr>
        </a:p>
        <a:p>
          <a:r>
            <a:rPr lang="en-AU" sz="1100" b="0" i="1" u="none" strike="noStrike">
              <a:solidFill>
                <a:schemeClr val="dk1"/>
              </a:solidFill>
              <a:effectLst/>
              <a:latin typeface="+mn-lt"/>
              <a:ea typeface="+mn-ea"/>
              <a:cs typeface="+mn-cs"/>
            </a:rPr>
            <a:t>Water density as a function of temperature only</a:t>
          </a:r>
          <a:r>
            <a:rPr lang="en-AU"/>
            <a:t> </a:t>
          </a:r>
        </a:p>
        <a:p>
          <a:r>
            <a:rPr lang="en-AU" sz="1100" b="0" i="0" u="none" strike="noStrike">
              <a:solidFill>
                <a:schemeClr val="dk1"/>
              </a:solidFill>
              <a:effectLst/>
              <a:latin typeface="+mn-lt"/>
              <a:ea typeface="+mn-ea"/>
              <a:cs typeface="+mn-cs"/>
            </a:rPr>
            <a:t>rho = density in kg/m^3 as a function of temperature</a:t>
          </a:r>
          <a:r>
            <a:rPr lang="en-AU"/>
            <a:t> </a:t>
          </a:r>
        </a:p>
        <a:p>
          <a:r>
            <a:rPr lang="en-AU" sz="1100" b="0" i="0" u="none" strike="noStrike">
              <a:solidFill>
                <a:schemeClr val="dk1"/>
              </a:solidFill>
              <a:effectLst/>
              <a:latin typeface="+mn-lt"/>
              <a:ea typeface="+mn-ea"/>
              <a:cs typeface="+mn-cs"/>
            </a:rPr>
            <a:t>T = temperature in C</a:t>
          </a:r>
          <a:r>
            <a:rPr lang="en-AU"/>
            <a:t> </a:t>
          </a:r>
        </a:p>
        <a:p>
          <a:pPr algn="l"/>
          <a:r>
            <a:rPr lang="en-AU" sz="1100" b="0" i="0" u="none" strike="noStrike">
              <a:solidFill>
                <a:srgbClr val="7030A0"/>
              </a:solidFill>
              <a:effectLst/>
              <a:latin typeface="+mn-lt"/>
              <a:ea typeface="+mn-ea"/>
              <a:cs typeface="+mn-cs"/>
            </a:rPr>
            <a:t>rho = 1000(1 - (T+288.9414)/(508929.2*(T+68.12963))*(T-3.9863)^2)</a:t>
          </a:r>
          <a:r>
            <a:rPr lang="en-AU">
              <a:solidFill>
                <a:srgbClr val="7030A0"/>
              </a:solidFill>
            </a:rPr>
            <a:t> </a:t>
          </a:r>
        </a:p>
        <a:p>
          <a:endParaRPr lang="en-AU" sz="1100" b="0" i="1" u="none" strike="noStrike">
            <a:solidFill>
              <a:schemeClr val="dk1"/>
            </a:solidFill>
            <a:effectLst/>
            <a:latin typeface="+mn-lt"/>
            <a:ea typeface="+mn-ea"/>
            <a:cs typeface="+mn-cs"/>
          </a:endParaRPr>
        </a:p>
        <a:p>
          <a:r>
            <a:rPr lang="en-AU" sz="1100" b="0" i="1" u="none" strike="noStrike">
              <a:solidFill>
                <a:schemeClr val="dk1"/>
              </a:solidFill>
              <a:effectLst/>
              <a:latin typeface="+mn-lt"/>
              <a:ea typeface="+mn-ea"/>
              <a:cs typeface="+mn-cs"/>
            </a:rPr>
            <a:t>Water density as a function of temperature and salinity</a:t>
          </a:r>
          <a:r>
            <a:rPr lang="en-AU"/>
            <a:t> </a:t>
          </a:r>
        </a:p>
        <a:p>
          <a:r>
            <a:rPr lang="en-AU" sz="1100" b="0" i="0" u="none" strike="noStrike">
              <a:solidFill>
                <a:schemeClr val="dk1"/>
              </a:solidFill>
              <a:effectLst/>
              <a:latin typeface="+mn-lt"/>
              <a:ea typeface="+mn-ea"/>
              <a:cs typeface="+mn-cs"/>
            </a:rPr>
            <a:t>rhos = density in kg/m^3 as a function of temperature and salinity</a:t>
          </a:r>
          <a:r>
            <a:rPr lang="en-AU"/>
            <a:t> </a:t>
          </a:r>
        </a:p>
        <a:p>
          <a:r>
            <a:rPr lang="en-AU" sz="1100" b="0" i="0" u="none" strike="noStrike">
              <a:solidFill>
                <a:schemeClr val="dk1"/>
              </a:solidFill>
              <a:effectLst/>
              <a:latin typeface="+mn-lt"/>
              <a:ea typeface="+mn-ea"/>
              <a:cs typeface="+mn-cs"/>
            </a:rPr>
            <a:t>S = salinity in g/kg</a:t>
          </a:r>
          <a:r>
            <a:rPr lang="en-AU"/>
            <a:t> </a:t>
          </a:r>
        </a:p>
        <a:p>
          <a:r>
            <a:rPr lang="en-AU" sz="1100" b="0" i="0" u="none" strike="noStrike">
              <a:solidFill>
                <a:srgbClr val="7030A0"/>
              </a:solidFill>
              <a:effectLst/>
              <a:latin typeface="+mn-lt"/>
              <a:ea typeface="+mn-ea"/>
              <a:cs typeface="+mn-cs"/>
            </a:rPr>
            <a:t>rhos = rho + AS + BS^(3/2) + CS^2</a:t>
          </a:r>
          <a:r>
            <a:rPr lang="en-AU">
              <a:solidFill>
                <a:srgbClr val="7030A0"/>
              </a:solidFill>
            </a:rPr>
            <a:t> </a:t>
          </a:r>
        </a:p>
        <a:p>
          <a:endParaRPr lang="en-AU" sz="1100" b="0" i="0" u="none" strike="noStrike">
            <a:solidFill>
              <a:schemeClr val="dk1"/>
            </a:solidFill>
            <a:effectLst/>
            <a:latin typeface="+mn-lt"/>
            <a:ea typeface="+mn-ea"/>
            <a:cs typeface="+mn-cs"/>
          </a:endParaRPr>
        </a:p>
        <a:p>
          <a:r>
            <a:rPr lang="en-AU" sz="1100" b="0" i="0" u="none" strike="noStrike">
              <a:solidFill>
                <a:schemeClr val="dk1"/>
              </a:solidFill>
              <a:effectLst/>
              <a:latin typeface="+mn-lt"/>
              <a:ea typeface="+mn-ea"/>
              <a:cs typeface="+mn-cs"/>
            </a:rPr>
            <a:t>A = 8.24493E-1 - 4.0899E-3*T + 7.6438E-5*T^2 -8.2467E-7*T^3 + 5.3675E-9*T^4</a:t>
          </a:r>
          <a:r>
            <a:rPr lang="en-AU"/>
            <a:t> </a:t>
          </a:r>
        </a:p>
        <a:p>
          <a:r>
            <a:rPr lang="en-AU" sz="1100" b="0" i="0" u="none" strike="noStrike">
              <a:solidFill>
                <a:schemeClr val="dk1"/>
              </a:solidFill>
              <a:effectLst/>
              <a:latin typeface="+mn-lt"/>
              <a:ea typeface="+mn-ea"/>
              <a:cs typeface="+mn-cs"/>
            </a:rPr>
            <a:t>B = -5.724E-3 + 1.0227E-4*T - 1.6546E-6*T^2</a:t>
          </a:r>
          <a:r>
            <a:rPr lang="en-AU"/>
            <a:t> </a:t>
          </a:r>
        </a:p>
        <a:p>
          <a:r>
            <a:rPr lang="en-AU" sz="1100" b="0" i="0" u="none" strike="noStrike">
              <a:solidFill>
                <a:schemeClr val="dk1"/>
              </a:solidFill>
              <a:effectLst/>
              <a:latin typeface="+mn-lt"/>
              <a:ea typeface="+mn-ea"/>
              <a:cs typeface="+mn-cs"/>
            </a:rPr>
            <a:t>C = 4.8314E-4</a:t>
          </a:r>
          <a:r>
            <a:rPr lang="en-AU"/>
            <a:t> </a:t>
          </a:r>
          <a:endParaRPr lang="en-AU" sz="1100"/>
        </a:p>
      </xdr:txBody>
    </xdr:sp>
    <xdr:clientData/>
  </xdr:twoCellAnchor>
  <xdr:twoCellAnchor>
    <xdr:from>
      <xdr:col>27</xdr:col>
      <xdr:colOff>600074</xdr:colOff>
      <xdr:row>15</xdr:row>
      <xdr:rowOff>152400</xdr:rowOff>
    </xdr:from>
    <xdr:to>
      <xdr:col>30</xdr:col>
      <xdr:colOff>47624</xdr:colOff>
      <xdr:row>28</xdr:row>
      <xdr:rowOff>104775</xdr:rowOff>
    </xdr:to>
    <xdr:sp macro="" textlink="">
      <xdr:nvSpPr>
        <xdr:cNvPr id="2" name="TextBox 1"/>
        <xdr:cNvSpPr txBox="1"/>
      </xdr:nvSpPr>
      <xdr:spPr>
        <a:xfrm>
          <a:off x="23050499" y="3590925"/>
          <a:ext cx="3533775" cy="2428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a:t>hydraulic head formula</a:t>
          </a:r>
          <a:r>
            <a:rPr lang="en-AU" sz="1100" b="1" i="0" u="none" strike="noStrike">
              <a:solidFill>
                <a:schemeClr val="dk1"/>
              </a:solidFill>
              <a:effectLst/>
              <a:latin typeface="+mn-lt"/>
              <a:ea typeface="+mn-ea"/>
              <a:cs typeface="+mn-cs"/>
            </a:rPr>
            <a:t>:</a:t>
          </a:r>
        </a:p>
        <a:p>
          <a:endParaRPr lang="en-AU" sz="1100" b="0" i="0" u="none" strike="noStrike">
            <a:solidFill>
              <a:schemeClr val="dk1"/>
            </a:solidFill>
            <a:effectLst/>
            <a:latin typeface="+mn-lt"/>
            <a:ea typeface="+mn-ea"/>
            <a:cs typeface="+mn-cs"/>
          </a:endParaRPr>
        </a:p>
        <a:p>
          <a:r>
            <a:rPr lang="en-AU" sz="1100" b="0" i="0" u="none" strike="noStrike">
              <a:solidFill>
                <a:schemeClr val="dk1"/>
              </a:solidFill>
              <a:effectLst/>
              <a:latin typeface="+mn-lt"/>
              <a:ea typeface="+mn-ea"/>
              <a:cs typeface="+mn-cs"/>
            </a:rPr>
            <a:t>HH=</a:t>
          </a:r>
          <a:r>
            <a:rPr lang="en-AU" sz="1100" b="0" i="0" u="none" strike="noStrike" baseline="0">
              <a:solidFill>
                <a:schemeClr val="dk1"/>
              </a:solidFill>
              <a:effectLst/>
              <a:latin typeface="+mn-lt"/>
              <a:ea typeface="+mn-ea"/>
              <a:cs typeface="+mn-cs"/>
            </a:rPr>
            <a:t> z +p/rho*G</a:t>
          </a:r>
        </a:p>
        <a:p>
          <a:endParaRPr lang="en-AU" sz="1100" b="0" i="0" u="none" strike="noStrike" baseline="0">
            <a:solidFill>
              <a:schemeClr val="dk1"/>
            </a:solidFill>
            <a:effectLst/>
            <a:latin typeface="+mn-lt"/>
            <a:ea typeface="+mn-ea"/>
            <a:cs typeface="+mn-cs"/>
          </a:endParaRPr>
        </a:p>
        <a:p>
          <a:r>
            <a:rPr lang="en-AU" sz="1100" b="0" i="0" u="none" strike="noStrike" baseline="0">
              <a:solidFill>
                <a:schemeClr val="dk1"/>
              </a:solidFill>
              <a:effectLst/>
              <a:latin typeface="+mn-lt"/>
              <a:ea typeface="+mn-ea"/>
              <a:cs typeface="+mn-cs"/>
            </a:rPr>
            <a:t>z=elevation of measurement point  in m calculated by subtracting gauge depth from drilling datum elevation</a:t>
          </a:r>
        </a:p>
        <a:p>
          <a:r>
            <a:rPr lang="en-AU" sz="1100" b="0" i="0" u="none" strike="noStrike" baseline="0">
              <a:solidFill>
                <a:schemeClr val="dk1"/>
              </a:solidFill>
              <a:effectLst/>
              <a:latin typeface="+mn-lt"/>
              <a:ea typeface="+mn-ea"/>
              <a:cs typeface="+mn-cs"/>
            </a:rPr>
            <a:t>p= gauge pressure in Pa (convert PSI to Pa by multiplying by 6.895*10^3)</a:t>
          </a:r>
        </a:p>
        <a:p>
          <a:r>
            <a:rPr lang="en-AU" sz="1100" b="0" i="0" u="none" strike="noStrike" baseline="0">
              <a:solidFill>
                <a:schemeClr val="dk1"/>
              </a:solidFill>
              <a:effectLst/>
              <a:latin typeface="+mn-lt"/>
              <a:ea typeface="+mn-ea"/>
              <a:cs typeface="+mn-cs"/>
            </a:rPr>
            <a:t>rho = density of water in kg/m^3</a:t>
          </a:r>
        </a:p>
        <a:p>
          <a:r>
            <a:rPr lang="en-AU" sz="1100"/>
            <a:t>g = 9.81</a:t>
          </a:r>
          <a:r>
            <a:rPr lang="en-AU" sz="1100" baseline="0"/>
            <a:t> m/s^2</a:t>
          </a:r>
        </a:p>
        <a:p>
          <a:endParaRPr lang="en-AU" sz="1100" baseline="0"/>
        </a:p>
        <a:p>
          <a:r>
            <a:rPr lang="en-AU" sz="1100" baseline="0"/>
            <a:t>this is equation  2.16 from page 21 of Freeze, R. &amp; Cherry, J.A 1979. Groundwater. Prentice Hall, Upper Saddle River, NJ</a:t>
          </a:r>
          <a:endParaRPr lang="en-AU" sz="1100"/>
        </a:p>
      </xdr:txBody>
    </xdr:sp>
    <xdr:clientData/>
  </xdr:twoCellAnchor>
  <xdr:twoCellAnchor>
    <xdr:from>
      <xdr:col>29</xdr:col>
      <xdr:colOff>85725</xdr:colOff>
      <xdr:row>23</xdr:row>
      <xdr:rowOff>80962</xdr:rowOff>
    </xdr:from>
    <xdr:to>
      <xdr:col>38</xdr:col>
      <xdr:colOff>200025</xdr:colOff>
      <xdr:row>50</xdr:row>
      <xdr:rowOff>95250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30</xdr:col>
      <xdr:colOff>152400</xdr:colOff>
      <xdr:row>0</xdr:row>
      <xdr:rowOff>523875</xdr:rowOff>
    </xdr:from>
    <xdr:to>
      <xdr:col>36</xdr:col>
      <xdr:colOff>28575</xdr:colOff>
      <xdr:row>12</xdr:row>
      <xdr:rowOff>95250</xdr:rowOff>
    </xdr:to>
    <xdr:sp macro="" textlink="">
      <xdr:nvSpPr>
        <xdr:cNvPr id="2" name="TextBox 1"/>
        <xdr:cNvSpPr txBox="1"/>
      </xdr:nvSpPr>
      <xdr:spPr>
        <a:xfrm>
          <a:off x="16506825" y="523875"/>
          <a:ext cx="3533775" cy="2428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a:t>hydraulic head formula</a:t>
          </a:r>
          <a:r>
            <a:rPr lang="en-AU" sz="1100" b="1" i="0" u="none" strike="noStrike">
              <a:solidFill>
                <a:schemeClr val="dk1"/>
              </a:solidFill>
              <a:effectLst/>
              <a:latin typeface="+mn-lt"/>
              <a:ea typeface="+mn-ea"/>
              <a:cs typeface="+mn-cs"/>
            </a:rPr>
            <a:t>:</a:t>
          </a:r>
        </a:p>
        <a:p>
          <a:endParaRPr lang="en-AU" sz="1100" b="0" i="0" u="none" strike="noStrike">
            <a:solidFill>
              <a:schemeClr val="dk1"/>
            </a:solidFill>
            <a:effectLst/>
            <a:latin typeface="+mn-lt"/>
            <a:ea typeface="+mn-ea"/>
            <a:cs typeface="+mn-cs"/>
          </a:endParaRPr>
        </a:p>
        <a:p>
          <a:r>
            <a:rPr lang="en-AU" sz="1100" b="0" i="0" u="none" strike="noStrike">
              <a:solidFill>
                <a:schemeClr val="dk1"/>
              </a:solidFill>
              <a:effectLst/>
              <a:latin typeface="+mn-lt"/>
              <a:ea typeface="+mn-ea"/>
              <a:cs typeface="+mn-cs"/>
            </a:rPr>
            <a:t>HH=</a:t>
          </a:r>
          <a:r>
            <a:rPr lang="en-AU" sz="1100" b="0" i="0" u="none" strike="noStrike" baseline="0">
              <a:solidFill>
                <a:schemeClr val="dk1"/>
              </a:solidFill>
              <a:effectLst/>
              <a:latin typeface="+mn-lt"/>
              <a:ea typeface="+mn-ea"/>
              <a:cs typeface="+mn-cs"/>
            </a:rPr>
            <a:t> z +p/rho*G</a:t>
          </a:r>
        </a:p>
        <a:p>
          <a:endParaRPr lang="en-AU" sz="1100" b="0" i="0" u="none" strike="noStrike" baseline="0">
            <a:solidFill>
              <a:schemeClr val="dk1"/>
            </a:solidFill>
            <a:effectLst/>
            <a:latin typeface="+mn-lt"/>
            <a:ea typeface="+mn-ea"/>
            <a:cs typeface="+mn-cs"/>
          </a:endParaRPr>
        </a:p>
        <a:p>
          <a:r>
            <a:rPr lang="en-AU" sz="1100" b="0" i="0" u="none" strike="noStrike" baseline="0">
              <a:solidFill>
                <a:schemeClr val="dk1"/>
              </a:solidFill>
              <a:effectLst/>
              <a:latin typeface="+mn-lt"/>
              <a:ea typeface="+mn-ea"/>
              <a:cs typeface="+mn-cs"/>
            </a:rPr>
            <a:t>z=elevation of measurement point  in m calculated by subtracting gauge depth from drilling datum elevation</a:t>
          </a:r>
        </a:p>
        <a:p>
          <a:r>
            <a:rPr lang="en-AU" sz="1100" b="0" i="0" u="none" strike="noStrike" baseline="0">
              <a:solidFill>
                <a:schemeClr val="dk1"/>
              </a:solidFill>
              <a:effectLst/>
              <a:latin typeface="+mn-lt"/>
              <a:ea typeface="+mn-ea"/>
              <a:cs typeface="+mn-cs"/>
            </a:rPr>
            <a:t>p= gauge pressure in Pa (convert PSI to Pa by multiplying by 6.895*10^3)</a:t>
          </a:r>
        </a:p>
        <a:p>
          <a:r>
            <a:rPr lang="en-AU" sz="1100" b="0" i="0" u="none" strike="noStrike" baseline="0">
              <a:solidFill>
                <a:schemeClr val="dk1"/>
              </a:solidFill>
              <a:effectLst/>
              <a:latin typeface="+mn-lt"/>
              <a:ea typeface="+mn-ea"/>
              <a:cs typeface="+mn-cs"/>
            </a:rPr>
            <a:t>rho = density of water in kg/m^3</a:t>
          </a:r>
        </a:p>
        <a:p>
          <a:r>
            <a:rPr lang="en-AU" sz="1100"/>
            <a:t>g = 9.81</a:t>
          </a:r>
          <a:r>
            <a:rPr lang="en-AU" sz="1100" baseline="0"/>
            <a:t> m/s^2</a:t>
          </a:r>
        </a:p>
        <a:p>
          <a:endParaRPr lang="en-AU" sz="1100" baseline="0"/>
        </a:p>
        <a:p>
          <a:r>
            <a:rPr lang="en-AU" sz="1100" baseline="0"/>
            <a:t>this is equation  2.16 from page 21 of Freeze, R. &amp; Cherry, J.A 1979. Groundwater. Prentice Hall, Upper Saddle River, NJ</a:t>
          </a:r>
          <a:endParaRPr lang="en-AU"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247649</xdr:colOff>
      <xdr:row>4</xdr:row>
      <xdr:rowOff>19050</xdr:rowOff>
    </xdr:from>
    <xdr:to>
      <xdr:col>22</xdr:col>
      <xdr:colOff>28574</xdr:colOff>
      <xdr:row>26</xdr:row>
      <xdr:rowOff>133350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4</xdr:row>
      <xdr:rowOff>19050</xdr:rowOff>
    </xdr:from>
    <xdr:to>
      <xdr:col>11</xdr:col>
      <xdr:colOff>152400</xdr:colOff>
      <xdr:row>26</xdr:row>
      <xdr:rowOff>133350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104775</xdr:colOff>
      <xdr:row>28</xdr:row>
      <xdr:rowOff>19050</xdr:rowOff>
    </xdr:from>
    <xdr:to>
      <xdr:col>21</xdr:col>
      <xdr:colOff>495300</xdr:colOff>
      <xdr:row>50</xdr:row>
      <xdr:rowOff>133350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27</xdr:row>
      <xdr:rowOff>95250</xdr:rowOff>
    </xdr:from>
    <xdr:to>
      <xdr:col>10</xdr:col>
      <xdr:colOff>552450</xdr:colOff>
      <xdr:row>50</xdr:row>
      <xdr:rowOff>19050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190500</xdr:colOff>
      <xdr:row>51</xdr:row>
      <xdr:rowOff>19050</xdr:rowOff>
    </xdr:from>
    <xdr:to>
      <xdr:col>10</xdr:col>
      <xdr:colOff>581025</xdr:colOff>
      <xdr:row>73</xdr:row>
      <xdr:rowOff>133350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0</xdr:colOff>
      <xdr:row>51</xdr:row>
      <xdr:rowOff>0</xdr:rowOff>
    </xdr:from>
    <xdr:to>
      <xdr:col>22</xdr:col>
      <xdr:colOff>390525</xdr:colOff>
      <xdr:row>73</xdr:row>
      <xdr:rowOff>114300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449"/>
  <sheetViews>
    <sheetView tabSelected="1" topLeftCell="AE1" workbookViewId="0">
      <pane ySplit="1575" topLeftCell="A19" activePane="bottomLeft"/>
      <selection activeCell="J274" sqref="J274"/>
      <selection pane="bottomLeft" activeCell="C4" sqref="C4"/>
    </sheetView>
  </sheetViews>
  <sheetFormatPr defaultRowHeight="15" x14ac:dyDescent="0.25"/>
  <cols>
    <col min="1" max="1" width="15.7109375" style="114" customWidth="1"/>
    <col min="2" max="2" width="15.85546875" style="114" customWidth="1"/>
    <col min="3" max="3" width="15.85546875" style="176" customWidth="1"/>
    <col min="4" max="4" width="9.140625" style="114" customWidth="1"/>
    <col min="5" max="5" width="25.42578125" style="114" customWidth="1"/>
    <col min="6" max="8" width="9.140625" style="114" customWidth="1"/>
    <col min="9" max="9" width="12.85546875" style="114" customWidth="1"/>
    <col min="10" max="10" width="17.28515625" style="114" customWidth="1"/>
    <col min="11" max="11" width="10.7109375" style="114" customWidth="1"/>
    <col min="12" max="12" width="21.42578125" style="114" customWidth="1"/>
    <col min="13" max="13" width="9.140625" style="114" customWidth="1"/>
    <col min="14" max="14" width="19.85546875" style="138" customWidth="1"/>
    <col min="15" max="15" width="26.42578125" style="114" customWidth="1"/>
    <col min="16" max="16" width="50.42578125" style="114" customWidth="1"/>
    <col min="17" max="24" width="9.140625" style="114"/>
    <col min="25" max="25" width="11" style="115" customWidth="1"/>
    <col min="26" max="34" width="11" style="112" customWidth="1"/>
    <col min="35" max="35" width="11" style="115" customWidth="1"/>
    <col min="36" max="36" width="11" style="112" customWidth="1"/>
    <col min="37" max="44" width="11" style="112" hidden="1" customWidth="1"/>
    <col min="45" max="45" width="11" style="115" hidden="1" customWidth="1"/>
    <col min="46" max="54" width="11" style="112" hidden="1" customWidth="1"/>
    <col min="55" max="55" width="11" style="115" hidden="1" customWidth="1"/>
    <col min="56" max="56" width="17.5703125" style="112" hidden="1" customWidth="1"/>
    <col min="57" max="59" width="9.140625" style="114"/>
    <col min="60" max="60" width="23" style="115" customWidth="1"/>
    <col min="61" max="61" width="14.5703125" style="114" customWidth="1"/>
    <col min="62" max="62" width="37.85546875" style="114" customWidth="1"/>
    <col min="63" max="16384" width="9.140625" style="114"/>
  </cols>
  <sheetData>
    <row r="1" spans="1:62" x14ac:dyDescent="0.25">
      <c r="E1" s="264" t="s">
        <v>0</v>
      </c>
      <c r="F1" s="264"/>
      <c r="G1" s="264"/>
      <c r="H1" s="264"/>
      <c r="I1" s="264"/>
      <c r="J1" s="264"/>
      <c r="K1" s="264"/>
      <c r="L1" s="264"/>
      <c r="M1" s="264"/>
      <c r="N1" s="264"/>
      <c r="O1" s="264"/>
      <c r="P1" s="264"/>
      <c r="Q1" s="268" t="s">
        <v>1</v>
      </c>
      <c r="R1" s="264"/>
      <c r="S1" s="264"/>
      <c r="T1" s="264"/>
      <c r="U1" s="264"/>
      <c r="V1" s="264"/>
      <c r="W1" s="264"/>
      <c r="X1" s="264"/>
      <c r="Y1" s="264"/>
      <c r="Z1" s="269"/>
      <c r="AA1" s="268" t="s">
        <v>2</v>
      </c>
      <c r="AB1" s="264"/>
      <c r="AC1" s="264"/>
      <c r="AD1" s="264"/>
      <c r="AE1" s="264"/>
      <c r="AF1" s="264"/>
      <c r="AG1" s="264"/>
      <c r="AH1" s="264"/>
      <c r="AI1" s="264"/>
      <c r="AJ1" s="269"/>
      <c r="AK1" s="268" t="s">
        <v>3</v>
      </c>
      <c r="AL1" s="264"/>
      <c r="AM1" s="264"/>
      <c r="AN1" s="264"/>
      <c r="AO1" s="264"/>
      <c r="AP1" s="264"/>
      <c r="AQ1" s="264"/>
      <c r="AR1" s="264"/>
      <c r="AS1" s="264"/>
      <c r="AT1" s="269"/>
      <c r="AU1" s="268" t="s">
        <v>4</v>
      </c>
      <c r="AV1" s="264"/>
      <c r="AW1" s="264"/>
      <c r="AX1" s="264"/>
      <c r="AY1" s="264"/>
      <c r="AZ1" s="264"/>
      <c r="BA1" s="264"/>
      <c r="BB1" s="264"/>
      <c r="BC1" s="264"/>
      <c r="BD1" s="269"/>
      <c r="BE1" s="130"/>
      <c r="BF1" s="265" t="s">
        <v>5</v>
      </c>
      <c r="BG1" s="266"/>
      <c r="BH1" s="266"/>
      <c r="BI1" s="267"/>
      <c r="BJ1" s="113" t="s">
        <v>6</v>
      </c>
    </row>
    <row r="2" spans="1:62" s="107" customFormat="1" ht="48.75" x14ac:dyDescent="0.25">
      <c r="A2" s="107" t="s">
        <v>613</v>
      </c>
      <c r="B2" s="107" t="s">
        <v>1410</v>
      </c>
      <c r="C2" s="107" t="s">
        <v>1420</v>
      </c>
      <c r="D2" s="131" t="s">
        <v>7</v>
      </c>
      <c r="E2" s="132" t="s">
        <v>8</v>
      </c>
      <c r="F2" s="132" t="s">
        <v>9</v>
      </c>
      <c r="G2" s="132" t="s">
        <v>10</v>
      </c>
      <c r="H2" s="132" t="s">
        <v>11</v>
      </c>
      <c r="I2" s="132" t="s">
        <v>12</v>
      </c>
      <c r="J2" s="132" t="s">
        <v>13</v>
      </c>
      <c r="K2" s="132" t="s">
        <v>14</v>
      </c>
      <c r="L2" s="132" t="s">
        <v>15</v>
      </c>
      <c r="M2" s="132" t="s">
        <v>16</v>
      </c>
      <c r="N2" s="132" t="s">
        <v>1372</v>
      </c>
      <c r="O2" s="132" t="s">
        <v>17</v>
      </c>
      <c r="P2" s="133" t="s">
        <v>18</v>
      </c>
      <c r="Q2" s="132" t="s">
        <v>19</v>
      </c>
      <c r="R2" s="132" t="s">
        <v>20</v>
      </c>
      <c r="S2" s="132" t="s">
        <v>21</v>
      </c>
      <c r="T2" s="132" t="s">
        <v>22</v>
      </c>
      <c r="U2" s="132" t="s">
        <v>23</v>
      </c>
      <c r="V2" s="132" t="s">
        <v>24</v>
      </c>
      <c r="W2" s="132" t="s">
        <v>25</v>
      </c>
      <c r="X2" s="134" t="s">
        <v>26</v>
      </c>
      <c r="Y2" s="132" t="s">
        <v>27</v>
      </c>
      <c r="Z2" s="132" t="s">
        <v>28</v>
      </c>
      <c r="AA2" s="132" t="s">
        <v>19</v>
      </c>
      <c r="AB2" s="132" t="s">
        <v>20</v>
      </c>
      <c r="AC2" s="132" t="s">
        <v>21</v>
      </c>
      <c r="AD2" s="132" t="s">
        <v>22</v>
      </c>
      <c r="AE2" s="132" t="s">
        <v>23</v>
      </c>
      <c r="AF2" s="132" t="s">
        <v>24</v>
      </c>
      <c r="AG2" s="132" t="s">
        <v>25</v>
      </c>
      <c r="AH2" s="134" t="s">
        <v>26</v>
      </c>
      <c r="AI2" s="132" t="s">
        <v>27</v>
      </c>
      <c r="AJ2" s="132" t="s">
        <v>28</v>
      </c>
      <c r="AK2" s="132" t="s">
        <v>19</v>
      </c>
      <c r="AL2" s="132" t="s">
        <v>20</v>
      </c>
      <c r="AM2" s="132" t="s">
        <v>21</v>
      </c>
      <c r="AN2" s="132" t="s">
        <v>22</v>
      </c>
      <c r="AO2" s="132" t="s">
        <v>23</v>
      </c>
      <c r="AP2" s="132" t="s">
        <v>24</v>
      </c>
      <c r="AQ2" s="132" t="s">
        <v>25</v>
      </c>
      <c r="AR2" s="134" t="s">
        <v>26</v>
      </c>
      <c r="AS2" s="132" t="s">
        <v>27</v>
      </c>
      <c r="AT2" s="132" t="s">
        <v>28</v>
      </c>
      <c r="AU2" s="132" t="s">
        <v>19</v>
      </c>
      <c r="AV2" s="132" t="s">
        <v>20</v>
      </c>
      <c r="AW2" s="132" t="s">
        <v>21</v>
      </c>
      <c r="AX2" s="132" t="s">
        <v>22</v>
      </c>
      <c r="AY2" s="132" t="s">
        <v>23</v>
      </c>
      <c r="AZ2" s="132" t="s">
        <v>24</v>
      </c>
      <c r="BA2" s="132" t="s">
        <v>25</v>
      </c>
      <c r="BB2" s="134" t="s">
        <v>26</v>
      </c>
      <c r="BC2" s="132" t="s">
        <v>27</v>
      </c>
      <c r="BD2" s="133" t="s">
        <v>28</v>
      </c>
      <c r="BE2" s="136" t="s">
        <v>29</v>
      </c>
      <c r="BF2" s="135" t="s">
        <v>30</v>
      </c>
      <c r="BG2" s="136" t="s">
        <v>31</v>
      </c>
      <c r="BH2" s="136" t="s">
        <v>32</v>
      </c>
      <c r="BI2" s="136" t="s">
        <v>33</v>
      </c>
      <c r="BJ2" s="113"/>
    </row>
    <row r="3" spans="1:62" s="131" customFormat="1" ht="120" x14ac:dyDescent="0.25">
      <c r="A3" s="131" t="b">
        <v>1</v>
      </c>
      <c r="C3" s="177"/>
      <c r="D3" s="131">
        <v>8</v>
      </c>
      <c r="E3" s="114" t="s">
        <v>50</v>
      </c>
      <c r="F3" s="114">
        <v>1385.92</v>
      </c>
      <c r="G3" s="114">
        <v>1397.95</v>
      </c>
      <c r="H3" s="114">
        <v>3</v>
      </c>
      <c r="I3" s="137"/>
      <c r="J3" s="114"/>
      <c r="K3" s="114"/>
      <c r="L3" s="114"/>
      <c r="M3" s="114"/>
      <c r="N3" s="114"/>
      <c r="O3" s="138" t="s">
        <v>53</v>
      </c>
      <c r="P3" s="129" t="s">
        <v>49</v>
      </c>
      <c r="Q3" s="114"/>
      <c r="R3" s="114"/>
      <c r="S3" s="114"/>
      <c r="T3" s="114"/>
      <c r="U3" s="114"/>
      <c r="V3" s="114"/>
      <c r="W3" s="114"/>
      <c r="X3" s="114"/>
      <c r="Y3" s="114"/>
      <c r="Z3" s="115"/>
      <c r="AA3" s="112"/>
      <c r="AB3" s="112"/>
      <c r="AC3" s="112"/>
      <c r="AD3" s="112"/>
      <c r="AE3" s="112"/>
      <c r="AF3" s="112"/>
      <c r="AG3" s="112"/>
      <c r="AH3" s="112"/>
      <c r="AI3" s="160"/>
      <c r="AJ3" s="112"/>
      <c r="AK3" s="112"/>
      <c r="AL3" s="112"/>
      <c r="AM3" s="112"/>
      <c r="AN3" s="112"/>
      <c r="AO3" s="112"/>
      <c r="AP3" s="112"/>
      <c r="AQ3" s="112"/>
      <c r="AR3" s="112"/>
      <c r="AS3" s="112"/>
      <c r="AT3" s="115"/>
      <c r="AU3" s="112"/>
      <c r="AV3" s="112"/>
      <c r="AW3" s="112"/>
      <c r="AX3" s="112"/>
      <c r="AY3" s="112"/>
      <c r="AZ3" s="112"/>
      <c r="BA3" s="112"/>
      <c r="BB3" s="112"/>
      <c r="BC3" s="112"/>
      <c r="BD3" s="112"/>
      <c r="BE3" s="155"/>
      <c r="BF3" s="114"/>
      <c r="BG3" s="114"/>
      <c r="BH3" s="114"/>
      <c r="BI3" s="115"/>
      <c r="BJ3" s="138"/>
    </row>
    <row r="4" spans="1:62" s="131" customFormat="1" ht="60" x14ac:dyDescent="0.25">
      <c r="A4" s="131" t="b">
        <v>1</v>
      </c>
      <c r="C4" s="177"/>
      <c r="D4" s="131">
        <v>9</v>
      </c>
      <c r="E4" s="114" t="s">
        <v>50</v>
      </c>
      <c r="F4" s="114">
        <v>1399.47</v>
      </c>
      <c r="G4" s="114">
        <v>1409.84</v>
      </c>
      <c r="H4" s="114">
        <v>4</v>
      </c>
      <c r="I4" s="137"/>
      <c r="J4" s="114"/>
      <c r="K4" s="114"/>
      <c r="L4" s="114"/>
      <c r="M4" s="114"/>
      <c r="N4" s="114"/>
      <c r="O4" s="138" t="s">
        <v>54</v>
      </c>
      <c r="P4" s="129" t="s">
        <v>49</v>
      </c>
      <c r="Q4" s="114"/>
      <c r="R4" s="114"/>
      <c r="S4" s="114"/>
      <c r="T4" s="114"/>
      <c r="U4" s="114"/>
      <c r="V4" s="114"/>
      <c r="W4" s="114"/>
      <c r="X4" s="114"/>
      <c r="Y4" s="114"/>
      <c r="Z4" s="115"/>
      <c r="AA4" s="112"/>
      <c r="AB4" s="112"/>
      <c r="AC4" s="112"/>
      <c r="AD4" s="112"/>
      <c r="AE4" s="112"/>
      <c r="AF4" s="112"/>
      <c r="AG4" s="112"/>
      <c r="AH4" s="112"/>
      <c r="AI4" s="112"/>
      <c r="AJ4" s="112"/>
      <c r="AK4" s="112"/>
      <c r="AL4" s="112"/>
      <c r="AM4" s="112"/>
      <c r="AN4" s="112"/>
      <c r="AO4" s="112"/>
      <c r="AP4" s="112"/>
      <c r="AQ4" s="112"/>
      <c r="AR4" s="112"/>
      <c r="AS4" s="112"/>
      <c r="AT4" s="115"/>
      <c r="AU4" s="112"/>
      <c r="AV4" s="112"/>
      <c r="AW4" s="112"/>
      <c r="AX4" s="112"/>
      <c r="AY4" s="112"/>
      <c r="AZ4" s="112"/>
      <c r="BA4" s="112"/>
      <c r="BB4" s="112"/>
      <c r="BC4" s="112"/>
      <c r="BD4" s="112"/>
      <c r="BE4" s="155"/>
      <c r="BF4" s="114"/>
      <c r="BG4" s="114"/>
      <c r="BH4" s="114"/>
      <c r="BI4" s="115"/>
      <c r="BJ4" s="138"/>
    </row>
    <row r="5" spans="1:62" s="131" customFormat="1" ht="90" x14ac:dyDescent="0.25">
      <c r="A5" s="131" t="b">
        <v>1</v>
      </c>
      <c r="C5" s="177"/>
      <c r="D5" s="131">
        <v>6</v>
      </c>
      <c r="E5" s="114" t="s">
        <v>50</v>
      </c>
      <c r="F5" s="114">
        <v>1399.63</v>
      </c>
      <c r="G5" s="114">
        <v>1409.91</v>
      </c>
      <c r="H5" s="114">
        <v>2</v>
      </c>
      <c r="I5" s="137"/>
      <c r="J5" s="114"/>
      <c r="K5" s="114"/>
      <c r="L5" s="114"/>
      <c r="M5" s="114"/>
      <c r="N5" s="114"/>
      <c r="O5" s="138" t="s">
        <v>51</v>
      </c>
      <c r="P5" s="129" t="s">
        <v>49</v>
      </c>
      <c r="Q5" s="139"/>
      <c r="R5" s="139"/>
      <c r="S5" s="139"/>
      <c r="T5" s="139"/>
      <c r="U5" s="140"/>
      <c r="V5" s="140"/>
      <c r="W5" s="140"/>
      <c r="X5" s="140"/>
      <c r="Y5" s="140"/>
      <c r="Z5" s="141"/>
      <c r="AA5" s="142"/>
      <c r="AB5" s="142"/>
      <c r="AC5" s="142"/>
      <c r="AD5" s="142"/>
      <c r="AE5" s="142"/>
      <c r="AF5" s="142"/>
      <c r="AG5" s="142"/>
      <c r="AH5" s="142"/>
      <c r="AI5" s="142"/>
      <c r="AJ5" s="142"/>
      <c r="AK5" s="142"/>
      <c r="AL5" s="142"/>
      <c r="AM5" s="142"/>
      <c r="AN5" s="142"/>
      <c r="AO5" s="142"/>
      <c r="AP5" s="142"/>
      <c r="AQ5" s="142"/>
      <c r="AR5" s="142"/>
      <c r="AS5" s="142"/>
      <c r="AT5" s="141"/>
      <c r="AU5" s="142"/>
      <c r="AV5" s="142"/>
      <c r="AW5" s="142"/>
      <c r="AX5" s="142"/>
      <c r="AY5" s="142"/>
      <c r="AZ5" s="142"/>
      <c r="BA5" s="142"/>
      <c r="BB5" s="142"/>
      <c r="BC5" s="142"/>
      <c r="BD5" s="142"/>
      <c r="BE5" s="156"/>
      <c r="BF5" s="140"/>
      <c r="BG5" s="140"/>
      <c r="BH5" s="140"/>
      <c r="BI5" s="141"/>
      <c r="BJ5" s="143"/>
    </row>
    <row r="6" spans="1:62" s="131" customFormat="1" ht="105" x14ac:dyDescent="0.25">
      <c r="A6" s="131" t="b">
        <v>1</v>
      </c>
      <c r="C6" s="177"/>
      <c r="D6" s="131">
        <v>10</v>
      </c>
      <c r="E6" s="114" t="s">
        <v>50</v>
      </c>
      <c r="F6" s="114">
        <v>1443.92</v>
      </c>
      <c r="G6" s="114">
        <v>1449.13</v>
      </c>
      <c r="H6" s="114">
        <v>5</v>
      </c>
      <c r="I6" s="137"/>
      <c r="J6" s="114"/>
      <c r="K6" s="114"/>
      <c r="L6" s="114"/>
      <c r="M6" s="114"/>
      <c r="N6" s="114"/>
      <c r="O6" s="138" t="s">
        <v>55</v>
      </c>
      <c r="P6" s="129" t="s">
        <v>49</v>
      </c>
      <c r="Q6" s="114"/>
      <c r="R6" s="114"/>
      <c r="S6" s="114"/>
      <c r="T6" s="114"/>
      <c r="U6" s="114"/>
      <c r="V6" s="114"/>
      <c r="W6" s="114"/>
      <c r="X6" s="114"/>
      <c r="Y6" s="114"/>
      <c r="Z6" s="115"/>
      <c r="AA6" s="112"/>
      <c r="AB6" s="112"/>
      <c r="AC6" s="112"/>
      <c r="AD6" s="112"/>
      <c r="AE6" s="112"/>
      <c r="AF6" s="112"/>
      <c r="AG6" s="112"/>
      <c r="AH6" s="112"/>
      <c r="AI6" s="112"/>
      <c r="AJ6" s="112"/>
      <c r="AK6" s="112"/>
      <c r="AL6" s="112"/>
      <c r="AM6" s="112"/>
      <c r="AN6" s="112"/>
      <c r="AO6" s="112"/>
      <c r="AP6" s="112"/>
      <c r="AQ6" s="112"/>
      <c r="AR6" s="112"/>
      <c r="AS6" s="112"/>
      <c r="AT6" s="115"/>
      <c r="AU6" s="112"/>
      <c r="AV6" s="112"/>
      <c r="AW6" s="112"/>
      <c r="AX6" s="112"/>
      <c r="AY6" s="112"/>
      <c r="AZ6" s="112"/>
      <c r="BA6" s="112"/>
      <c r="BB6" s="112"/>
      <c r="BC6" s="112"/>
      <c r="BD6" s="112"/>
      <c r="BE6" s="155"/>
      <c r="BF6" s="114"/>
      <c r="BG6" s="114"/>
      <c r="BH6" s="114"/>
      <c r="BI6" s="115"/>
      <c r="BJ6" s="138"/>
    </row>
    <row r="7" spans="1:62" ht="30" x14ac:dyDescent="0.25">
      <c r="A7" s="131" t="b">
        <v>1</v>
      </c>
      <c r="B7" s="131"/>
      <c r="C7" s="177"/>
      <c r="D7" s="131">
        <v>7</v>
      </c>
      <c r="E7" s="114" t="s">
        <v>50</v>
      </c>
      <c r="F7" s="114">
        <v>1444.17</v>
      </c>
      <c r="G7" s="114">
        <v>1449.34</v>
      </c>
      <c r="H7" s="114">
        <v>1</v>
      </c>
      <c r="I7" s="137"/>
      <c r="N7" s="114"/>
      <c r="O7" s="138" t="s">
        <v>52</v>
      </c>
      <c r="P7" s="129" t="s">
        <v>49</v>
      </c>
      <c r="Q7" s="139"/>
      <c r="R7" s="139"/>
      <c r="S7" s="139"/>
      <c r="T7" s="139"/>
      <c r="U7" s="140"/>
      <c r="V7" s="140"/>
      <c r="W7" s="140"/>
      <c r="X7" s="140"/>
      <c r="Y7" s="140"/>
      <c r="Z7" s="141"/>
      <c r="AA7" s="142"/>
      <c r="AB7" s="142"/>
      <c r="AC7" s="142"/>
      <c r="AD7" s="142"/>
      <c r="AE7" s="142"/>
      <c r="AF7" s="142"/>
      <c r="AG7" s="142"/>
      <c r="AH7" s="142"/>
      <c r="AI7" s="142"/>
      <c r="AJ7" s="141"/>
      <c r="AK7" s="142"/>
      <c r="AL7" s="142"/>
      <c r="AM7" s="142"/>
      <c r="AN7" s="142"/>
      <c r="AO7" s="142"/>
      <c r="AP7" s="142"/>
      <c r="AQ7" s="142"/>
      <c r="AR7" s="142"/>
      <c r="AS7" s="142"/>
      <c r="AT7" s="141"/>
      <c r="AU7" s="142"/>
      <c r="AV7" s="142"/>
      <c r="AW7" s="142"/>
      <c r="AX7" s="142"/>
      <c r="AY7" s="142"/>
      <c r="AZ7" s="142"/>
      <c r="BA7" s="142"/>
      <c r="BB7" s="142"/>
      <c r="BC7" s="142"/>
      <c r="BD7" s="142"/>
      <c r="BE7" s="156"/>
      <c r="BF7" s="140"/>
      <c r="BG7" s="140"/>
      <c r="BH7" s="140"/>
      <c r="BI7" s="141"/>
      <c r="BJ7" s="143"/>
    </row>
    <row r="8" spans="1:62" x14ac:dyDescent="0.25">
      <c r="A8" s="131" t="s">
        <v>1411</v>
      </c>
      <c r="B8" s="131" t="str">
        <f t="shared" ref="B8:B67" si="0">IF(A8="false","pass test",IF(AH8&lt;=AI8,"pass test","not pass test"))</f>
        <v>pass test</v>
      </c>
      <c r="C8" s="177"/>
      <c r="D8" s="131">
        <v>4</v>
      </c>
      <c r="E8" s="113" t="s">
        <v>34</v>
      </c>
      <c r="F8" s="113">
        <v>1047.2</v>
      </c>
      <c r="G8" s="113">
        <v>1050.5999999999999</v>
      </c>
      <c r="H8" s="113">
        <v>4</v>
      </c>
      <c r="I8" s="113" t="s">
        <v>35</v>
      </c>
      <c r="J8" s="113" t="s">
        <v>36</v>
      </c>
      <c r="K8" s="144">
        <v>40394</v>
      </c>
      <c r="L8" s="113" t="s">
        <v>41</v>
      </c>
      <c r="M8" s="113"/>
      <c r="N8" s="113"/>
      <c r="O8" s="113"/>
      <c r="P8" s="113" t="s">
        <v>42</v>
      </c>
      <c r="Q8" s="113"/>
      <c r="R8" s="113"/>
      <c r="S8" s="113"/>
      <c r="T8" s="113"/>
      <c r="U8" s="113"/>
      <c r="V8" s="113"/>
      <c r="W8" s="113"/>
      <c r="X8" s="145"/>
      <c r="Y8" s="113"/>
      <c r="Z8" s="146"/>
      <c r="AA8" s="113">
        <v>1048.9000000000001</v>
      </c>
      <c r="AB8" s="113"/>
      <c r="AC8" s="113"/>
      <c r="AD8" s="113"/>
      <c r="AE8" s="113"/>
      <c r="AF8" s="113"/>
      <c r="AG8" s="113"/>
      <c r="AH8" s="113">
        <v>1561.3</v>
      </c>
      <c r="AI8" s="146">
        <v>1561.3</v>
      </c>
      <c r="AJ8" s="146">
        <v>64.8</v>
      </c>
      <c r="AK8" s="113"/>
      <c r="AL8" s="113"/>
      <c r="AM8" s="113"/>
      <c r="AN8" s="113"/>
      <c r="AO8" s="113"/>
      <c r="AP8" s="113"/>
      <c r="AQ8" s="113"/>
      <c r="AR8" s="145"/>
      <c r="AS8" s="113"/>
      <c r="AT8" s="146"/>
      <c r="AU8" s="113"/>
      <c r="AV8" s="113"/>
      <c r="AW8" s="113"/>
      <c r="AX8" s="113"/>
      <c r="AY8" s="113"/>
      <c r="AZ8" s="113"/>
      <c r="BA8" s="113"/>
      <c r="BB8" s="145"/>
      <c r="BC8" s="113"/>
      <c r="BD8" s="113"/>
      <c r="BE8" s="157">
        <v>64.8</v>
      </c>
      <c r="BF8" s="113">
        <v>91.12</v>
      </c>
      <c r="BG8" s="113">
        <v>26.8</v>
      </c>
      <c r="BH8" s="113">
        <v>39</v>
      </c>
      <c r="BI8" s="146">
        <v>1561.3</v>
      </c>
      <c r="BJ8" s="113"/>
    </row>
    <row r="9" spans="1:62" x14ac:dyDescent="0.25">
      <c r="A9" s="131" t="s">
        <v>1411</v>
      </c>
      <c r="B9" s="131" t="str">
        <f t="shared" si="0"/>
        <v>pass test</v>
      </c>
      <c r="C9" s="177"/>
      <c r="D9" s="131">
        <v>3</v>
      </c>
      <c r="E9" s="113" t="s">
        <v>34</v>
      </c>
      <c r="F9" s="113">
        <v>1128</v>
      </c>
      <c r="G9" s="113">
        <v>1131.4000000000001</v>
      </c>
      <c r="H9" s="113">
        <v>3</v>
      </c>
      <c r="I9" s="113" t="s">
        <v>35</v>
      </c>
      <c r="J9" s="113" t="s">
        <v>36</v>
      </c>
      <c r="K9" s="144">
        <v>40394</v>
      </c>
      <c r="L9" s="113" t="s">
        <v>40</v>
      </c>
      <c r="M9" s="113"/>
      <c r="N9" s="113"/>
      <c r="O9" s="113"/>
      <c r="P9" s="113"/>
      <c r="Q9" s="113"/>
      <c r="R9" s="113"/>
      <c r="S9" s="113"/>
      <c r="T9" s="113"/>
      <c r="U9" s="113"/>
      <c r="V9" s="113"/>
      <c r="W9" s="113"/>
      <c r="X9" s="145"/>
      <c r="Y9" s="113"/>
      <c r="Z9" s="146"/>
      <c r="AA9" s="113">
        <v>1129.7</v>
      </c>
      <c r="AB9" s="113"/>
      <c r="AC9" s="113"/>
      <c r="AD9" s="113"/>
      <c r="AE9" s="113"/>
      <c r="AF9" s="113"/>
      <c r="AG9" s="113"/>
      <c r="AH9" s="113">
        <v>1669.5</v>
      </c>
      <c r="AI9" s="146">
        <v>1669.5</v>
      </c>
      <c r="AJ9" s="146">
        <v>67.7</v>
      </c>
      <c r="AK9" s="113"/>
      <c r="AL9" s="113"/>
      <c r="AM9" s="113"/>
      <c r="AN9" s="113"/>
      <c r="AO9" s="113"/>
      <c r="AP9" s="113"/>
      <c r="AQ9" s="113"/>
      <c r="AR9" s="145"/>
      <c r="AS9" s="113"/>
      <c r="AT9" s="146"/>
      <c r="AU9" s="113"/>
      <c r="AV9" s="113"/>
      <c r="AW9" s="113"/>
      <c r="AX9" s="113"/>
      <c r="AY9" s="113"/>
      <c r="AZ9" s="113"/>
      <c r="BA9" s="113"/>
      <c r="BB9" s="145"/>
      <c r="BC9" s="113"/>
      <c r="BD9" s="113"/>
      <c r="BE9" s="157">
        <v>67.7</v>
      </c>
      <c r="BF9" s="113">
        <v>112.57</v>
      </c>
      <c r="BG9" s="113">
        <v>66.22</v>
      </c>
      <c r="BH9" s="113">
        <v>14.32</v>
      </c>
      <c r="BI9" s="146">
        <v>1669.5</v>
      </c>
      <c r="BJ9" s="113"/>
    </row>
    <row r="10" spans="1:62" x14ac:dyDescent="0.25">
      <c r="A10" s="131" t="b">
        <v>1</v>
      </c>
      <c r="B10" s="131"/>
      <c r="C10" s="177"/>
      <c r="D10" s="131">
        <v>2</v>
      </c>
      <c r="E10" s="113" t="s">
        <v>34</v>
      </c>
      <c r="F10" s="113">
        <v>1182.7</v>
      </c>
      <c r="G10" s="113">
        <v>1186.0999999999999</v>
      </c>
      <c r="H10" s="113">
        <v>2</v>
      </c>
      <c r="I10" s="113" t="s">
        <v>35</v>
      </c>
      <c r="J10" s="113" t="s">
        <v>36</v>
      </c>
      <c r="K10" s="144">
        <v>40394</v>
      </c>
      <c r="L10" s="113" t="s">
        <v>38</v>
      </c>
      <c r="M10" s="113"/>
      <c r="N10" s="113"/>
      <c r="O10" s="113"/>
      <c r="P10" s="113" t="s">
        <v>39</v>
      </c>
      <c r="Q10" s="113"/>
      <c r="R10" s="113"/>
      <c r="S10" s="113"/>
      <c r="T10" s="113"/>
      <c r="U10" s="113"/>
      <c r="V10" s="113"/>
      <c r="W10" s="113"/>
      <c r="X10" s="145"/>
      <c r="Y10" s="113"/>
      <c r="Z10" s="146"/>
      <c r="AA10" s="113">
        <v>1184.4000000000001</v>
      </c>
      <c r="AB10" s="113"/>
      <c r="AC10" s="113"/>
      <c r="AD10" s="113"/>
      <c r="AE10" s="113"/>
      <c r="AF10" s="113"/>
      <c r="AG10" s="113"/>
      <c r="AH10" s="147"/>
      <c r="AI10" s="113"/>
      <c r="AJ10" s="146">
        <v>68.8</v>
      </c>
      <c r="AK10" s="113"/>
      <c r="AL10" s="113"/>
      <c r="AM10" s="113"/>
      <c r="AN10" s="113"/>
      <c r="AO10" s="113"/>
      <c r="AP10" s="113"/>
      <c r="AQ10" s="113"/>
      <c r="AR10" s="145"/>
      <c r="AS10" s="113"/>
      <c r="AT10" s="146"/>
      <c r="AU10" s="113"/>
      <c r="AV10" s="113"/>
      <c r="AW10" s="113"/>
      <c r="AX10" s="113"/>
      <c r="AY10" s="113"/>
      <c r="AZ10" s="113"/>
      <c r="BA10" s="113"/>
      <c r="BB10" s="145"/>
      <c r="BC10" s="113"/>
      <c r="BD10" s="113"/>
      <c r="BE10" s="157">
        <v>68.8</v>
      </c>
      <c r="BF10" s="113"/>
      <c r="BG10" s="113"/>
      <c r="BH10" s="113"/>
      <c r="BI10" s="148"/>
      <c r="BJ10" s="113"/>
    </row>
    <row r="11" spans="1:62" x14ac:dyDescent="0.25">
      <c r="A11" s="131" t="s">
        <v>1411</v>
      </c>
      <c r="B11" s="131" t="str">
        <f t="shared" si="0"/>
        <v>pass test</v>
      </c>
      <c r="C11" s="177"/>
      <c r="D11" s="131">
        <v>1</v>
      </c>
      <c r="E11" s="113" t="s">
        <v>34</v>
      </c>
      <c r="F11" s="113">
        <v>1193</v>
      </c>
      <c r="G11" s="113">
        <v>1196.4000000000001</v>
      </c>
      <c r="H11" s="113">
        <v>1</v>
      </c>
      <c r="I11" s="113" t="s">
        <v>35</v>
      </c>
      <c r="J11" s="113" t="s">
        <v>36</v>
      </c>
      <c r="K11" s="144">
        <v>40394</v>
      </c>
      <c r="L11" s="113" t="s">
        <v>37</v>
      </c>
      <c r="M11" s="113"/>
      <c r="N11" s="113"/>
      <c r="O11" s="113"/>
      <c r="P11" s="113"/>
      <c r="Q11" s="113"/>
      <c r="R11" s="113"/>
      <c r="S11" s="113"/>
      <c r="T11" s="113"/>
      <c r="U11" s="113"/>
      <c r="V11" s="113"/>
      <c r="W11" s="113"/>
      <c r="X11" s="145"/>
      <c r="Y11" s="113"/>
      <c r="Z11" s="146"/>
      <c r="AA11" s="113">
        <v>1194.7</v>
      </c>
      <c r="AB11" s="113"/>
      <c r="AC11" s="113"/>
      <c r="AD11" s="113"/>
      <c r="AE11" s="113"/>
      <c r="AF11" s="113"/>
      <c r="AG11" s="113"/>
      <c r="AH11" s="113">
        <v>1808.7</v>
      </c>
      <c r="AI11" s="146">
        <v>1808.7</v>
      </c>
      <c r="AJ11" s="146">
        <v>67.7</v>
      </c>
      <c r="AK11" s="113"/>
      <c r="AL11" s="113"/>
      <c r="AM11" s="113"/>
      <c r="AN11" s="113"/>
      <c r="AO11" s="113"/>
      <c r="AP11" s="113"/>
      <c r="AQ11" s="113"/>
      <c r="AR11" s="145"/>
      <c r="AS11" s="113"/>
      <c r="AT11" s="146"/>
      <c r="AU11" s="113"/>
      <c r="AV11" s="113"/>
      <c r="AW11" s="113"/>
      <c r="AX11" s="113"/>
      <c r="AY11" s="113"/>
      <c r="AZ11" s="113"/>
      <c r="BA11" s="113"/>
      <c r="BB11" s="145"/>
      <c r="BC11" s="113"/>
      <c r="BD11" s="113"/>
      <c r="BE11" s="157">
        <v>67.7</v>
      </c>
      <c r="BF11" s="113">
        <v>8.32</v>
      </c>
      <c r="BG11" s="113">
        <v>5.55</v>
      </c>
      <c r="BH11" s="113">
        <v>7.33</v>
      </c>
      <c r="BI11" s="146">
        <v>1808.7</v>
      </c>
      <c r="BJ11" s="113"/>
    </row>
    <row r="12" spans="1:62" x14ac:dyDescent="0.25">
      <c r="A12" s="131" t="b">
        <v>1</v>
      </c>
      <c r="B12" s="131"/>
      <c r="C12" s="177"/>
      <c r="D12" s="131">
        <v>200</v>
      </c>
      <c r="E12" s="117" t="s">
        <v>332</v>
      </c>
      <c r="F12" s="117">
        <v>1179.5</v>
      </c>
      <c r="G12" s="117">
        <v>1194.5</v>
      </c>
      <c r="H12" s="117"/>
      <c r="I12" s="149"/>
      <c r="J12" s="117"/>
      <c r="K12" s="149">
        <v>32683</v>
      </c>
      <c r="L12" s="117"/>
      <c r="M12" s="117"/>
      <c r="N12" s="117"/>
      <c r="O12" s="150" t="s">
        <v>333</v>
      </c>
      <c r="P12" s="150"/>
      <c r="Q12" s="117"/>
      <c r="R12" s="117"/>
      <c r="S12" s="117"/>
      <c r="T12" s="117"/>
      <c r="U12" s="117"/>
      <c r="V12" s="117"/>
      <c r="W12" s="117"/>
      <c r="X12" s="117"/>
      <c r="Y12" s="117"/>
      <c r="Z12" s="128"/>
      <c r="AA12" s="127"/>
      <c r="AB12" s="127"/>
      <c r="AC12" s="127"/>
      <c r="AD12" s="127"/>
      <c r="AE12" s="127"/>
      <c r="AF12" s="127"/>
      <c r="AG12" s="127"/>
      <c r="AH12" s="127"/>
      <c r="AI12" s="127"/>
      <c r="AJ12" s="128"/>
      <c r="AK12" s="127"/>
      <c r="AL12" s="127"/>
      <c r="AM12" s="127"/>
      <c r="AN12" s="127"/>
      <c r="AO12" s="127"/>
      <c r="AP12" s="127"/>
      <c r="AQ12" s="127"/>
      <c r="AR12" s="127"/>
      <c r="AS12" s="127"/>
      <c r="AT12" s="128"/>
      <c r="AU12" s="127"/>
      <c r="AV12" s="127"/>
      <c r="AW12" s="127"/>
      <c r="AX12" s="127"/>
      <c r="AY12" s="127"/>
      <c r="AZ12" s="127"/>
      <c r="BA12" s="127"/>
      <c r="BB12" s="127"/>
      <c r="BC12" s="127"/>
      <c r="BD12" s="127"/>
      <c r="BE12" s="158"/>
      <c r="BF12" s="117"/>
      <c r="BG12" s="117"/>
      <c r="BH12" s="117"/>
      <c r="BI12" s="128"/>
      <c r="BJ12" s="150"/>
    </row>
    <row r="13" spans="1:62" ht="60" x14ac:dyDescent="0.25">
      <c r="A13" s="131" t="b">
        <v>0</v>
      </c>
      <c r="B13" s="131" t="str">
        <f t="shared" si="0"/>
        <v>pass test</v>
      </c>
      <c r="C13" s="164" t="s">
        <v>1422</v>
      </c>
      <c r="D13" s="131">
        <v>202</v>
      </c>
      <c r="E13" s="117" t="s">
        <v>334</v>
      </c>
      <c r="F13" s="117">
        <v>1650.19</v>
      </c>
      <c r="G13" s="117">
        <v>1665.43</v>
      </c>
      <c r="H13" s="117">
        <v>3</v>
      </c>
      <c r="I13" s="149" t="s">
        <v>44</v>
      </c>
      <c r="J13" s="117" t="s">
        <v>339</v>
      </c>
      <c r="K13" s="149">
        <v>26637</v>
      </c>
      <c r="L13" s="117" t="s">
        <v>340</v>
      </c>
      <c r="M13" s="117" t="s">
        <v>341</v>
      </c>
      <c r="N13" s="117"/>
      <c r="O13" s="150" t="s">
        <v>342</v>
      </c>
      <c r="P13" s="150"/>
      <c r="Q13" s="117"/>
      <c r="R13" s="117"/>
      <c r="S13" s="117"/>
      <c r="T13" s="117"/>
      <c r="U13" s="117"/>
      <c r="V13" s="117"/>
      <c r="W13" s="117"/>
      <c r="X13" s="117"/>
      <c r="Y13" s="117"/>
      <c r="Z13" s="128"/>
      <c r="AA13" s="127">
        <v>1653.84</v>
      </c>
      <c r="AB13" s="127">
        <v>2867</v>
      </c>
      <c r="AC13" s="127">
        <v>1161</v>
      </c>
      <c r="AD13" s="127">
        <v>1366</v>
      </c>
      <c r="AE13" s="127">
        <v>2311</v>
      </c>
      <c r="AF13" s="127">
        <v>1411</v>
      </c>
      <c r="AG13" s="127">
        <v>2102</v>
      </c>
      <c r="AH13" s="127">
        <v>2311</v>
      </c>
      <c r="AI13" s="127">
        <v>2867</v>
      </c>
      <c r="AJ13" s="128">
        <v>83.8</v>
      </c>
      <c r="AK13" s="127"/>
      <c r="AL13" s="127"/>
      <c r="AM13" s="127"/>
      <c r="AN13" s="127"/>
      <c r="AO13" s="127"/>
      <c r="AP13" s="127"/>
      <c r="AQ13" s="127"/>
      <c r="AR13" s="127"/>
      <c r="AS13" s="127"/>
      <c r="AT13" s="128"/>
      <c r="AU13" s="127"/>
      <c r="AV13" s="127"/>
      <c r="AW13" s="127"/>
      <c r="AX13" s="127"/>
      <c r="AY13" s="127"/>
      <c r="AZ13" s="127"/>
      <c r="BA13" s="127"/>
      <c r="BB13" s="127"/>
      <c r="BC13" s="127"/>
      <c r="BD13" s="127"/>
      <c r="BE13" s="158"/>
      <c r="BF13" s="117"/>
      <c r="BG13" s="117"/>
      <c r="BH13" s="117"/>
      <c r="BI13" s="128"/>
      <c r="BJ13" s="150"/>
    </row>
    <row r="14" spans="1:62" ht="60" x14ac:dyDescent="0.25">
      <c r="A14" s="131" t="b">
        <v>1</v>
      </c>
      <c r="B14" s="131"/>
      <c r="C14" s="177"/>
      <c r="D14" s="131">
        <v>203</v>
      </c>
      <c r="E14" s="117" t="s">
        <v>334</v>
      </c>
      <c r="F14" s="117">
        <v>3291.84</v>
      </c>
      <c r="G14" s="117">
        <v>3389.38</v>
      </c>
      <c r="H14" s="117">
        <v>1</v>
      </c>
      <c r="I14" s="149"/>
      <c r="J14" s="117"/>
      <c r="K14" s="149">
        <v>26637</v>
      </c>
      <c r="L14" s="117"/>
      <c r="M14" s="117"/>
      <c r="N14" s="117"/>
      <c r="O14" s="150" t="s">
        <v>343</v>
      </c>
      <c r="P14" s="150"/>
      <c r="Q14" s="117"/>
      <c r="R14" s="117"/>
      <c r="S14" s="117"/>
      <c r="T14" s="117"/>
      <c r="U14" s="117"/>
      <c r="V14" s="117"/>
      <c r="W14" s="117"/>
      <c r="X14" s="117"/>
      <c r="Y14" s="117"/>
      <c r="Z14" s="128"/>
      <c r="AA14" s="127"/>
      <c r="AB14" s="127"/>
      <c r="AC14" s="127"/>
      <c r="AD14" s="127"/>
      <c r="AE14" s="127"/>
      <c r="AF14" s="127"/>
      <c r="AG14" s="127"/>
      <c r="AH14" s="127"/>
      <c r="AI14" s="127"/>
      <c r="AJ14" s="128"/>
      <c r="AK14" s="127"/>
      <c r="AL14" s="127"/>
      <c r="AM14" s="127"/>
      <c r="AN14" s="127"/>
      <c r="AO14" s="127"/>
      <c r="AP14" s="127"/>
      <c r="AQ14" s="127"/>
      <c r="AR14" s="127"/>
      <c r="AS14" s="127"/>
      <c r="AT14" s="128"/>
      <c r="AU14" s="127"/>
      <c r="AV14" s="127"/>
      <c r="AW14" s="127"/>
      <c r="AX14" s="127"/>
      <c r="AY14" s="127"/>
      <c r="AZ14" s="127"/>
      <c r="BA14" s="127"/>
      <c r="BB14" s="127"/>
      <c r="BC14" s="127"/>
      <c r="BD14" s="127"/>
      <c r="BE14" s="158"/>
      <c r="BF14" s="117"/>
      <c r="BG14" s="117"/>
      <c r="BH14" s="117"/>
      <c r="BI14" s="128"/>
      <c r="BJ14" s="150" t="s">
        <v>338</v>
      </c>
    </row>
    <row r="15" spans="1:62" ht="105" x14ac:dyDescent="0.25">
      <c r="A15" s="131" t="b">
        <v>0</v>
      </c>
      <c r="B15" s="131" t="str">
        <f t="shared" si="0"/>
        <v>pass test</v>
      </c>
      <c r="C15" s="177"/>
      <c r="D15" s="131">
        <v>201</v>
      </c>
      <c r="E15" s="117" t="s">
        <v>334</v>
      </c>
      <c r="F15" s="117">
        <v>3300.98</v>
      </c>
      <c r="G15" s="117">
        <v>3389.38</v>
      </c>
      <c r="H15" s="117">
        <v>2</v>
      </c>
      <c r="I15" s="149" t="s">
        <v>44</v>
      </c>
      <c r="J15" s="117" t="s">
        <v>335</v>
      </c>
      <c r="K15" s="149">
        <v>26637</v>
      </c>
      <c r="L15" s="117" t="s">
        <v>336</v>
      </c>
      <c r="M15" s="117"/>
      <c r="N15" s="117" t="s">
        <v>47</v>
      </c>
      <c r="O15" s="150" t="s">
        <v>337</v>
      </c>
      <c r="P15" s="150"/>
      <c r="Q15" s="117"/>
      <c r="R15" s="117"/>
      <c r="S15" s="117"/>
      <c r="T15" s="117"/>
      <c r="U15" s="117"/>
      <c r="V15" s="117"/>
      <c r="W15" s="117"/>
      <c r="X15" s="117"/>
      <c r="Y15" s="117"/>
      <c r="Z15" s="128"/>
      <c r="AA15" s="117">
        <v>3312.26</v>
      </c>
      <c r="AB15" s="127">
        <v>5625</v>
      </c>
      <c r="AC15" s="127">
        <v>2327</v>
      </c>
      <c r="AD15" s="127">
        <v>2327</v>
      </c>
      <c r="AE15" s="127"/>
      <c r="AF15" s="127"/>
      <c r="AG15" s="127"/>
      <c r="AH15" s="127">
        <v>4849</v>
      </c>
      <c r="AI15" s="127">
        <v>5618</v>
      </c>
      <c r="AJ15" s="128">
        <v>141.1</v>
      </c>
      <c r="AK15" s="127"/>
      <c r="AL15" s="127"/>
      <c r="AM15" s="127"/>
      <c r="AN15" s="127"/>
      <c r="AO15" s="127"/>
      <c r="AP15" s="127"/>
      <c r="AQ15" s="127"/>
      <c r="AR15" s="127"/>
      <c r="AS15" s="127"/>
      <c r="AT15" s="128"/>
      <c r="AU15" s="127"/>
      <c r="AV15" s="127"/>
      <c r="AW15" s="127"/>
      <c r="AX15" s="127"/>
      <c r="AY15" s="127"/>
      <c r="AZ15" s="127"/>
      <c r="BA15" s="127"/>
      <c r="BB15" s="127"/>
      <c r="BC15" s="127"/>
      <c r="BD15" s="127"/>
      <c r="BE15" s="158"/>
      <c r="BF15" s="117"/>
      <c r="BG15" s="117"/>
      <c r="BH15" s="117"/>
      <c r="BI15" s="128"/>
      <c r="BJ15" s="150"/>
    </row>
    <row r="16" spans="1:62" ht="75" x14ac:dyDescent="0.25">
      <c r="A16" s="131" t="b">
        <v>1</v>
      </c>
      <c r="B16" s="131"/>
      <c r="C16" s="177"/>
      <c r="D16" s="131">
        <v>14</v>
      </c>
      <c r="E16" s="114" t="s">
        <v>56</v>
      </c>
      <c r="F16" s="114">
        <v>1198.5</v>
      </c>
      <c r="G16" s="114">
        <v>1207.9000000000001</v>
      </c>
      <c r="H16" s="114">
        <v>4</v>
      </c>
      <c r="I16" s="137"/>
      <c r="N16" s="114"/>
      <c r="O16" s="138" t="s">
        <v>60</v>
      </c>
      <c r="P16" s="129" t="s">
        <v>49</v>
      </c>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c r="BA16" s="114"/>
      <c r="BB16" s="114"/>
      <c r="BC16" s="114"/>
      <c r="BD16" s="114"/>
      <c r="BH16" s="114"/>
    </row>
    <row r="17" spans="1:62" ht="45" x14ac:dyDescent="0.25">
      <c r="A17" s="131" t="b">
        <v>1</v>
      </c>
      <c r="B17" s="131"/>
      <c r="C17" s="177"/>
      <c r="D17" s="131">
        <v>11</v>
      </c>
      <c r="E17" s="114" t="s">
        <v>56</v>
      </c>
      <c r="F17" s="114">
        <v>1455</v>
      </c>
      <c r="G17" s="114">
        <v>1510</v>
      </c>
      <c r="H17" s="114">
        <v>1</v>
      </c>
      <c r="I17" s="137"/>
      <c r="N17" s="114"/>
      <c r="O17" s="138" t="s">
        <v>57</v>
      </c>
      <c r="P17" s="129" t="s">
        <v>49</v>
      </c>
      <c r="Y17" s="114"/>
      <c r="Z17" s="114"/>
      <c r="AA17" s="114"/>
      <c r="AB17" s="114"/>
      <c r="AC17" s="114"/>
      <c r="AD17" s="114"/>
      <c r="AE17" s="114"/>
      <c r="AF17" s="114"/>
      <c r="AG17" s="114"/>
      <c r="AH17" s="114"/>
      <c r="AI17" s="114"/>
      <c r="AJ17" s="114"/>
      <c r="AK17" s="114"/>
      <c r="AL17" s="114"/>
      <c r="AM17" s="114"/>
      <c r="AN17" s="114"/>
      <c r="AO17" s="114"/>
      <c r="AP17" s="114"/>
      <c r="AQ17" s="114"/>
      <c r="AR17" s="114"/>
      <c r="AS17" s="114"/>
      <c r="AT17" s="114"/>
      <c r="AU17" s="114"/>
      <c r="AV17" s="114"/>
      <c r="AW17" s="114"/>
      <c r="AX17" s="114"/>
      <c r="AY17" s="114"/>
      <c r="AZ17" s="114"/>
      <c r="BA17" s="114"/>
      <c r="BB17" s="114"/>
      <c r="BC17" s="114"/>
      <c r="BD17" s="114"/>
      <c r="BH17" s="114"/>
    </row>
    <row r="18" spans="1:62" ht="36.75" customHeight="1" x14ac:dyDescent="0.25">
      <c r="A18" s="131" t="b">
        <v>1</v>
      </c>
      <c r="B18" s="131"/>
      <c r="C18" s="177"/>
      <c r="D18" s="131">
        <v>12</v>
      </c>
      <c r="E18" s="114" t="s">
        <v>56</v>
      </c>
      <c r="F18" s="114">
        <v>1762</v>
      </c>
      <c r="G18" s="114">
        <v>1787</v>
      </c>
      <c r="H18" s="114">
        <v>2</v>
      </c>
      <c r="I18" s="137"/>
      <c r="N18" s="114"/>
      <c r="O18" s="138" t="s">
        <v>58</v>
      </c>
      <c r="P18" s="129" t="s">
        <v>49</v>
      </c>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c r="BA18" s="114"/>
      <c r="BB18" s="114"/>
      <c r="BC18" s="114"/>
      <c r="BD18" s="114"/>
      <c r="BH18" s="114"/>
    </row>
    <row r="19" spans="1:62" ht="60" x14ac:dyDescent="0.25">
      <c r="A19" s="131" t="b">
        <v>1</v>
      </c>
      <c r="B19" s="131"/>
      <c r="C19" s="177"/>
      <c r="D19" s="131">
        <v>13</v>
      </c>
      <c r="E19" s="114" t="s">
        <v>56</v>
      </c>
      <c r="F19" s="114">
        <v>1764</v>
      </c>
      <c r="G19" s="114">
        <v>1787</v>
      </c>
      <c r="H19" s="114">
        <v>3</v>
      </c>
      <c r="I19" s="137"/>
      <c r="N19" s="114"/>
      <c r="O19" s="138" t="s">
        <v>59</v>
      </c>
      <c r="P19" s="129" t="s">
        <v>49</v>
      </c>
      <c r="Y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c r="BA19" s="114"/>
      <c r="BB19" s="114"/>
      <c r="BC19" s="114"/>
      <c r="BD19" s="114"/>
      <c r="BH19" s="114"/>
    </row>
    <row r="20" spans="1:62" x14ac:dyDescent="0.25">
      <c r="A20" s="131" t="b">
        <v>1</v>
      </c>
      <c r="B20" s="131"/>
      <c r="C20" s="177"/>
      <c r="D20" s="131">
        <v>15</v>
      </c>
      <c r="E20" s="114" t="s">
        <v>61</v>
      </c>
      <c r="F20" s="114">
        <v>0</v>
      </c>
      <c r="G20" s="114">
        <v>0</v>
      </c>
      <c r="H20" s="114">
        <v>0</v>
      </c>
      <c r="I20" s="137"/>
      <c r="N20" s="114"/>
      <c r="O20" s="150" t="s">
        <v>62</v>
      </c>
      <c r="P20" s="129" t="s">
        <v>49</v>
      </c>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AY20" s="114"/>
      <c r="AZ20" s="114"/>
      <c r="BA20" s="114"/>
      <c r="BB20" s="114"/>
      <c r="BC20" s="114"/>
      <c r="BD20" s="114"/>
      <c r="BH20" s="114"/>
    </row>
    <row r="21" spans="1:62" ht="150" x14ac:dyDescent="0.25">
      <c r="A21" s="131" t="b">
        <v>0</v>
      </c>
      <c r="B21" s="131" t="str">
        <f t="shared" si="0"/>
        <v>pass test</v>
      </c>
      <c r="C21" s="177"/>
      <c r="D21" s="131">
        <v>5</v>
      </c>
      <c r="E21" s="114" t="s">
        <v>43</v>
      </c>
      <c r="F21" s="114">
        <v>885.5</v>
      </c>
      <c r="G21" s="114">
        <v>895.7</v>
      </c>
      <c r="H21" s="114">
        <v>1</v>
      </c>
      <c r="I21" s="137" t="s">
        <v>44</v>
      </c>
      <c r="J21" s="113" t="s">
        <v>45</v>
      </c>
      <c r="K21" s="151">
        <v>40342</v>
      </c>
      <c r="L21" s="113" t="s">
        <v>46</v>
      </c>
      <c r="M21" s="114" t="s">
        <v>47</v>
      </c>
      <c r="N21" s="114" t="s">
        <v>47</v>
      </c>
      <c r="O21" s="138" t="s">
        <v>48</v>
      </c>
      <c r="P21" s="129" t="s">
        <v>49</v>
      </c>
      <c r="Y21" s="114"/>
      <c r="Z21" s="114"/>
      <c r="AA21" s="112">
        <v>886.05</v>
      </c>
      <c r="AB21" s="112">
        <v>1245</v>
      </c>
      <c r="AC21" s="112">
        <v>389</v>
      </c>
      <c r="AD21" s="112">
        <v>392</v>
      </c>
      <c r="AE21" s="112">
        <v>1204</v>
      </c>
      <c r="AF21" s="112">
        <v>394</v>
      </c>
      <c r="AG21" s="112">
        <v>408</v>
      </c>
      <c r="AH21" s="112">
        <v>1215</v>
      </c>
      <c r="AI21" s="112">
        <v>1300</v>
      </c>
      <c r="AJ21" s="115">
        <v>50</v>
      </c>
      <c r="AK21" s="112">
        <v>879.41</v>
      </c>
      <c r="AL21" s="112">
        <v>378</v>
      </c>
      <c r="AM21" s="114"/>
      <c r="AN21" s="114"/>
      <c r="AO21" s="112">
        <v>383</v>
      </c>
      <c r="AP21" s="114"/>
      <c r="AQ21" s="114"/>
      <c r="AR21" s="112">
        <v>400</v>
      </c>
      <c r="AS21" s="114"/>
      <c r="AT21" s="115">
        <v>50</v>
      </c>
      <c r="AU21" s="114"/>
      <c r="AV21" s="114"/>
      <c r="AW21" s="114"/>
      <c r="AX21" s="114"/>
      <c r="AY21" s="114"/>
      <c r="AZ21" s="114"/>
      <c r="BA21" s="114"/>
      <c r="BB21" s="114"/>
      <c r="BC21" s="114"/>
      <c r="BD21" s="114"/>
      <c r="BH21" s="114"/>
    </row>
    <row r="22" spans="1:62" x14ac:dyDescent="0.25">
      <c r="A22" s="131" t="b">
        <v>1</v>
      </c>
      <c r="B22" s="131"/>
      <c r="C22" s="177"/>
      <c r="D22" s="131">
        <v>16</v>
      </c>
      <c r="E22" s="114" t="s">
        <v>63</v>
      </c>
      <c r="F22" s="114">
        <v>0</v>
      </c>
      <c r="G22" s="114">
        <v>0</v>
      </c>
      <c r="I22" s="137"/>
      <c r="N22" s="114"/>
      <c r="O22" s="150" t="s">
        <v>62</v>
      </c>
      <c r="P22" s="129" t="s">
        <v>49</v>
      </c>
      <c r="Y22" s="114"/>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AY22" s="114"/>
      <c r="AZ22" s="114"/>
      <c r="BA22" s="114"/>
      <c r="BB22" s="114"/>
      <c r="BC22" s="114"/>
      <c r="BD22" s="114"/>
      <c r="BH22" s="114"/>
    </row>
    <row r="23" spans="1:62" x14ac:dyDescent="0.25">
      <c r="A23" s="131" t="b">
        <v>1</v>
      </c>
      <c r="B23" s="131"/>
      <c r="C23" s="177"/>
      <c r="D23" s="131">
        <v>204</v>
      </c>
      <c r="E23" s="117" t="s">
        <v>344</v>
      </c>
      <c r="F23" s="117">
        <v>0</v>
      </c>
      <c r="G23" s="117">
        <v>0</v>
      </c>
      <c r="H23" s="117"/>
      <c r="I23" s="149"/>
      <c r="J23" s="117"/>
      <c r="K23" s="149">
        <v>31742</v>
      </c>
      <c r="L23" s="117"/>
      <c r="M23" s="117"/>
      <c r="N23" s="117"/>
      <c r="O23" s="150" t="s">
        <v>62</v>
      </c>
      <c r="P23" s="150"/>
      <c r="Q23" s="117"/>
      <c r="R23" s="117"/>
      <c r="S23" s="117"/>
      <c r="T23" s="117"/>
      <c r="U23" s="117"/>
      <c r="V23" s="117"/>
      <c r="W23" s="117"/>
      <c r="X23" s="117"/>
      <c r="Y23" s="117"/>
      <c r="Z23" s="128"/>
      <c r="AA23" s="127"/>
      <c r="AB23" s="127"/>
      <c r="AC23" s="127"/>
      <c r="AD23" s="127"/>
      <c r="AE23" s="127"/>
      <c r="AF23" s="127"/>
      <c r="AG23" s="127"/>
      <c r="AH23" s="127"/>
      <c r="AI23" s="127"/>
      <c r="AJ23" s="128"/>
      <c r="AK23" s="127"/>
      <c r="AL23" s="127"/>
      <c r="AM23" s="127"/>
      <c r="AN23" s="127"/>
      <c r="AO23" s="127"/>
      <c r="AP23" s="127"/>
      <c r="AQ23" s="127"/>
      <c r="AR23" s="127"/>
      <c r="AS23" s="127"/>
      <c r="AT23" s="128"/>
      <c r="AU23" s="127"/>
      <c r="AV23" s="127"/>
      <c r="AW23" s="127"/>
      <c r="AX23" s="127"/>
      <c r="AY23" s="127"/>
      <c r="AZ23" s="127"/>
      <c r="BA23" s="127"/>
      <c r="BB23" s="127"/>
      <c r="BC23" s="127"/>
      <c r="BD23" s="127"/>
      <c r="BE23" s="158"/>
      <c r="BF23" s="117"/>
      <c r="BG23" s="117"/>
      <c r="BH23" s="117"/>
      <c r="BI23" s="128"/>
      <c r="BJ23" s="150"/>
    </row>
    <row r="24" spans="1:62" ht="30" x14ac:dyDescent="0.25">
      <c r="A24" s="131" t="s">
        <v>1411</v>
      </c>
      <c r="B24" s="131" t="str">
        <f t="shared" si="0"/>
        <v>pass test</v>
      </c>
      <c r="C24" s="177"/>
      <c r="D24" s="131">
        <v>205</v>
      </c>
      <c r="E24" s="117" t="s">
        <v>345</v>
      </c>
      <c r="F24" s="117">
        <v>1641.04</v>
      </c>
      <c r="G24" s="117">
        <v>1722.12</v>
      </c>
      <c r="H24" s="117"/>
      <c r="I24" s="149" t="s">
        <v>44</v>
      </c>
      <c r="J24" s="118" t="s">
        <v>339</v>
      </c>
      <c r="K24" s="149">
        <v>32493</v>
      </c>
      <c r="L24" s="118" t="s">
        <v>346</v>
      </c>
      <c r="M24" s="117"/>
      <c r="N24" s="117" t="s">
        <v>47</v>
      </c>
      <c r="O24" s="150" t="s">
        <v>347</v>
      </c>
      <c r="P24" s="122" t="s">
        <v>348</v>
      </c>
      <c r="Q24" s="118">
        <v>1625.8</v>
      </c>
      <c r="R24" s="118">
        <v>2807.5</v>
      </c>
      <c r="S24" s="118">
        <v>273.39999999999998</v>
      </c>
      <c r="T24" s="118">
        <v>2075.6999999999998</v>
      </c>
      <c r="U24" s="118">
        <v>2269.6999999999998</v>
      </c>
      <c r="V24" s="118"/>
      <c r="W24" s="118"/>
      <c r="X24" s="118"/>
      <c r="Y24" s="118">
        <v>2770.7</v>
      </c>
      <c r="Z24" s="119"/>
      <c r="AA24" s="116">
        <v>1641.7</v>
      </c>
      <c r="AB24" s="116">
        <v>2870.8</v>
      </c>
      <c r="AC24" s="116">
        <v>319.10000000000002</v>
      </c>
      <c r="AD24" s="116">
        <v>2043.7</v>
      </c>
      <c r="AE24" s="116">
        <v>2239.6</v>
      </c>
      <c r="AF24" s="116"/>
      <c r="AG24" s="116"/>
      <c r="AH24" s="119">
        <v>2378.1120000000001</v>
      </c>
      <c r="AI24" s="116">
        <v>2703.1</v>
      </c>
      <c r="AJ24" s="119">
        <v>71.7</v>
      </c>
      <c r="AK24" s="116" t="s">
        <v>349</v>
      </c>
      <c r="AL24" s="116"/>
      <c r="AM24" s="116">
        <v>6.1</v>
      </c>
      <c r="AN24" s="116">
        <v>2063.8000000000002</v>
      </c>
      <c r="AO24" s="116">
        <v>2073.1</v>
      </c>
      <c r="AP24" s="116"/>
      <c r="AQ24" s="116"/>
      <c r="AR24" s="116"/>
      <c r="AS24" s="116"/>
      <c r="AT24" s="119"/>
      <c r="AU24" s="116"/>
      <c r="AV24" s="116"/>
      <c r="AW24" s="116"/>
      <c r="AX24" s="116"/>
      <c r="AY24" s="116"/>
      <c r="AZ24" s="116"/>
      <c r="BA24" s="116"/>
      <c r="BB24" s="116"/>
      <c r="BC24" s="116"/>
      <c r="BD24" s="116"/>
      <c r="BE24" s="159">
        <v>82.8</v>
      </c>
      <c r="BF24" s="118" t="s">
        <v>350</v>
      </c>
      <c r="BG24" s="118">
        <v>14.9</v>
      </c>
      <c r="BH24" s="118">
        <v>2.351</v>
      </c>
      <c r="BI24" s="119">
        <v>2378.1120000000001</v>
      </c>
      <c r="BJ24" s="122" t="s">
        <v>351</v>
      </c>
    </row>
    <row r="25" spans="1:62" ht="45" x14ac:dyDescent="0.25">
      <c r="A25" s="131" t="s">
        <v>1411</v>
      </c>
      <c r="B25" s="131" t="str">
        <f t="shared" si="0"/>
        <v>pass test</v>
      </c>
      <c r="C25" s="177"/>
      <c r="D25" s="131">
        <v>242</v>
      </c>
      <c r="E25" s="117" t="s">
        <v>352</v>
      </c>
      <c r="F25" s="117">
        <v>410</v>
      </c>
      <c r="G25" s="117">
        <v>410</v>
      </c>
      <c r="H25" s="114">
        <v>29</v>
      </c>
      <c r="I25" s="137" t="s">
        <v>353</v>
      </c>
      <c r="K25" s="151">
        <v>29923</v>
      </c>
      <c r="L25" s="118" t="s">
        <v>1373</v>
      </c>
      <c r="N25" s="114">
        <v>1967</v>
      </c>
      <c r="O25" s="138" t="s">
        <v>1374</v>
      </c>
      <c r="P25" s="122" t="s">
        <v>1375</v>
      </c>
      <c r="Q25" s="118"/>
      <c r="R25" s="118"/>
      <c r="Y25" s="114"/>
      <c r="Z25" s="114"/>
      <c r="AA25" s="117">
        <v>410</v>
      </c>
      <c r="AB25" s="112">
        <v>716</v>
      </c>
      <c r="AC25" s="114"/>
      <c r="AD25" s="114"/>
      <c r="AE25" s="114"/>
      <c r="AF25" s="114"/>
      <c r="AG25" s="114"/>
      <c r="AH25" s="114">
        <f>BI25</f>
        <v>628</v>
      </c>
      <c r="AI25" s="112">
        <v>715</v>
      </c>
      <c r="AJ25" s="152">
        <v>30.907999999999998</v>
      </c>
      <c r="AK25" s="114"/>
      <c r="AL25" s="114"/>
      <c r="AM25" s="114"/>
      <c r="AN25" s="114"/>
      <c r="AO25" s="114"/>
      <c r="AP25" s="114"/>
      <c r="AQ25" s="114"/>
      <c r="AR25" s="114"/>
      <c r="AS25" s="114"/>
      <c r="AT25" s="114"/>
      <c r="AU25" s="114"/>
      <c r="AV25" s="114"/>
      <c r="AW25" s="114"/>
      <c r="AX25" s="114"/>
      <c r="AY25" s="114"/>
      <c r="AZ25" s="114"/>
      <c r="BA25" s="114"/>
      <c r="BB25" s="114"/>
      <c r="BC25" s="114"/>
      <c r="BD25" s="114"/>
      <c r="BE25" s="163">
        <f>AJ25</f>
        <v>30.907999999999998</v>
      </c>
      <c r="BH25" s="114"/>
      <c r="BI25" s="115">
        <v>628</v>
      </c>
      <c r="BJ25" s="138" t="s">
        <v>1376</v>
      </c>
    </row>
    <row r="26" spans="1:62" ht="45" x14ac:dyDescent="0.25">
      <c r="A26" s="131" t="s">
        <v>1411</v>
      </c>
      <c r="B26" s="131" t="str">
        <f t="shared" si="0"/>
        <v>pass test</v>
      </c>
      <c r="C26" s="177"/>
      <c r="D26" s="131">
        <v>243</v>
      </c>
      <c r="E26" s="117" t="s">
        <v>352</v>
      </c>
      <c r="F26" s="117">
        <v>573.79999999999995</v>
      </c>
      <c r="G26" s="117">
        <v>573.79999999999995</v>
      </c>
      <c r="H26" s="114">
        <v>28</v>
      </c>
      <c r="I26" s="137" t="s">
        <v>353</v>
      </c>
      <c r="K26" s="151">
        <v>29923</v>
      </c>
      <c r="L26" s="118" t="s">
        <v>391</v>
      </c>
      <c r="N26" s="114">
        <v>376</v>
      </c>
      <c r="O26" s="138" t="s">
        <v>1377</v>
      </c>
      <c r="P26" s="122" t="s">
        <v>1378</v>
      </c>
      <c r="Q26" s="118"/>
      <c r="R26" s="118"/>
      <c r="Y26" s="114"/>
      <c r="Z26" s="114"/>
      <c r="AA26" s="117">
        <v>573.79999999999995</v>
      </c>
      <c r="AB26" s="112">
        <v>1006</v>
      </c>
      <c r="AC26" s="114"/>
      <c r="AD26" s="114"/>
      <c r="AE26" s="114"/>
      <c r="AF26" s="114"/>
      <c r="AG26" s="114"/>
      <c r="AH26" s="114"/>
      <c r="AI26" s="112">
        <v>1006</v>
      </c>
      <c r="AJ26" s="152">
        <v>37.263440000000003</v>
      </c>
      <c r="AK26" s="114"/>
      <c r="AL26" s="114"/>
      <c r="AM26" s="114"/>
      <c r="AN26" s="114"/>
      <c r="AO26" s="114"/>
      <c r="AP26" s="114"/>
      <c r="AQ26" s="114"/>
      <c r="AR26" s="114"/>
      <c r="AS26" s="114"/>
      <c r="AT26" s="114"/>
      <c r="AU26" s="114"/>
      <c r="AV26" s="114"/>
      <c r="AW26" s="114"/>
      <c r="AX26" s="114"/>
      <c r="AY26" s="114"/>
      <c r="AZ26" s="114"/>
      <c r="BA26" s="114"/>
      <c r="BB26" s="114"/>
      <c r="BC26" s="114"/>
      <c r="BD26" s="114"/>
      <c r="BE26" s="163">
        <f t="shared" ref="BE26:BE36" si="1">AJ26</f>
        <v>37.263440000000003</v>
      </c>
      <c r="BH26" s="114"/>
      <c r="BI26" s="115">
        <v>871</v>
      </c>
    </row>
    <row r="27" spans="1:62" ht="45" x14ac:dyDescent="0.25">
      <c r="A27" s="131" t="s">
        <v>1411</v>
      </c>
      <c r="B27" s="131" t="str">
        <f t="shared" si="0"/>
        <v>pass test</v>
      </c>
      <c r="C27" s="177"/>
      <c r="D27" s="131">
        <v>244</v>
      </c>
      <c r="E27" s="117" t="s">
        <v>352</v>
      </c>
      <c r="F27" s="117">
        <v>651</v>
      </c>
      <c r="G27" s="117">
        <v>651</v>
      </c>
      <c r="H27" s="114">
        <v>27</v>
      </c>
      <c r="I27" s="137" t="s">
        <v>353</v>
      </c>
      <c r="K27" s="151">
        <v>29923</v>
      </c>
      <c r="L27" s="118" t="s">
        <v>1379</v>
      </c>
      <c r="N27" s="114">
        <v>432</v>
      </c>
      <c r="O27" s="138" t="s">
        <v>1377</v>
      </c>
      <c r="P27" s="122" t="s">
        <v>1380</v>
      </c>
      <c r="Q27" s="118"/>
      <c r="R27" s="118"/>
      <c r="Y27" s="114"/>
      <c r="Z27" s="114"/>
      <c r="AA27" s="117">
        <v>651</v>
      </c>
      <c r="AB27" s="112">
        <v>1143</v>
      </c>
      <c r="AC27" s="114"/>
      <c r="AD27" s="114"/>
      <c r="AE27" s="114"/>
      <c r="AF27" s="114"/>
      <c r="AG27" s="114"/>
      <c r="AH27" s="114"/>
      <c r="AI27" s="112">
        <v>1142</v>
      </c>
      <c r="AJ27" s="152">
        <v>40.258799999999994</v>
      </c>
      <c r="AK27" s="114"/>
      <c r="AL27" s="114"/>
      <c r="AM27" s="114"/>
      <c r="AN27" s="114"/>
      <c r="AO27" s="114"/>
      <c r="AP27" s="114"/>
      <c r="AQ27" s="114"/>
      <c r="AR27" s="114"/>
      <c r="AS27" s="114"/>
      <c r="AT27" s="114"/>
      <c r="AU27" s="114"/>
      <c r="AV27" s="114"/>
      <c r="AW27" s="114"/>
      <c r="AX27" s="114"/>
      <c r="AY27" s="114"/>
      <c r="AZ27" s="114"/>
      <c r="BA27" s="114"/>
      <c r="BB27" s="114"/>
      <c r="BC27" s="114"/>
      <c r="BD27" s="114"/>
      <c r="BE27" s="163">
        <f t="shared" si="1"/>
        <v>40.258799999999994</v>
      </c>
      <c r="BH27" s="114"/>
      <c r="BI27" s="115">
        <v>983</v>
      </c>
    </row>
    <row r="28" spans="1:62" ht="45" x14ac:dyDescent="0.25">
      <c r="A28" s="131" t="s">
        <v>1411</v>
      </c>
      <c r="B28" s="131" t="str">
        <f t="shared" si="0"/>
        <v>pass test</v>
      </c>
      <c r="C28" s="177"/>
      <c r="D28" s="131">
        <v>245</v>
      </c>
      <c r="E28" s="117" t="s">
        <v>352</v>
      </c>
      <c r="F28" s="117">
        <v>709.9</v>
      </c>
      <c r="G28" s="117">
        <v>709.9</v>
      </c>
      <c r="H28" s="114">
        <v>26</v>
      </c>
      <c r="I28" s="137" t="s">
        <v>353</v>
      </c>
      <c r="K28" s="151">
        <v>29923</v>
      </c>
      <c r="L28" s="118" t="s">
        <v>471</v>
      </c>
      <c r="N28" s="112">
        <v>2700</v>
      </c>
      <c r="O28" s="138" t="s">
        <v>1377</v>
      </c>
      <c r="P28" s="122" t="s">
        <v>1381</v>
      </c>
      <c r="Q28" s="118"/>
      <c r="R28" s="118"/>
      <c r="Y28" s="114"/>
      <c r="AA28" s="117">
        <v>709.9</v>
      </c>
      <c r="AB28" s="112">
        <v>1248</v>
      </c>
      <c r="AC28" s="114"/>
      <c r="AD28" s="114"/>
      <c r="AE28" s="114"/>
      <c r="AF28" s="114"/>
      <c r="AG28" s="114"/>
      <c r="AH28" s="114"/>
      <c r="AI28" s="112">
        <v>1247</v>
      </c>
      <c r="AJ28" s="152">
        <v>42.544119999999999</v>
      </c>
      <c r="AK28" s="114"/>
      <c r="AL28" s="114"/>
      <c r="AM28" s="114"/>
      <c r="AN28" s="114"/>
      <c r="AO28" s="114"/>
      <c r="AP28" s="114"/>
      <c r="AQ28" s="114"/>
      <c r="AR28" s="114"/>
      <c r="AS28" s="114"/>
      <c r="AT28" s="114"/>
      <c r="AU28" s="114"/>
      <c r="AV28" s="114"/>
      <c r="AW28" s="114"/>
      <c r="AX28" s="114"/>
      <c r="AY28" s="114"/>
      <c r="AZ28" s="114"/>
      <c r="BA28" s="114"/>
      <c r="BB28" s="114"/>
      <c r="BC28" s="114"/>
      <c r="BD28" s="114"/>
      <c r="BE28" s="163">
        <f t="shared" si="1"/>
        <v>42.544119999999999</v>
      </c>
      <c r="BH28" s="114"/>
      <c r="BI28" s="115">
        <v>1064</v>
      </c>
    </row>
    <row r="29" spans="1:62" ht="45" x14ac:dyDescent="0.25">
      <c r="A29" s="131" t="s">
        <v>1411</v>
      </c>
      <c r="B29" s="131" t="str">
        <f t="shared" si="0"/>
        <v>pass test</v>
      </c>
      <c r="C29" s="177"/>
      <c r="D29" s="131">
        <v>246</v>
      </c>
      <c r="E29" s="117" t="s">
        <v>352</v>
      </c>
      <c r="F29" s="117">
        <v>822.5</v>
      </c>
      <c r="G29" s="117">
        <v>822.5</v>
      </c>
      <c r="H29" s="114">
        <v>25</v>
      </c>
      <c r="I29" s="137" t="s">
        <v>353</v>
      </c>
      <c r="K29" s="151">
        <v>29923</v>
      </c>
      <c r="L29" s="118" t="s">
        <v>471</v>
      </c>
      <c r="N29" s="112">
        <v>390</v>
      </c>
      <c r="O29" s="138" t="s">
        <v>1377</v>
      </c>
      <c r="P29" s="122" t="s">
        <v>1382</v>
      </c>
      <c r="Q29" s="118"/>
      <c r="R29" s="118"/>
      <c r="Y29" s="114"/>
      <c r="Z29" s="114"/>
      <c r="AA29" s="117">
        <v>822.5</v>
      </c>
      <c r="AB29" s="112">
        <v>1444</v>
      </c>
      <c r="AC29" s="114"/>
      <c r="AD29" s="114"/>
      <c r="AE29" s="114"/>
      <c r="AF29" s="114"/>
      <c r="AG29" s="114"/>
      <c r="AH29" s="114"/>
      <c r="AI29" s="112">
        <v>1440</v>
      </c>
      <c r="AJ29" s="152">
        <v>46.912999999999997</v>
      </c>
      <c r="AK29" s="114"/>
      <c r="AL29" s="114"/>
      <c r="AM29" s="114"/>
      <c r="AN29" s="114"/>
      <c r="AO29" s="114"/>
      <c r="AP29" s="114"/>
      <c r="AQ29" s="114"/>
      <c r="AR29" s="114"/>
      <c r="AS29" s="114"/>
      <c r="AT29" s="114"/>
      <c r="AU29" s="114"/>
      <c r="AV29" s="114"/>
      <c r="AW29" s="114"/>
      <c r="AX29" s="114"/>
      <c r="AY29" s="114"/>
      <c r="AZ29" s="114"/>
      <c r="BA29" s="114"/>
      <c r="BB29" s="114"/>
      <c r="BC29" s="114"/>
      <c r="BD29" s="114"/>
      <c r="BE29" s="163">
        <f t="shared" si="1"/>
        <v>46.912999999999997</v>
      </c>
      <c r="BH29" s="114"/>
      <c r="BI29" s="115">
        <v>1223</v>
      </c>
    </row>
    <row r="30" spans="1:62" ht="45" x14ac:dyDescent="0.25">
      <c r="A30" s="131" t="s">
        <v>1411</v>
      </c>
      <c r="B30" s="131" t="str">
        <f t="shared" si="0"/>
        <v>pass test</v>
      </c>
      <c r="C30" s="177"/>
      <c r="D30" s="131">
        <v>247</v>
      </c>
      <c r="E30" s="117" t="s">
        <v>352</v>
      </c>
      <c r="F30" s="117">
        <v>904.3</v>
      </c>
      <c r="G30" s="117">
        <v>904.3</v>
      </c>
      <c r="H30" s="114">
        <v>24</v>
      </c>
      <c r="I30" s="137" t="s">
        <v>353</v>
      </c>
      <c r="K30" s="151">
        <v>29923</v>
      </c>
      <c r="L30" s="118" t="s">
        <v>1383</v>
      </c>
      <c r="N30" s="112">
        <v>390</v>
      </c>
      <c r="O30" s="138" t="s">
        <v>1377</v>
      </c>
      <c r="P30" s="122" t="s">
        <v>1382</v>
      </c>
      <c r="Q30" s="118"/>
      <c r="R30" s="118"/>
      <c r="Y30" s="114"/>
      <c r="Z30" s="114"/>
      <c r="AA30" s="117">
        <v>904.3</v>
      </c>
      <c r="AB30" s="112">
        <v>1585</v>
      </c>
      <c r="AC30" s="114"/>
      <c r="AD30" s="114"/>
      <c r="AE30" s="114"/>
      <c r="AF30" s="114"/>
      <c r="AG30" s="114"/>
      <c r="AH30" s="114"/>
      <c r="AI30" s="112">
        <v>1585</v>
      </c>
      <c r="AJ30" s="152">
        <v>50.086839999999995</v>
      </c>
      <c r="AK30" s="114"/>
      <c r="AL30" s="114"/>
      <c r="AM30" s="114"/>
      <c r="AN30" s="114"/>
      <c r="AO30" s="114"/>
      <c r="AP30" s="114"/>
      <c r="AQ30" s="114"/>
      <c r="AR30" s="114"/>
      <c r="AS30" s="114"/>
      <c r="AT30" s="114"/>
      <c r="AU30" s="114"/>
      <c r="AV30" s="114"/>
      <c r="AW30" s="114"/>
      <c r="AX30" s="114"/>
      <c r="AY30" s="114"/>
      <c r="AZ30" s="114"/>
      <c r="BA30" s="114"/>
      <c r="BB30" s="114"/>
      <c r="BC30" s="114"/>
      <c r="BD30" s="114"/>
      <c r="BE30" s="163">
        <f t="shared" si="1"/>
        <v>50.086839999999995</v>
      </c>
      <c r="BH30" s="114"/>
      <c r="BI30" s="115">
        <v>1367</v>
      </c>
    </row>
    <row r="31" spans="1:62" ht="45" x14ac:dyDescent="0.25">
      <c r="A31" s="131" t="s">
        <v>1411</v>
      </c>
      <c r="B31" s="131" t="str">
        <f t="shared" si="0"/>
        <v>pass test</v>
      </c>
      <c r="C31" s="177"/>
      <c r="D31" s="131">
        <v>248</v>
      </c>
      <c r="E31" s="117" t="s">
        <v>352</v>
      </c>
      <c r="F31" s="117">
        <v>1049.7</v>
      </c>
      <c r="G31" s="117">
        <v>1049.7</v>
      </c>
      <c r="H31" s="114">
        <v>23</v>
      </c>
      <c r="I31" s="137" t="s">
        <v>353</v>
      </c>
      <c r="K31" s="151">
        <v>29923</v>
      </c>
      <c r="L31" s="118" t="s">
        <v>890</v>
      </c>
      <c r="N31" s="112">
        <v>590</v>
      </c>
      <c r="O31" s="138" t="s">
        <v>1377</v>
      </c>
      <c r="P31" s="122" t="s">
        <v>1384</v>
      </c>
      <c r="Q31" s="118"/>
      <c r="R31" s="118"/>
      <c r="Y31" s="114"/>
      <c r="Z31" s="114"/>
      <c r="AA31" s="117">
        <v>1049.7</v>
      </c>
      <c r="AB31" s="112">
        <v>1828</v>
      </c>
      <c r="AC31" s="114"/>
      <c r="AD31" s="114"/>
      <c r="AE31" s="114"/>
      <c r="AF31" s="114"/>
      <c r="AG31" s="114"/>
      <c r="AH31" s="114"/>
      <c r="AI31" s="112">
        <v>1825</v>
      </c>
      <c r="AJ31" s="152">
        <v>55.728359999999995</v>
      </c>
      <c r="AK31" s="114"/>
      <c r="AL31" s="114"/>
      <c r="AM31" s="114"/>
      <c r="AN31" s="114"/>
      <c r="AO31" s="114"/>
      <c r="AP31" s="114"/>
      <c r="AQ31" s="114"/>
      <c r="AR31" s="114"/>
      <c r="AS31" s="114"/>
      <c r="AT31" s="114"/>
      <c r="AU31" s="114"/>
      <c r="AV31" s="114"/>
      <c r="AW31" s="114"/>
      <c r="AX31" s="114"/>
      <c r="AY31" s="114"/>
      <c r="AZ31" s="114"/>
      <c r="BA31" s="114"/>
      <c r="BB31" s="114"/>
      <c r="BC31" s="114"/>
      <c r="BD31" s="114"/>
      <c r="BE31" s="163">
        <f t="shared" si="1"/>
        <v>55.728359999999995</v>
      </c>
      <c r="BH31" s="114"/>
      <c r="BI31" s="115">
        <v>1544</v>
      </c>
    </row>
    <row r="32" spans="1:62" ht="45" x14ac:dyDescent="0.25">
      <c r="A32" s="131" t="s">
        <v>1411</v>
      </c>
      <c r="B32" s="131" t="str">
        <f t="shared" si="0"/>
        <v>pass test</v>
      </c>
      <c r="C32" s="177"/>
      <c r="D32" s="131">
        <v>249</v>
      </c>
      <c r="E32" s="117" t="s">
        <v>352</v>
      </c>
      <c r="F32" s="117">
        <v>1132</v>
      </c>
      <c r="G32" s="117">
        <v>1132</v>
      </c>
      <c r="H32" s="114">
        <v>22</v>
      </c>
      <c r="I32" s="137" t="s">
        <v>353</v>
      </c>
      <c r="K32" s="151">
        <v>29923</v>
      </c>
      <c r="L32" s="118" t="s">
        <v>890</v>
      </c>
      <c r="N32" s="112">
        <v>660</v>
      </c>
      <c r="O32" s="138" t="s">
        <v>1377</v>
      </c>
      <c r="P32" s="122" t="s">
        <v>1385</v>
      </c>
      <c r="Q32" s="118"/>
      <c r="R32" s="118"/>
      <c r="Y32" s="114"/>
      <c r="Z32" s="114"/>
      <c r="AA32" s="117">
        <v>1132</v>
      </c>
      <c r="AB32" s="112">
        <v>1965</v>
      </c>
      <c r="AC32" s="114"/>
      <c r="AD32" s="114"/>
      <c r="AE32" s="114"/>
      <c r="AF32" s="114"/>
      <c r="AG32" s="114"/>
      <c r="AH32" s="114"/>
      <c r="AI32" s="112">
        <v>1966</v>
      </c>
      <c r="AJ32" s="153">
        <v>58.921599999999998</v>
      </c>
      <c r="AK32" s="114"/>
      <c r="AL32" s="114"/>
      <c r="AM32" s="114"/>
      <c r="AN32" s="114"/>
      <c r="AO32" s="114"/>
      <c r="AP32" s="114"/>
      <c r="AQ32" s="114"/>
      <c r="AR32" s="114"/>
      <c r="AS32" s="114"/>
      <c r="AU32" s="114"/>
      <c r="AV32" s="114"/>
      <c r="AW32" s="114"/>
      <c r="AX32" s="114"/>
      <c r="AY32" s="114"/>
      <c r="AZ32" s="114"/>
      <c r="BA32" s="114"/>
      <c r="BB32" s="114"/>
      <c r="BC32" s="114"/>
      <c r="BD32" s="114"/>
      <c r="BE32" s="163">
        <f t="shared" si="1"/>
        <v>58.921599999999998</v>
      </c>
      <c r="BH32" s="114"/>
      <c r="BI32" s="115">
        <v>1659</v>
      </c>
    </row>
    <row r="33" spans="1:61" ht="45" x14ac:dyDescent="0.25">
      <c r="A33" s="131" t="s">
        <v>1411</v>
      </c>
      <c r="B33" s="131" t="str">
        <f t="shared" si="0"/>
        <v>pass test</v>
      </c>
      <c r="C33" s="177"/>
      <c r="D33" s="131">
        <v>250</v>
      </c>
      <c r="E33" s="117" t="s">
        <v>352</v>
      </c>
      <c r="F33" s="117">
        <v>1179.8</v>
      </c>
      <c r="G33" s="117">
        <v>1179.8</v>
      </c>
      <c r="H33" s="114">
        <v>21</v>
      </c>
      <c r="I33" s="137" t="s">
        <v>353</v>
      </c>
      <c r="K33" s="151">
        <v>29923</v>
      </c>
      <c r="L33" s="118" t="s">
        <v>890</v>
      </c>
      <c r="N33" s="112">
        <v>660</v>
      </c>
      <c r="O33" s="138" t="s">
        <v>1374</v>
      </c>
      <c r="P33" s="122" t="s">
        <v>1386</v>
      </c>
      <c r="Q33" s="118"/>
      <c r="R33" s="118"/>
      <c r="Y33" s="114"/>
      <c r="Z33" s="114"/>
      <c r="AA33" s="117">
        <v>1179.8</v>
      </c>
      <c r="AB33" s="112">
        <v>2058</v>
      </c>
      <c r="AC33" s="114"/>
      <c r="AD33" s="114"/>
      <c r="AE33" s="114"/>
      <c r="AF33" s="114"/>
      <c r="AG33" s="114"/>
      <c r="AH33" s="114"/>
      <c r="AI33" s="112">
        <v>2058</v>
      </c>
      <c r="AJ33" s="152">
        <v>60.776240000000001</v>
      </c>
      <c r="AK33" s="114"/>
      <c r="AL33" s="114"/>
      <c r="AM33" s="114"/>
      <c r="AN33" s="114"/>
      <c r="AO33" s="114"/>
      <c r="AP33" s="114"/>
      <c r="AQ33" s="114"/>
      <c r="AR33" s="114"/>
      <c r="AS33" s="114"/>
      <c r="AU33" s="114"/>
      <c r="AV33" s="114"/>
      <c r="AW33" s="114"/>
      <c r="AX33" s="114"/>
      <c r="AY33" s="114"/>
      <c r="AZ33" s="114"/>
      <c r="BA33" s="114"/>
      <c r="BB33" s="114"/>
      <c r="BC33" s="114"/>
      <c r="BD33" s="114"/>
      <c r="BE33" s="163">
        <f t="shared" si="1"/>
        <v>60.776240000000001</v>
      </c>
      <c r="BH33" s="114"/>
      <c r="BI33" s="115">
        <v>1735</v>
      </c>
    </row>
    <row r="34" spans="1:61" ht="45" x14ac:dyDescent="0.25">
      <c r="A34" s="131" t="s">
        <v>1411</v>
      </c>
      <c r="B34" s="131" t="str">
        <f t="shared" si="0"/>
        <v>pass test</v>
      </c>
      <c r="C34" s="177"/>
      <c r="D34" s="131">
        <v>251</v>
      </c>
      <c r="E34" s="117" t="s">
        <v>352</v>
      </c>
      <c r="F34" s="117">
        <v>1275.5999999999999</v>
      </c>
      <c r="G34" s="117">
        <v>1275.5999999999999</v>
      </c>
      <c r="H34" s="114">
        <v>20</v>
      </c>
      <c r="I34" s="137" t="s">
        <v>353</v>
      </c>
      <c r="K34" s="151">
        <v>29923</v>
      </c>
      <c r="L34" s="118" t="s">
        <v>1387</v>
      </c>
      <c r="N34" s="112">
        <v>4760</v>
      </c>
      <c r="O34" s="138" t="s">
        <v>1374</v>
      </c>
      <c r="P34" s="122" t="s">
        <v>1388</v>
      </c>
      <c r="Q34" s="118"/>
      <c r="R34" s="118"/>
      <c r="Y34" s="114"/>
      <c r="Z34" s="114"/>
      <c r="AA34" s="117">
        <v>1275.5999999999999</v>
      </c>
      <c r="AB34" s="112">
        <v>2192</v>
      </c>
      <c r="AC34" s="114"/>
      <c r="AD34" s="114"/>
      <c r="AE34" s="114"/>
      <c r="AF34" s="114"/>
      <c r="AG34" s="114"/>
      <c r="AH34" s="114"/>
      <c r="AI34" s="114"/>
      <c r="AJ34" s="152">
        <v>64.493279999999999</v>
      </c>
      <c r="AK34" s="114"/>
      <c r="AL34" s="114"/>
      <c r="AM34" s="114"/>
      <c r="AN34" s="114"/>
      <c r="AO34" s="114"/>
      <c r="AP34" s="114"/>
      <c r="AQ34" s="114"/>
      <c r="AR34" s="114"/>
      <c r="AS34" s="114"/>
      <c r="AT34" s="114"/>
      <c r="AU34" s="114"/>
      <c r="AV34" s="114"/>
      <c r="AW34" s="114"/>
      <c r="AX34" s="114"/>
      <c r="AY34" s="114"/>
      <c r="AZ34" s="114"/>
      <c r="BA34" s="114"/>
      <c r="BB34" s="114"/>
      <c r="BC34" s="114"/>
      <c r="BD34" s="114"/>
      <c r="BE34" s="163">
        <f t="shared" si="1"/>
        <v>64.493279999999999</v>
      </c>
      <c r="BH34" s="114"/>
      <c r="BI34" s="115">
        <v>1875</v>
      </c>
    </row>
    <row r="35" spans="1:61" ht="45" x14ac:dyDescent="0.25">
      <c r="A35" s="131" t="s">
        <v>1411</v>
      </c>
      <c r="B35" s="131" t="str">
        <f t="shared" si="0"/>
        <v>pass test</v>
      </c>
      <c r="C35" s="177"/>
      <c r="D35" s="131">
        <v>252</v>
      </c>
      <c r="E35" s="117" t="s">
        <v>352</v>
      </c>
      <c r="F35" s="117">
        <v>1295.8</v>
      </c>
      <c r="G35" s="117">
        <v>1295.8</v>
      </c>
      <c r="H35" s="114">
        <v>19</v>
      </c>
      <c r="I35" s="137" t="s">
        <v>353</v>
      </c>
      <c r="K35" s="151">
        <v>29923</v>
      </c>
      <c r="L35" s="118" t="s">
        <v>1387</v>
      </c>
      <c r="N35" s="112">
        <v>4760</v>
      </c>
      <c r="O35" s="138" t="s">
        <v>1374</v>
      </c>
      <c r="P35" s="122" t="s">
        <v>1388</v>
      </c>
      <c r="Q35" s="118"/>
      <c r="R35" s="118"/>
      <c r="Y35" s="114"/>
      <c r="Z35" s="114"/>
      <c r="AA35" s="117">
        <v>1295.8</v>
      </c>
      <c r="AB35" s="112">
        <v>2233</v>
      </c>
      <c r="AC35" s="114"/>
      <c r="AD35" s="114"/>
      <c r="AE35" s="114"/>
      <c r="AF35" s="114"/>
      <c r="AG35" s="114"/>
      <c r="AH35" s="114"/>
      <c r="AI35" s="112">
        <v>2233</v>
      </c>
      <c r="AJ35" s="152">
        <v>65.27704</v>
      </c>
      <c r="AK35" s="114"/>
      <c r="AL35" s="114"/>
      <c r="AM35" s="114"/>
      <c r="AN35" s="114"/>
      <c r="AO35" s="114"/>
      <c r="AP35" s="114"/>
      <c r="AQ35" s="114"/>
      <c r="AR35" s="114"/>
      <c r="AS35" s="114"/>
      <c r="AT35" s="114"/>
      <c r="AU35" s="114"/>
      <c r="AV35" s="114"/>
      <c r="AW35" s="114"/>
      <c r="AX35" s="114"/>
      <c r="AY35" s="114"/>
      <c r="AZ35" s="114"/>
      <c r="BA35" s="114"/>
      <c r="BB35" s="114"/>
      <c r="BC35" s="114"/>
      <c r="BD35" s="114"/>
      <c r="BE35" s="163">
        <f t="shared" si="1"/>
        <v>65.27704</v>
      </c>
      <c r="BH35" s="114"/>
      <c r="BI35" s="115">
        <v>1930</v>
      </c>
    </row>
    <row r="36" spans="1:61" ht="45" x14ac:dyDescent="0.25">
      <c r="A36" s="131" t="s">
        <v>1411</v>
      </c>
      <c r="B36" s="131" t="str">
        <f t="shared" si="0"/>
        <v>pass test</v>
      </c>
      <c r="C36" s="177"/>
      <c r="D36" s="131">
        <v>253</v>
      </c>
      <c r="E36" s="117" t="s">
        <v>352</v>
      </c>
      <c r="F36" s="117">
        <v>1307.3</v>
      </c>
      <c r="G36" s="117">
        <v>1307.3</v>
      </c>
      <c r="H36" s="114">
        <v>18</v>
      </c>
      <c r="I36" s="137" t="s">
        <v>353</v>
      </c>
      <c r="K36" s="151">
        <v>29923</v>
      </c>
      <c r="L36" s="118" t="s">
        <v>1389</v>
      </c>
      <c r="N36" s="112">
        <v>4760</v>
      </c>
      <c r="O36" s="138" t="s">
        <v>1374</v>
      </c>
      <c r="P36" s="122" t="s">
        <v>1388</v>
      </c>
      <c r="Q36" s="118"/>
      <c r="R36" s="118"/>
      <c r="Y36" s="114"/>
      <c r="Z36" s="114"/>
      <c r="AA36" s="117">
        <v>1307.3</v>
      </c>
      <c r="AB36" s="112">
        <v>2255</v>
      </c>
      <c r="AC36" s="114"/>
      <c r="AD36" s="114"/>
      <c r="AE36" s="114"/>
      <c r="AF36" s="114"/>
      <c r="AG36" s="114"/>
      <c r="AH36" s="114"/>
      <c r="AI36" s="112">
        <v>2256</v>
      </c>
      <c r="AJ36" s="152">
        <v>65.723240000000004</v>
      </c>
      <c r="AK36" s="114"/>
      <c r="AL36" s="114"/>
      <c r="AM36" s="114"/>
      <c r="AN36" s="114"/>
      <c r="AO36" s="114"/>
      <c r="AP36" s="114"/>
      <c r="AQ36" s="114"/>
      <c r="AR36" s="114"/>
      <c r="AS36" s="114"/>
      <c r="AT36" s="114"/>
      <c r="AU36" s="114"/>
      <c r="AV36" s="114"/>
      <c r="AW36" s="114"/>
      <c r="AX36" s="114"/>
      <c r="AY36" s="114"/>
      <c r="AZ36" s="114"/>
      <c r="BA36" s="114"/>
      <c r="BB36" s="114"/>
      <c r="BC36" s="114"/>
      <c r="BD36" s="114"/>
      <c r="BE36" s="163">
        <f t="shared" si="1"/>
        <v>65.723240000000004</v>
      </c>
      <c r="BH36" s="114"/>
      <c r="BI36" s="115">
        <v>1945</v>
      </c>
    </row>
    <row r="37" spans="1:61" ht="30" x14ac:dyDescent="0.25">
      <c r="A37" s="131" t="b">
        <v>1</v>
      </c>
      <c r="B37" s="131"/>
      <c r="C37" s="177"/>
      <c r="D37" s="131">
        <v>254</v>
      </c>
      <c r="E37" s="117" t="s">
        <v>352</v>
      </c>
      <c r="F37" s="117">
        <v>1327.1</v>
      </c>
      <c r="G37" s="117">
        <v>1327.1</v>
      </c>
      <c r="H37" s="114">
        <v>16</v>
      </c>
      <c r="I37" s="137" t="s">
        <v>353</v>
      </c>
      <c r="K37" s="151">
        <v>29923</v>
      </c>
      <c r="L37" s="118" t="s">
        <v>1389</v>
      </c>
      <c r="N37" s="114"/>
      <c r="O37" s="138" t="s">
        <v>1390</v>
      </c>
      <c r="P37" s="122" t="s">
        <v>1391</v>
      </c>
      <c r="Q37" s="118"/>
      <c r="R37" s="118"/>
      <c r="Y37" s="114"/>
      <c r="Z37" s="114"/>
      <c r="AA37" s="117">
        <v>1327.1</v>
      </c>
      <c r="AB37" s="112">
        <v>2293</v>
      </c>
      <c r="AC37" s="114"/>
      <c r="AD37" s="114"/>
      <c r="AE37" s="114"/>
      <c r="AF37" s="114"/>
      <c r="AG37" s="114"/>
      <c r="AH37" s="114"/>
      <c r="AI37" s="114"/>
      <c r="AJ37" s="152">
        <v>66.491479999999996</v>
      </c>
      <c r="AK37" s="114"/>
      <c r="AL37" s="114"/>
      <c r="AM37" s="114"/>
      <c r="AN37" s="114"/>
      <c r="AO37" s="114"/>
      <c r="AP37" s="114"/>
      <c r="AQ37" s="114"/>
      <c r="AR37" s="114"/>
      <c r="AS37" s="114"/>
      <c r="AT37" s="114"/>
      <c r="AU37" s="114"/>
      <c r="AV37" s="114"/>
      <c r="AW37" s="114"/>
      <c r="AX37" s="114"/>
      <c r="AY37" s="114"/>
      <c r="AZ37" s="114"/>
      <c r="BA37" s="114"/>
      <c r="BB37" s="114"/>
      <c r="BC37" s="114"/>
      <c r="BD37" s="114"/>
      <c r="BH37" s="114"/>
    </row>
    <row r="38" spans="1:61" ht="30" x14ac:dyDescent="0.25">
      <c r="A38" s="131" t="b">
        <v>1</v>
      </c>
      <c r="B38" s="131"/>
      <c r="C38" s="177"/>
      <c r="D38" s="131">
        <v>255</v>
      </c>
      <c r="E38" s="117" t="s">
        <v>352</v>
      </c>
      <c r="F38" s="117">
        <v>1327.4</v>
      </c>
      <c r="G38" s="117">
        <v>1327.4</v>
      </c>
      <c r="H38" s="114">
        <v>17</v>
      </c>
      <c r="I38" s="137" t="s">
        <v>353</v>
      </c>
      <c r="K38" s="151">
        <v>29923</v>
      </c>
      <c r="L38" s="118" t="s">
        <v>1389</v>
      </c>
      <c r="N38" s="114"/>
      <c r="O38" s="138" t="s">
        <v>1392</v>
      </c>
      <c r="P38" s="122" t="s">
        <v>1391</v>
      </c>
      <c r="Q38" s="118"/>
      <c r="R38" s="118"/>
      <c r="Y38" s="114"/>
      <c r="Z38" s="114"/>
      <c r="AA38" s="117">
        <v>1327.4</v>
      </c>
      <c r="AB38" s="112">
        <v>2293</v>
      </c>
      <c r="AC38" s="114"/>
      <c r="AD38" s="114"/>
      <c r="AE38" s="114"/>
      <c r="AF38" s="114"/>
      <c r="AG38" s="114"/>
      <c r="AH38" s="114"/>
      <c r="AI38" s="114"/>
      <c r="AJ38" s="152">
        <v>66.503119999999996</v>
      </c>
      <c r="AK38" s="114"/>
      <c r="AL38" s="114"/>
      <c r="AM38" s="114"/>
      <c r="AN38" s="114"/>
      <c r="AO38" s="114"/>
      <c r="AP38" s="114"/>
      <c r="AQ38" s="114"/>
      <c r="AR38" s="114"/>
      <c r="AS38" s="114"/>
      <c r="AT38" s="114"/>
      <c r="AU38" s="114"/>
      <c r="AV38" s="114"/>
      <c r="AW38" s="114"/>
      <c r="AX38" s="114"/>
      <c r="AY38" s="114"/>
      <c r="AZ38" s="114"/>
      <c r="BA38" s="114"/>
      <c r="BB38" s="114"/>
      <c r="BC38" s="114"/>
      <c r="BD38" s="114"/>
      <c r="BH38" s="114"/>
    </row>
    <row r="39" spans="1:61" ht="30" x14ac:dyDescent="0.25">
      <c r="A39" s="131" t="b">
        <v>1</v>
      </c>
      <c r="B39" s="131"/>
      <c r="C39" s="177"/>
      <c r="D39" s="131">
        <v>256</v>
      </c>
      <c r="E39" s="117" t="s">
        <v>352</v>
      </c>
      <c r="F39" s="117">
        <v>1333.4</v>
      </c>
      <c r="G39" s="117">
        <v>1333.4</v>
      </c>
      <c r="H39" s="114">
        <v>15</v>
      </c>
      <c r="I39" s="137" t="s">
        <v>353</v>
      </c>
      <c r="K39" s="151">
        <v>29923</v>
      </c>
      <c r="L39" s="118" t="s">
        <v>1389</v>
      </c>
      <c r="N39" s="114"/>
      <c r="O39" s="138" t="s">
        <v>1392</v>
      </c>
      <c r="P39" s="122" t="s">
        <v>1391</v>
      </c>
      <c r="Q39" s="118"/>
      <c r="R39" s="118"/>
      <c r="Y39" s="114"/>
      <c r="Z39" s="114"/>
      <c r="AA39" s="117">
        <v>1333.4</v>
      </c>
      <c r="AB39" s="112">
        <v>2303</v>
      </c>
      <c r="AC39" s="114"/>
      <c r="AD39" s="114"/>
      <c r="AE39" s="114"/>
      <c r="AF39" s="114"/>
      <c r="AG39" s="114"/>
      <c r="AH39" s="114"/>
      <c r="AI39" s="114"/>
      <c r="AJ39" s="152">
        <v>66.735920000000007</v>
      </c>
      <c r="AK39" s="114"/>
      <c r="AL39" s="114"/>
      <c r="AM39" s="114"/>
      <c r="AN39" s="114"/>
      <c r="AO39" s="114"/>
      <c r="AP39" s="114"/>
      <c r="AQ39" s="114"/>
      <c r="AR39" s="114"/>
      <c r="AS39" s="114"/>
      <c r="AT39" s="114"/>
      <c r="AU39" s="114"/>
      <c r="AV39" s="114"/>
      <c r="AW39" s="114"/>
      <c r="AX39" s="114"/>
      <c r="AY39" s="114"/>
      <c r="AZ39" s="114"/>
      <c r="BA39" s="114"/>
      <c r="BB39" s="114"/>
      <c r="BC39" s="114"/>
      <c r="BD39" s="114"/>
      <c r="BH39" s="114"/>
    </row>
    <row r="40" spans="1:61" ht="30" x14ac:dyDescent="0.25">
      <c r="A40" s="131" t="b">
        <v>1</v>
      </c>
      <c r="B40" s="131"/>
      <c r="C40" s="177"/>
      <c r="D40" s="131">
        <v>257</v>
      </c>
      <c r="E40" s="117" t="s">
        <v>352</v>
      </c>
      <c r="F40" s="117">
        <v>1336.7</v>
      </c>
      <c r="G40" s="117">
        <v>1336.7</v>
      </c>
      <c r="H40" s="114">
        <v>13</v>
      </c>
      <c r="I40" s="137" t="s">
        <v>353</v>
      </c>
      <c r="K40" s="151">
        <v>29923</v>
      </c>
      <c r="L40" s="118" t="s">
        <v>1389</v>
      </c>
      <c r="N40" s="114"/>
      <c r="O40" s="138" t="s">
        <v>1392</v>
      </c>
      <c r="P40" s="122" t="s">
        <v>1391</v>
      </c>
      <c r="Q40" s="118"/>
      <c r="R40" s="118"/>
      <c r="Y40" s="114"/>
      <c r="Z40" s="114"/>
      <c r="AA40" s="117">
        <v>1336.7</v>
      </c>
      <c r="AB40" s="112">
        <v>2296</v>
      </c>
      <c r="AC40" s="114"/>
      <c r="AD40" s="114"/>
      <c r="AE40" s="114"/>
      <c r="AF40" s="114"/>
      <c r="AG40" s="114"/>
      <c r="AH40" s="114"/>
      <c r="AI40" s="112">
        <v>2290</v>
      </c>
      <c r="AJ40" s="152">
        <v>66.863959999999992</v>
      </c>
      <c r="AK40" s="114"/>
      <c r="AL40" s="114"/>
      <c r="AM40" s="114"/>
      <c r="AN40" s="114"/>
      <c r="AO40" s="114"/>
      <c r="AP40" s="114"/>
      <c r="AQ40" s="114"/>
      <c r="AR40" s="114"/>
      <c r="AS40" s="114"/>
      <c r="AT40" s="114"/>
      <c r="AU40" s="114"/>
      <c r="AV40" s="114"/>
      <c r="AW40" s="114"/>
      <c r="AX40" s="114"/>
      <c r="AY40" s="114"/>
      <c r="AZ40" s="114"/>
      <c r="BA40" s="114"/>
      <c r="BB40" s="114"/>
      <c r="BC40" s="114"/>
      <c r="BD40" s="114"/>
      <c r="BH40" s="114"/>
    </row>
    <row r="41" spans="1:61" ht="30" x14ac:dyDescent="0.25">
      <c r="A41" s="131" t="b">
        <v>1</v>
      </c>
      <c r="B41" s="131"/>
      <c r="C41" s="177"/>
      <c r="D41" s="131">
        <v>258</v>
      </c>
      <c r="E41" s="117" t="s">
        <v>352</v>
      </c>
      <c r="F41" s="117">
        <v>1340.3</v>
      </c>
      <c r="G41" s="117">
        <v>1340.3</v>
      </c>
      <c r="H41" s="114">
        <v>14</v>
      </c>
      <c r="I41" s="137" t="s">
        <v>353</v>
      </c>
      <c r="K41" s="151">
        <v>29923</v>
      </c>
      <c r="L41" s="118" t="s">
        <v>1389</v>
      </c>
      <c r="N41" s="114"/>
      <c r="O41" s="138" t="s">
        <v>1392</v>
      </c>
      <c r="P41" s="122" t="s">
        <v>1391</v>
      </c>
      <c r="Q41" s="118"/>
      <c r="R41" s="118"/>
      <c r="Y41" s="114"/>
      <c r="Z41" s="114"/>
      <c r="AA41" s="117">
        <v>1340.3</v>
      </c>
      <c r="AB41" s="112">
        <v>2296</v>
      </c>
      <c r="AC41" s="114"/>
      <c r="AD41" s="114"/>
      <c r="AE41" s="114"/>
      <c r="AF41" s="114"/>
      <c r="AG41" s="114"/>
      <c r="AH41" s="114"/>
      <c r="AI41" s="114"/>
      <c r="AJ41" s="152">
        <v>67.00363999999999</v>
      </c>
      <c r="AK41" s="114"/>
      <c r="AL41" s="114"/>
      <c r="AM41" s="114"/>
      <c r="AN41" s="114"/>
      <c r="AO41" s="114"/>
      <c r="AP41" s="114"/>
      <c r="AQ41" s="114"/>
      <c r="AR41" s="114"/>
      <c r="AS41" s="114"/>
      <c r="AT41" s="114"/>
      <c r="AU41" s="114"/>
      <c r="AV41" s="114"/>
      <c r="AW41" s="114"/>
      <c r="AX41" s="114"/>
      <c r="AY41" s="114"/>
      <c r="AZ41" s="114"/>
      <c r="BA41" s="114"/>
      <c r="BB41" s="114"/>
      <c r="BC41" s="114"/>
      <c r="BD41" s="114"/>
      <c r="BH41" s="114"/>
    </row>
    <row r="42" spans="1:61" ht="30" x14ac:dyDescent="0.25">
      <c r="A42" s="131" t="s">
        <v>1411</v>
      </c>
      <c r="B42" s="131" t="str">
        <f t="shared" si="0"/>
        <v>pass test</v>
      </c>
      <c r="C42" s="177"/>
      <c r="D42" s="131">
        <v>259</v>
      </c>
      <c r="E42" s="117" t="s">
        <v>352</v>
      </c>
      <c r="F42" s="117">
        <v>1350.7</v>
      </c>
      <c r="G42" s="117">
        <v>1350.7</v>
      </c>
      <c r="H42" s="114">
        <v>12</v>
      </c>
      <c r="I42" s="137" t="s">
        <v>353</v>
      </c>
      <c r="K42" s="151">
        <v>29923</v>
      </c>
      <c r="L42" s="118" t="s">
        <v>1389</v>
      </c>
      <c r="N42" s="114"/>
      <c r="O42" s="138" t="s">
        <v>1374</v>
      </c>
      <c r="P42" s="122" t="s">
        <v>1391</v>
      </c>
      <c r="Q42" s="118"/>
      <c r="R42" s="118"/>
      <c r="Y42" s="114"/>
      <c r="Z42" s="114"/>
      <c r="AA42" s="117">
        <v>1350.7</v>
      </c>
      <c r="AB42" s="112">
        <v>2323</v>
      </c>
      <c r="AC42" s="114"/>
      <c r="AD42" s="114"/>
      <c r="AE42" s="114"/>
      <c r="AF42" s="114"/>
      <c r="AG42" s="114"/>
      <c r="AH42" s="114"/>
      <c r="AI42" s="114"/>
      <c r="AJ42" s="152">
        <v>67.407160000000005</v>
      </c>
      <c r="AK42" s="114"/>
      <c r="AL42" s="114"/>
      <c r="AM42" s="114"/>
      <c r="AN42" s="114"/>
      <c r="AO42" s="114"/>
      <c r="AP42" s="114"/>
      <c r="AQ42" s="114"/>
      <c r="AR42" s="114"/>
      <c r="AS42" s="114"/>
      <c r="AT42" s="114"/>
      <c r="AU42" s="114"/>
      <c r="AV42" s="114"/>
      <c r="AW42" s="114"/>
      <c r="AX42" s="114"/>
      <c r="AY42" s="114"/>
      <c r="AZ42" s="114"/>
      <c r="BA42" s="114"/>
      <c r="BB42" s="114"/>
      <c r="BC42" s="114"/>
      <c r="BD42" s="114"/>
      <c r="BE42" s="163">
        <f>AJ42</f>
        <v>67.407160000000005</v>
      </c>
      <c r="BH42" s="114"/>
      <c r="BI42" s="115">
        <v>1980</v>
      </c>
    </row>
    <row r="43" spans="1:61" ht="30" x14ac:dyDescent="0.25">
      <c r="A43" s="131" t="b">
        <v>1</v>
      </c>
      <c r="B43" s="131"/>
      <c r="C43" s="177"/>
      <c r="D43" s="131">
        <v>260</v>
      </c>
      <c r="E43" s="117" t="s">
        <v>352</v>
      </c>
      <c r="F43" s="117">
        <v>1419.2</v>
      </c>
      <c r="G43" s="117">
        <v>1419.2</v>
      </c>
      <c r="H43" s="114">
        <v>9</v>
      </c>
      <c r="I43" s="137" t="s">
        <v>353</v>
      </c>
      <c r="K43" s="151">
        <v>29923</v>
      </c>
      <c r="L43" s="118" t="s">
        <v>1389</v>
      </c>
      <c r="N43" s="114"/>
      <c r="O43" s="138" t="s">
        <v>1392</v>
      </c>
      <c r="P43" s="122" t="s">
        <v>1391</v>
      </c>
      <c r="Q43" s="118"/>
      <c r="R43" s="118"/>
      <c r="Y43" s="114"/>
      <c r="Z43" s="114"/>
      <c r="AA43" s="117">
        <v>1419.2</v>
      </c>
      <c r="AB43" s="112">
        <v>2443</v>
      </c>
      <c r="AC43" s="114"/>
      <c r="AD43" s="114"/>
      <c r="AE43" s="114"/>
      <c r="AF43" s="114"/>
      <c r="AG43" s="114"/>
      <c r="AH43" s="114"/>
      <c r="AI43" s="114"/>
      <c r="AJ43" s="152">
        <v>70.064959999999999</v>
      </c>
      <c r="AK43" s="114"/>
      <c r="AL43" s="114"/>
      <c r="AM43" s="114"/>
      <c r="AN43" s="114"/>
      <c r="AO43" s="114"/>
      <c r="AP43" s="114"/>
      <c r="AQ43" s="114"/>
      <c r="AR43" s="114"/>
      <c r="AS43" s="114"/>
      <c r="AT43" s="114"/>
      <c r="AU43" s="114"/>
      <c r="AV43" s="114"/>
      <c r="AW43" s="114"/>
      <c r="AX43" s="114"/>
      <c r="AY43" s="114"/>
      <c r="AZ43" s="114"/>
      <c r="BA43" s="114"/>
      <c r="BB43" s="114"/>
      <c r="BC43" s="114"/>
      <c r="BD43" s="114"/>
      <c r="BH43" s="114"/>
    </row>
    <row r="44" spans="1:61" ht="30" x14ac:dyDescent="0.25">
      <c r="A44" s="131" t="b">
        <v>1</v>
      </c>
      <c r="B44" s="131"/>
      <c r="C44" s="177"/>
      <c r="D44" s="131">
        <v>261</v>
      </c>
      <c r="E44" s="117" t="s">
        <v>352</v>
      </c>
      <c r="F44" s="117">
        <v>1420.5</v>
      </c>
      <c r="G44" s="117">
        <v>1420.5</v>
      </c>
      <c r="H44" s="114">
        <v>11</v>
      </c>
      <c r="I44" s="137" t="s">
        <v>353</v>
      </c>
      <c r="K44" s="151">
        <v>29923</v>
      </c>
      <c r="L44" s="118" t="s">
        <v>1389</v>
      </c>
      <c r="N44" s="114"/>
      <c r="O44" s="138" t="s">
        <v>1392</v>
      </c>
      <c r="P44" s="122" t="s">
        <v>1391</v>
      </c>
      <c r="Q44" s="118"/>
      <c r="R44" s="118"/>
      <c r="Y44" s="114"/>
      <c r="Z44" s="114"/>
      <c r="AA44" s="117">
        <v>1420.5</v>
      </c>
      <c r="AB44" s="112">
        <v>2456</v>
      </c>
      <c r="AC44" s="114"/>
      <c r="AD44" s="114"/>
      <c r="AE44" s="114"/>
      <c r="AF44" s="114"/>
      <c r="AG44" s="114"/>
      <c r="AH44" s="114"/>
      <c r="AI44" s="112">
        <v>2447</v>
      </c>
      <c r="AJ44" s="152">
        <v>70.115399999999994</v>
      </c>
      <c r="AK44" s="114"/>
      <c r="AL44" s="114"/>
      <c r="AM44" s="114"/>
      <c r="AN44" s="114"/>
      <c r="AO44" s="114"/>
      <c r="AP44" s="114"/>
      <c r="AQ44" s="114"/>
      <c r="AR44" s="114"/>
      <c r="AS44" s="114"/>
      <c r="AT44" s="114"/>
      <c r="AU44" s="114"/>
      <c r="AV44" s="114"/>
      <c r="AW44" s="114"/>
      <c r="AX44" s="114"/>
      <c r="AY44" s="114"/>
      <c r="AZ44" s="114"/>
      <c r="BA44" s="114"/>
      <c r="BB44" s="114"/>
      <c r="BC44" s="114"/>
      <c r="BD44" s="114"/>
      <c r="BH44" s="114"/>
    </row>
    <row r="45" spans="1:61" ht="30" x14ac:dyDescent="0.25">
      <c r="A45" s="131" t="b">
        <v>1</v>
      </c>
      <c r="B45" s="131"/>
      <c r="C45" s="177"/>
      <c r="D45" s="131">
        <v>262</v>
      </c>
      <c r="E45" s="117" t="s">
        <v>352</v>
      </c>
      <c r="F45" s="117">
        <v>1435.5</v>
      </c>
      <c r="G45" s="117">
        <v>1435.5</v>
      </c>
      <c r="H45" s="114">
        <v>10</v>
      </c>
      <c r="I45" s="137" t="s">
        <v>353</v>
      </c>
      <c r="K45" s="151">
        <v>29923</v>
      </c>
      <c r="L45" s="118" t="s">
        <v>1389</v>
      </c>
      <c r="N45" s="114"/>
      <c r="O45" s="138" t="s">
        <v>1393</v>
      </c>
      <c r="P45" s="122" t="s">
        <v>1391</v>
      </c>
      <c r="Q45" s="118"/>
      <c r="R45" s="118"/>
      <c r="Y45" s="114"/>
      <c r="Z45" s="114"/>
      <c r="AA45" s="117">
        <v>1435.5</v>
      </c>
      <c r="AB45" s="112">
        <v>2477</v>
      </c>
      <c r="AC45" s="114"/>
      <c r="AD45" s="114"/>
      <c r="AE45" s="114"/>
      <c r="AF45" s="114"/>
      <c r="AG45" s="114"/>
      <c r="AH45" s="114"/>
      <c r="AI45" s="114"/>
      <c r="AJ45" s="152">
        <v>70.697400000000002</v>
      </c>
      <c r="AK45" s="114"/>
      <c r="AL45" s="114"/>
      <c r="AM45" s="114"/>
      <c r="AN45" s="114"/>
      <c r="AO45" s="114"/>
      <c r="AP45" s="114"/>
      <c r="AQ45" s="114"/>
      <c r="AR45" s="114"/>
      <c r="AS45" s="114"/>
      <c r="AT45" s="114"/>
      <c r="AU45" s="114"/>
      <c r="AV45" s="114"/>
      <c r="AW45" s="114"/>
      <c r="AX45" s="114"/>
      <c r="AY45" s="114"/>
      <c r="AZ45" s="114"/>
      <c r="BA45" s="114"/>
      <c r="BB45" s="114"/>
      <c r="BC45" s="114"/>
      <c r="BD45" s="114"/>
      <c r="BH45" s="114"/>
    </row>
    <row r="46" spans="1:61" ht="45" x14ac:dyDescent="0.25">
      <c r="A46" s="131" t="s">
        <v>1411</v>
      </c>
      <c r="B46" s="131" t="str">
        <f t="shared" si="0"/>
        <v>pass test</v>
      </c>
      <c r="C46" s="177"/>
      <c r="D46" s="131">
        <v>263</v>
      </c>
      <c r="E46" s="117" t="s">
        <v>352</v>
      </c>
      <c r="F46" s="117">
        <v>1491.5</v>
      </c>
      <c r="G46" s="117">
        <v>1491.5</v>
      </c>
      <c r="H46" s="114">
        <v>8</v>
      </c>
      <c r="I46" s="137" t="s">
        <v>353</v>
      </c>
      <c r="K46" s="151">
        <v>29923</v>
      </c>
      <c r="L46" s="118" t="s">
        <v>1389</v>
      </c>
      <c r="N46" s="114">
        <v>13300</v>
      </c>
      <c r="O46" s="138" t="s">
        <v>1374</v>
      </c>
      <c r="P46" s="122" t="s">
        <v>1394</v>
      </c>
      <c r="Y46" s="114"/>
      <c r="Z46" s="114"/>
      <c r="AA46" s="117">
        <v>1491.5</v>
      </c>
      <c r="AB46" s="112">
        <v>2751</v>
      </c>
      <c r="AC46" s="114"/>
      <c r="AD46" s="114"/>
      <c r="AE46" s="114"/>
      <c r="AF46" s="114"/>
      <c r="AG46" s="114"/>
      <c r="AH46" s="114"/>
      <c r="AI46" s="112">
        <v>2577</v>
      </c>
      <c r="AJ46" s="152">
        <v>72.870199999999997</v>
      </c>
      <c r="AK46" s="114"/>
      <c r="AL46" s="114"/>
      <c r="AM46" s="114"/>
      <c r="AN46" s="114"/>
      <c r="AO46" s="114"/>
      <c r="AP46" s="114"/>
      <c r="AQ46" s="114"/>
      <c r="AR46" s="114"/>
      <c r="AS46" s="114"/>
      <c r="AT46" s="114"/>
      <c r="AU46" s="114"/>
      <c r="AV46" s="114"/>
      <c r="AW46" s="114"/>
      <c r="AX46" s="114"/>
      <c r="AY46" s="114"/>
      <c r="AZ46" s="114"/>
      <c r="BA46" s="114"/>
      <c r="BB46" s="114"/>
      <c r="BC46" s="114"/>
      <c r="BD46" s="114"/>
      <c r="BE46" s="163">
        <f>AJ46</f>
        <v>72.870199999999997</v>
      </c>
      <c r="BH46" s="114"/>
      <c r="BI46" s="115">
        <v>2216</v>
      </c>
    </row>
    <row r="47" spans="1:61" s="24" customFormat="1" ht="30" x14ac:dyDescent="0.25">
      <c r="A47" s="108" t="b">
        <v>1</v>
      </c>
      <c r="B47" s="131"/>
      <c r="C47" s="177"/>
      <c r="D47" s="108">
        <v>264</v>
      </c>
      <c r="E47" s="25" t="s">
        <v>352</v>
      </c>
      <c r="F47" s="25">
        <v>1503</v>
      </c>
      <c r="G47" s="25">
        <v>1503</v>
      </c>
      <c r="H47" s="24">
        <v>30</v>
      </c>
      <c r="I47" s="109" t="s">
        <v>353</v>
      </c>
      <c r="K47" s="106">
        <v>29923</v>
      </c>
      <c r="L47" s="120" t="s">
        <v>1389</v>
      </c>
      <c r="O47" s="105" t="s">
        <v>1390</v>
      </c>
      <c r="P47" s="111" t="s">
        <v>1391</v>
      </c>
      <c r="AA47" s="25">
        <v>1503</v>
      </c>
      <c r="AB47" s="26">
        <v>2621</v>
      </c>
      <c r="AI47" s="26">
        <v>2618</v>
      </c>
      <c r="AJ47" s="110">
        <v>73.316399999999987</v>
      </c>
      <c r="AK47" s="114"/>
      <c r="AL47" s="114"/>
      <c r="AM47" s="114"/>
      <c r="AN47" s="114"/>
      <c r="AO47" s="114"/>
      <c r="AP47" s="114"/>
      <c r="AQ47" s="114"/>
      <c r="AR47" s="114"/>
      <c r="AS47" s="114"/>
      <c r="AT47" s="114"/>
      <c r="AU47" s="114"/>
      <c r="AV47" s="114"/>
      <c r="AW47" s="114"/>
      <c r="AX47" s="114"/>
      <c r="AY47" s="114"/>
      <c r="AZ47" s="114"/>
      <c r="BA47" s="114"/>
      <c r="BB47" s="114"/>
      <c r="BC47" s="114"/>
      <c r="BD47" s="114"/>
    </row>
    <row r="48" spans="1:61" ht="30" x14ac:dyDescent="0.25">
      <c r="A48" s="131" t="b">
        <v>1</v>
      </c>
      <c r="B48" s="131"/>
      <c r="C48" s="177"/>
      <c r="D48" s="131">
        <v>265</v>
      </c>
      <c r="E48" s="117" t="s">
        <v>352</v>
      </c>
      <c r="F48" s="117">
        <v>1505</v>
      </c>
      <c r="G48" s="117">
        <v>1505</v>
      </c>
      <c r="H48" s="114">
        <v>31</v>
      </c>
      <c r="I48" s="137" t="s">
        <v>353</v>
      </c>
      <c r="K48" s="151">
        <v>29923</v>
      </c>
      <c r="L48" s="118" t="s">
        <v>1389</v>
      </c>
      <c r="N48" s="114"/>
      <c r="O48" s="138" t="s">
        <v>1392</v>
      </c>
      <c r="P48" s="122" t="s">
        <v>1391</v>
      </c>
      <c r="Y48" s="114"/>
      <c r="Z48" s="114"/>
      <c r="AA48" s="117">
        <v>1505</v>
      </c>
      <c r="AB48" s="112">
        <v>2624</v>
      </c>
      <c r="AC48" s="114"/>
      <c r="AD48" s="114"/>
      <c r="AE48" s="114"/>
      <c r="AF48" s="114"/>
      <c r="AG48" s="114"/>
      <c r="AH48" s="114"/>
      <c r="AI48" s="114"/>
      <c r="AJ48" s="152">
        <v>73.394000000000005</v>
      </c>
      <c r="AK48" s="114"/>
      <c r="AL48" s="114"/>
      <c r="AM48" s="114"/>
      <c r="AN48" s="114"/>
      <c r="AO48" s="114"/>
      <c r="AP48" s="114"/>
      <c r="AQ48" s="114"/>
      <c r="AR48" s="114"/>
      <c r="AS48" s="114"/>
      <c r="AT48" s="114"/>
      <c r="AU48" s="114"/>
      <c r="AV48" s="114"/>
      <c r="AW48" s="114"/>
      <c r="AX48" s="114"/>
      <c r="AY48" s="114"/>
      <c r="AZ48" s="114"/>
      <c r="BA48" s="114"/>
      <c r="BB48" s="114"/>
      <c r="BC48" s="114"/>
      <c r="BD48" s="114"/>
      <c r="BH48" s="114"/>
    </row>
    <row r="49" spans="1:62" ht="30" x14ac:dyDescent="0.25">
      <c r="A49" s="131" t="b">
        <v>1</v>
      </c>
      <c r="B49" s="131"/>
      <c r="C49" s="177"/>
      <c r="D49" s="131">
        <v>266</v>
      </c>
      <c r="E49" s="117" t="s">
        <v>352</v>
      </c>
      <c r="F49" s="117">
        <v>1604.3</v>
      </c>
      <c r="G49" s="117">
        <v>1604.3</v>
      </c>
      <c r="H49" s="114">
        <v>5</v>
      </c>
      <c r="I49" s="137" t="s">
        <v>353</v>
      </c>
      <c r="K49" s="151">
        <v>29923</v>
      </c>
      <c r="L49" s="118" t="s">
        <v>1389</v>
      </c>
      <c r="N49" s="114"/>
      <c r="O49" s="138" t="s">
        <v>1390</v>
      </c>
      <c r="P49" s="122" t="s">
        <v>1391</v>
      </c>
      <c r="Y49" s="114"/>
      <c r="Z49" s="114"/>
      <c r="AA49" s="117">
        <v>1604.3</v>
      </c>
      <c r="AB49" s="112">
        <v>2780</v>
      </c>
      <c r="AC49" s="114"/>
      <c r="AD49" s="114"/>
      <c r="AE49" s="114"/>
      <c r="AF49" s="114"/>
      <c r="AG49" s="114"/>
      <c r="AH49" s="114"/>
      <c r="AI49" s="112">
        <v>2781</v>
      </c>
      <c r="AJ49" s="152">
        <v>77.246839999999992</v>
      </c>
      <c r="AK49" s="114"/>
      <c r="AL49" s="114"/>
      <c r="AM49" s="114"/>
      <c r="AN49" s="114"/>
      <c r="AO49" s="114"/>
      <c r="AP49" s="114"/>
      <c r="AQ49" s="114"/>
      <c r="AR49" s="114"/>
      <c r="AS49" s="114"/>
      <c r="AT49" s="114"/>
      <c r="AU49" s="114"/>
      <c r="AV49" s="114"/>
      <c r="AW49" s="114"/>
      <c r="AX49" s="114"/>
      <c r="AY49" s="114"/>
      <c r="AZ49" s="114"/>
      <c r="BA49" s="114"/>
      <c r="BB49" s="114"/>
      <c r="BC49" s="114"/>
      <c r="BD49" s="114"/>
      <c r="BH49" s="114"/>
    </row>
    <row r="50" spans="1:62" ht="30" x14ac:dyDescent="0.25">
      <c r="A50" s="131" t="b">
        <v>1</v>
      </c>
      <c r="B50" s="131"/>
      <c r="C50" s="177"/>
      <c r="D50" s="131">
        <v>267</v>
      </c>
      <c r="E50" s="117" t="s">
        <v>352</v>
      </c>
      <c r="F50" s="117">
        <v>1610.5</v>
      </c>
      <c r="G50" s="117">
        <v>1610.5</v>
      </c>
      <c r="H50" s="114">
        <v>6</v>
      </c>
      <c r="I50" s="137" t="s">
        <v>353</v>
      </c>
      <c r="K50" s="151">
        <v>29923</v>
      </c>
      <c r="L50" s="118" t="s">
        <v>1389</v>
      </c>
      <c r="N50" s="114"/>
      <c r="O50" s="138" t="s">
        <v>1390</v>
      </c>
      <c r="P50" s="122" t="s">
        <v>1391</v>
      </c>
      <c r="Y50" s="114"/>
      <c r="Z50" s="114"/>
      <c r="AA50" s="117">
        <v>1610.5</v>
      </c>
      <c r="AB50" s="112">
        <v>2778</v>
      </c>
      <c r="AC50" s="114"/>
      <c r="AD50" s="114"/>
      <c r="AE50" s="114"/>
      <c r="AF50" s="114"/>
      <c r="AG50" s="114"/>
      <c r="AH50" s="114"/>
      <c r="AI50" s="112">
        <v>2783</v>
      </c>
      <c r="AJ50" s="152">
        <v>77.487400000000008</v>
      </c>
      <c r="AK50" s="114"/>
      <c r="AL50" s="114"/>
      <c r="AM50" s="114"/>
      <c r="AN50" s="114"/>
      <c r="AO50" s="114"/>
      <c r="AP50" s="114"/>
      <c r="AQ50" s="114"/>
      <c r="AR50" s="114"/>
      <c r="AS50" s="114"/>
      <c r="AT50" s="114"/>
      <c r="AU50" s="114"/>
      <c r="AV50" s="114"/>
      <c r="AW50" s="114"/>
      <c r="AX50" s="114"/>
      <c r="AY50" s="114"/>
      <c r="AZ50" s="114"/>
      <c r="BA50" s="114"/>
      <c r="BB50" s="114"/>
      <c r="BC50" s="114"/>
      <c r="BD50" s="114"/>
      <c r="BH50" s="114"/>
    </row>
    <row r="51" spans="1:62" ht="30" x14ac:dyDescent="0.25">
      <c r="A51" s="131" t="b">
        <v>1</v>
      </c>
      <c r="B51" s="131"/>
      <c r="C51" s="177"/>
      <c r="D51" s="131">
        <v>268</v>
      </c>
      <c r="E51" s="117" t="s">
        <v>352</v>
      </c>
      <c r="F51" s="117">
        <v>1613.8</v>
      </c>
      <c r="G51" s="117">
        <v>1613.8</v>
      </c>
      <c r="H51" s="114">
        <v>7</v>
      </c>
      <c r="I51" s="137" t="s">
        <v>353</v>
      </c>
      <c r="K51" s="151">
        <v>29923</v>
      </c>
      <c r="L51" s="118" t="s">
        <v>1389</v>
      </c>
      <c r="N51" s="114"/>
      <c r="O51" s="138" t="s">
        <v>1392</v>
      </c>
      <c r="P51" s="122" t="s">
        <v>1391</v>
      </c>
      <c r="Y51" s="114"/>
      <c r="Z51" s="114"/>
      <c r="AA51" s="117">
        <v>1613.8</v>
      </c>
      <c r="AB51" s="112">
        <v>2785</v>
      </c>
      <c r="AC51" s="114"/>
      <c r="AD51" s="114"/>
      <c r="AE51" s="114"/>
      <c r="AF51" s="114"/>
      <c r="AG51" s="114"/>
      <c r="AH51" s="114"/>
      <c r="AI51" s="112">
        <v>2785</v>
      </c>
      <c r="AJ51" s="152">
        <v>77.615439999999992</v>
      </c>
      <c r="AK51" s="114"/>
      <c r="AL51" s="114"/>
      <c r="AM51" s="114"/>
      <c r="AN51" s="114"/>
      <c r="AO51" s="114"/>
      <c r="AP51" s="114"/>
      <c r="AQ51" s="114"/>
      <c r="AR51" s="114"/>
      <c r="AS51" s="114"/>
      <c r="AT51" s="114"/>
      <c r="AU51" s="114"/>
      <c r="AV51" s="114"/>
      <c r="AW51" s="114"/>
      <c r="AX51" s="114"/>
      <c r="AY51" s="114"/>
      <c r="AZ51" s="114"/>
      <c r="BA51" s="114"/>
      <c r="BB51" s="114"/>
      <c r="BC51" s="114"/>
      <c r="BD51" s="114"/>
      <c r="BH51" s="114"/>
    </row>
    <row r="52" spans="1:62" ht="45" x14ac:dyDescent="0.25">
      <c r="A52" s="131" t="s">
        <v>1411</v>
      </c>
      <c r="B52" s="131" t="str">
        <f t="shared" si="0"/>
        <v>pass test</v>
      </c>
      <c r="C52" s="177"/>
      <c r="D52" s="131">
        <v>269</v>
      </c>
      <c r="E52" s="117" t="s">
        <v>352</v>
      </c>
      <c r="F52" s="117">
        <v>1680.3</v>
      </c>
      <c r="G52" s="117">
        <v>1680.3</v>
      </c>
      <c r="H52" s="114">
        <v>4</v>
      </c>
      <c r="I52" s="137" t="s">
        <v>353</v>
      </c>
      <c r="K52" s="151">
        <v>29923</v>
      </c>
      <c r="L52" s="118" t="s">
        <v>1389</v>
      </c>
      <c r="N52" s="114">
        <v>7400</v>
      </c>
      <c r="O52" s="138" t="s">
        <v>1374</v>
      </c>
      <c r="P52" s="122" t="s">
        <v>1395</v>
      </c>
      <c r="Y52" s="114"/>
      <c r="Z52" s="114"/>
      <c r="AA52" s="117">
        <v>1680.3</v>
      </c>
      <c r="AB52" s="112">
        <v>2905</v>
      </c>
      <c r="AC52" s="114"/>
      <c r="AD52" s="114"/>
      <c r="AE52" s="114"/>
      <c r="AF52" s="114"/>
      <c r="AG52" s="114"/>
      <c r="AH52" s="114"/>
      <c r="AI52" s="114"/>
      <c r="AJ52" s="152">
        <v>80.195639999999997</v>
      </c>
      <c r="AK52" s="114"/>
      <c r="AL52" s="114"/>
      <c r="AM52" s="114"/>
      <c r="AN52" s="114"/>
      <c r="AO52" s="114"/>
      <c r="AP52" s="114"/>
      <c r="AQ52" s="114"/>
      <c r="AR52" s="114"/>
      <c r="AS52" s="114"/>
      <c r="AT52" s="114"/>
      <c r="AU52" s="114"/>
      <c r="AV52" s="114"/>
      <c r="AW52" s="114"/>
      <c r="AX52" s="114"/>
      <c r="AY52" s="114"/>
      <c r="AZ52" s="114"/>
      <c r="BA52" s="114"/>
      <c r="BB52" s="114"/>
      <c r="BC52" s="114"/>
      <c r="BD52" s="114"/>
      <c r="BE52" s="163">
        <f>AJ52</f>
        <v>80.195639999999997</v>
      </c>
      <c r="BH52" s="114"/>
      <c r="BI52" s="115">
        <v>2494</v>
      </c>
    </row>
    <row r="53" spans="1:62" ht="30" x14ac:dyDescent="0.25">
      <c r="A53" s="131" t="b">
        <v>1</v>
      </c>
      <c r="B53" s="131"/>
      <c r="C53" s="177"/>
      <c r="D53" s="131">
        <v>270</v>
      </c>
      <c r="E53" s="117" t="s">
        <v>352</v>
      </c>
      <c r="F53" s="117">
        <v>1799.2</v>
      </c>
      <c r="G53" s="117">
        <v>1799.2</v>
      </c>
      <c r="H53" s="114">
        <v>2</v>
      </c>
      <c r="I53" s="137" t="s">
        <v>353</v>
      </c>
      <c r="K53" s="151">
        <v>29923</v>
      </c>
      <c r="L53" s="118" t="s">
        <v>1389</v>
      </c>
      <c r="N53" s="114"/>
      <c r="O53" s="138" t="s">
        <v>1390</v>
      </c>
      <c r="P53" s="122" t="s">
        <v>1391</v>
      </c>
      <c r="Y53" s="114"/>
      <c r="Z53" s="114"/>
      <c r="AA53" s="117">
        <v>1799.2</v>
      </c>
      <c r="AB53" s="112">
        <v>3121</v>
      </c>
      <c r="AC53" s="114"/>
      <c r="AD53" s="114"/>
      <c r="AE53" s="114"/>
      <c r="AF53" s="114"/>
      <c r="AG53" s="114"/>
      <c r="AH53" s="114"/>
      <c r="AI53" s="114"/>
      <c r="AJ53" s="152">
        <v>84.808959999999999</v>
      </c>
      <c r="AK53" s="114"/>
      <c r="AL53" s="114"/>
      <c r="AM53" s="114"/>
      <c r="AN53" s="114"/>
      <c r="AO53" s="114"/>
      <c r="AP53" s="114"/>
      <c r="AQ53" s="114"/>
      <c r="AR53" s="114"/>
      <c r="AS53" s="114"/>
      <c r="AT53" s="114"/>
      <c r="AU53" s="114"/>
      <c r="AV53" s="114"/>
      <c r="AW53" s="114"/>
      <c r="AX53" s="114"/>
      <c r="AY53" s="114"/>
      <c r="AZ53" s="114"/>
      <c r="BA53" s="114"/>
      <c r="BB53" s="114"/>
      <c r="BC53" s="114"/>
      <c r="BD53" s="114"/>
      <c r="BH53" s="114"/>
    </row>
    <row r="54" spans="1:62" ht="30" x14ac:dyDescent="0.25">
      <c r="A54" s="131" t="b">
        <v>1</v>
      </c>
      <c r="B54" s="131"/>
      <c r="C54" s="177"/>
      <c r="D54" s="131">
        <v>271</v>
      </c>
      <c r="E54" s="117" t="s">
        <v>352</v>
      </c>
      <c r="F54" s="117">
        <v>1799.4</v>
      </c>
      <c r="G54" s="117">
        <v>1799.4</v>
      </c>
      <c r="H54" s="114">
        <v>1</v>
      </c>
      <c r="I54" s="137" t="s">
        <v>353</v>
      </c>
      <c r="K54" s="151">
        <v>29923</v>
      </c>
      <c r="L54" s="118" t="s">
        <v>1389</v>
      </c>
      <c r="N54" s="114"/>
      <c r="O54" s="138" t="s">
        <v>1392</v>
      </c>
      <c r="P54" s="122" t="s">
        <v>1391</v>
      </c>
      <c r="Y54" s="114"/>
      <c r="Z54" s="114"/>
      <c r="AA54" s="117">
        <v>1799.4</v>
      </c>
      <c r="AB54" s="112">
        <v>3126</v>
      </c>
      <c r="AC54" s="114"/>
      <c r="AD54" s="114"/>
      <c r="AE54" s="114"/>
      <c r="AF54" s="114"/>
      <c r="AG54" s="114"/>
      <c r="AH54" s="114"/>
      <c r="AI54" s="114"/>
      <c r="AJ54" s="152">
        <v>84.816720000000004</v>
      </c>
      <c r="AK54" s="114"/>
      <c r="AL54" s="114"/>
      <c r="AM54" s="114"/>
      <c r="AN54" s="114"/>
      <c r="AO54" s="114"/>
      <c r="AP54" s="114"/>
      <c r="AQ54" s="114"/>
      <c r="AR54" s="114"/>
      <c r="AS54" s="114"/>
      <c r="AT54" s="114"/>
      <c r="AU54" s="114"/>
      <c r="AV54" s="114"/>
      <c r="AW54" s="114"/>
      <c r="AX54" s="114"/>
      <c r="AY54" s="114"/>
      <c r="AZ54" s="114"/>
      <c r="BA54" s="114"/>
      <c r="BB54" s="114"/>
      <c r="BC54" s="114"/>
      <c r="BD54" s="114"/>
      <c r="BH54" s="114"/>
    </row>
    <row r="55" spans="1:62" ht="45" x14ac:dyDescent="0.25">
      <c r="A55" s="131" t="s">
        <v>1411</v>
      </c>
      <c r="B55" s="131" t="str">
        <f t="shared" si="0"/>
        <v>pass test</v>
      </c>
      <c r="C55" s="177"/>
      <c r="D55" s="131">
        <v>272</v>
      </c>
      <c r="E55" s="117" t="s">
        <v>352</v>
      </c>
      <c r="F55" s="117">
        <v>1807</v>
      </c>
      <c r="G55" s="117">
        <v>1807</v>
      </c>
      <c r="H55" s="114">
        <v>3</v>
      </c>
      <c r="I55" s="137" t="s">
        <v>353</v>
      </c>
      <c r="K55" s="151">
        <v>29923</v>
      </c>
      <c r="L55" s="118" t="s">
        <v>1396</v>
      </c>
      <c r="N55" s="114">
        <v>14600</v>
      </c>
      <c r="O55" s="138" t="s">
        <v>1397</v>
      </c>
      <c r="P55" s="122" t="s">
        <v>1398</v>
      </c>
      <c r="Y55" s="114"/>
      <c r="Z55" s="114"/>
      <c r="AA55" s="117">
        <v>1807</v>
      </c>
      <c r="AB55" s="112">
        <v>3133</v>
      </c>
      <c r="AC55" s="114"/>
      <c r="AD55" s="114"/>
      <c r="AE55" s="114"/>
      <c r="AF55" s="114"/>
      <c r="AG55" s="114"/>
      <c r="AH55" s="114"/>
      <c r="AI55" s="112">
        <v>3122</v>
      </c>
      <c r="AJ55" s="152">
        <v>85.111599999999996</v>
      </c>
      <c r="AK55" s="114"/>
      <c r="AL55" s="114"/>
      <c r="AM55" s="114"/>
      <c r="AN55" s="114"/>
      <c r="AO55" s="114"/>
      <c r="AP55" s="114"/>
      <c r="AQ55" s="114"/>
      <c r="AR55" s="114"/>
      <c r="AS55" s="114"/>
      <c r="AT55" s="114"/>
      <c r="AU55" s="114"/>
      <c r="AV55" s="114"/>
      <c r="AW55" s="114"/>
      <c r="AX55" s="114"/>
      <c r="AY55" s="114"/>
      <c r="AZ55" s="114"/>
      <c r="BA55" s="114"/>
      <c r="BB55" s="114"/>
      <c r="BC55" s="114"/>
      <c r="BD55" s="114"/>
      <c r="BE55" s="163">
        <f>AJ55</f>
        <v>85.111599999999996</v>
      </c>
      <c r="BH55" s="114"/>
      <c r="BI55" s="115">
        <v>2982</v>
      </c>
    </row>
    <row r="56" spans="1:62" ht="30" x14ac:dyDescent="0.25">
      <c r="A56" s="131" t="b">
        <v>0</v>
      </c>
      <c r="B56" s="131" t="str">
        <f t="shared" si="0"/>
        <v>pass test</v>
      </c>
      <c r="C56" s="177"/>
      <c r="D56" s="131">
        <v>17</v>
      </c>
      <c r="E56" s="114" t="s">
        <v>64</v>
      </c>
      <c r="F56" s="114">
        <v>1151</v>
      </c>
      <c r="G56" s="114">
        <v>1172.2</v>
      </c>
      <c r="H56" s="114">
        <v>1</v>
      </c>
      <c r="I56" s="114" t="s">
        <v>44</v>
      </c>
      <c r="J56" s="137" t="s">
        <v>65</v>
      </c>
      <c r="K56" s="151">
        <v>40089</v>
      </c>
      <c r="L56" s="114" t="s">
        <v>66</v>
      </c>
      <c r="N56" s="114"/>
      <c r="O56" s="138" t="s">
        <v>67</v>
      </c>
      <c r="P56" s="129" t="s">
        <v>49</v>
      </c>
      <c r="Q56" s="114">
        <v>1138.4000000000001</v>
      </c>
      <c r="R56" s="114">
        <v>1723.9</v>
      </c>
      <c r="S56" s="114">
        <v>866.61</v>
      </c>
      <c r="T56" s="114">
        <v>946.72</v>
      </c>
      <c r="U56" s="114">
        <v>1453.22</v>
      </c>
      <c r="V56" s="114">
        <v>950.8</v>
      </c>
      <c r="W56" s="114">
        <v>1107.04</v>
      </c>
      <c r="X56" s="114">
        <v>1454.42</v>
      </c>
      <c r="Y56" s="114">
        <v>1725.76</v>
      </c>
      <c r="Z56" s="115">
        <v>51.1</v>
      </c>
      <c r="AA56" s="112">
        <v>1151.71</v>
      </c>
      <c r="AB56" s="112">
        <v>1746.18</v>
      </c>
      <c r="AC56" s="112">
        <v>901.57</v>
      </c>
      <c r="AD56" s="112">
        <v>972.82</v>
      </c>
      <c r="AE56" s="112">
        <v>1474.2</v>
      </c>
      <c r="AF56" s="112">
        <v>974.48</v>
      </c>
      <c r="AG56" s="112">
        <v>1127.21</v>
      </c>
      <c r="AH56" s="112">
        <v>1474.81</v>
      </c>
      <c r="AI56" s="112">
        <v>1746.93</v>
      </c>
      <c r="AJ56" s="115">
        <v>50.9</v>
      </c>
      <c r="AK56" s="112">
        <v>1135.17</v>
      </c>
      <c r="AL56" s="112">
        <v>813.72</v>
      </c>
      <c r="AM56" s="114"/>
      <c r="AN56" s="114"/>
      <c r="AO56" s="112">
        <v>939.58</v>
      </c>
      <c r="AP56" s="114"/>
      <c r="AQ56" s="114"/>
      <c r="AR56" s="112">
        <v>1106.98</v>
      </c>
      <c r="AS56" s="112">
        <v>1715.11</v>
      </c>
      <c r="AT56" s="115" t="s">
        <v>68</v>
      </c>
      <c r="AU56" s="114"/>
      <c r="AV56" s="114"/>
      <c r="AW56" s="114"/>
      <c r="AX56" s="114"/>
      <c r="AY56" s="114"/>
      <c r="AZ56" s="114"/>
      <c r="BA56" s="114"/>
      <c r="BB56" s="114"/>
      <c r="BC56" s="114"/>
      <c r="BD56" s="114"/>
      <c r="BE56" s="158"/>
      <c r="BH56" s="114"/>
    </row>
    <row r="57" spans="1:62" ht="75" x14ac:dyDescent="0.25">
      <c r="A57" s="131" t="b">
        <v>0</v>
      </c>
      <c r="B57" s="131" t="str">
        <f t="shared" si="0"/>
        <v>pass test</v>
      </c>
      <c r="C57" s="177"/>
      <c r="D57" s="131">
        <v>207</v>
      </c>
      <c r="E57" s="117" t="s">
        <v>354</v>
      </c>
      <c r="F57" s="117">
        <v>1364</v>
      </c>
      <c r="G57" s="117">
        <v>1458</v>
      </c>
      <c r="H57" s="117"/>
      <c r="I57" s="149" t="s">
        <v>44</v>
      </c>
      <c r="J57" s="195" t="s">
        <v>339</v>
      </c>
      <c r="K57" s="189">
        <v>31904</v>
      </c>
      <c r="L57" s="195" t="s">
        <v>1426</v>
      </c>
      <c r="M57" s="195"/>
      <c r="N57" s="195"/>
      <c r="O57" s="150" t="s">
        <v>355</v>
      </c>
      <c r="P57" s="122" t="s">
        <v>356</v>
      </c>
      <c r="Q57" s="196">
        <v>1357.2743565672206</v>
      </c>
      <c r="R57" s="196">
        <v>2207</v>
      </c>
      <c r="S57" s="196">
        <v>1694</v>
      </c>
      <c r="T57" s="196">
        <v>1704</v>
      </c>
      <c r="U57" s="196">
        <v>1933</v>
      </c>
      <c r="V57" s="196">
        <v>1767</v>
      </c>
      <c r="W57" s="196">
        <v>1923</v>
      </c>
      <c r="X57" s="196">
        <v>1933</v>
      </c>
      <c r="Y57" s="196">
        <v>2207</v>
      </c>
      <c r="Z57" s="180"/>
      <c r="AA57" s="194">
        <v>1369.7711561673229</v>
      </c>
      <c r="AB57" s="194">
        <v>2246</v>
      </c>
      <c r="AC57" s="194">
        <v>1972</v>
      </c>
      <c r="AD57" s="194">
        <v>1972</v>
      </c>
      <c r="AE57" s="194">
        <v>1954</v>
      </c>
      <c r="AF57" s="196">
        <v>1954</v>
      </c>
      <c r="AG57" s="194">
        <v>1954</v>
      </c>
      <c r="AH57" s="194">
        <v>1963</v>
      </c>
      <c r="AI57" s="194">
        <v>2246</v>
      </c>
      <c r="AJ57" s="185">
        <v>80</v>
      </c>
      <c r="AK57" s="116"/>
      <c r="AL57" s="116"/>
      <c r="AM57" s="116"/>
      <c r="AN57" s="116"/>
      <c r="AO57" s="116"/>
      <c r="AP57" s="116"/>
      <c r="AQ57" s="116"/>
      <c r="AR57" s="116"/>
      <c r="AS57" s="116"/>
      <c r="AT57" s="119"/>
      <c r="AU57" s="116"/>
      <c r="AV57" s="116"/>
      <c r="AW57" s="116"/>
      <c r="AX57" s="116"/>
      <c r="AY57" s="116"/>
      <c r="AZ57" s="116"/>
      <c r="BA57" s="116"/>
      <c r="BB57" s="116"/>
      <c r="BC57" s="116"/>
      <c r="BD57" s="116"/>
      <c r="BE57" s="159"/>
      <c r="BF57" s="118"/>
      <c r="BG57" s="118"/>
      <c r="BH57" s="118"/>
      <c r="BI57" s="119"/>
      <c r="BJ57" s="122"/>
    </row>
    <row r="58" spans="1:62" ht="105" x14ac:dyDescent="0.25">
      <c r="A58" s="187" t="b">
        <v>0</v>
      </c>
      <c r="B58" s="187" t="str">
        <f t="shared" si="0"/>
        <v>pass test</v>
      </c>
      <c r="C58" s="177"/>
      <c r="D58" s="131">
        <v>208</v>
      </c>
      <c r="E58" s="117" t="s">
        <v>354</v>
      </c>
      <c r="F58" s="117">
        <v>1364.8</v>
      </c>
      <c r="G58" s="117">
        <v>1382.37</v>
      </c>
      <c r="H58" s="117"/>
      <c r="I58" s="149"/>
      <c r="J58" s="195" t="s">
        <v>308</v>
      </c>
      <c r="K58" s="189">
        <v>31904</v>
      </c>
      <c r="L58" s="195" t="s">
        <v>1252</v>
      </c>
      <c r="M58" s="195"/>
      <c r="N58" s="195">
        <v>200</v>
      </c>
      <c r="O58" s="150" t="s">
        <v>357</v>
      </c>
      <c r="P58" s="122" t="s">
        <v>358</v>
      </c>
      <c r="Q58" s="195">
        <v>1357.5791565574671</v>
      </c>
      <c r="R58" s="196">
        <v>2155</v>
      </c>
      <c r="S58" s="196">
        <v>1287</v>
      </c>
      <c r="T58" s="196">
        <v>1487</v>
      </c>
      <c r="U58" s="196">
        <v>1931</v>
      </c>
      <c r="V58" s="196">
        <v>1500</v>
      </c>
      <c r="W58" s="196">
        <v>1924</v>
      </c>
      <c r="X58" s="196">
        <v>1930</v>
      </c>
      <c r="Y58" s="196">
        <v>2158</v>
      </c>
      <c r="Z58" s="180"/>
      <c r="AA58" s="195">
        <v>1369.7711561673229</v>
      </c>
      <c r="AB58" s="194">
        <v>2178</v>
      </c>
      <c r="AC58" s="194">
        <v>1949</v>
      </c>
      <c r="AD58" s="194">
        <v>1948</v>
      </c>
      <c r="AE58" s="194">
        <v>1950</v>
      </c>
      <c r="AF58" s="194">
        <v>1943</v>
      </c>
      <c r="AG58" s="194">
        <v>1951</v>
      </c>
      <c r="AH58" s="194">
        <v>1951</v>
      </c>
      <c r="AI58" s="194">
        <v>2180</v>
      </c>
      <c r="AJ58" s="180">
        <v>80</v>
      </c>
      <c r="AK58" s="116"/>
      <c r="AL58" s="116"/>
      <c r="AM58" s="116"/>
      <c r="AN58" s="116"/>
      <c r="AO58" s="116"/>
      <c r="AP58" s="116"/>
      <c r="AQ58" s="116"/>
      <c r="AR58" s="116"/>
      <c r="AS58" s="116"/>
      <c r="AT58" s="119"/>
      <c r="AU58" s="116"/>
      <c r="AV58" s="116"/>
      <c r="AW58" s="116"/>
      <c r="AX58" s="116"/>
      <c r="AY58" s="116"/>
      <c r="AZ58" s="116"/>
      <c r="BA58" s="116"/>
      <c r="BB58" s="116"/>
      <c r="BC58" s="116"/>
      <c r="BD58" s="116"/>
      <c r="BE58" s="159"/>
      <c r="BF58" s="118"/>
      <c r="BG58" s="118"/>
      <c r="BH58" s="118"/>
      <c r="BI58" s="119"/>
      <c r="BJ58" s="122"/>
    </row>
    <row r="59" spans="1:62" ht="75" x14ac:dyDescent="0.25">
      <c r="A59" s="131" t="b">
        <v>1</v>
      </c>
      <c r="B59" s="131"/>
      <c r="C59" s="177"/>
      <c r="D59" s="131">
        <v>20</v>
      </c>
      <c r="E59" s="114" t="s">
        <v>69</v>
      </c>
      <c r="F59" s="114">
        <v>806.25</v>
      </c>
      <c r="G59" s="114">
        <v>815.95</v>
      </c>
      <c r="H59" s="114">
        <v>3</v>
      </c>
      <c r="I59" s="137" t="s">
        <v>44</v>
      </c>
      <c r="J59" s="114" t="s">
        <v>71</v>
      </c>
      <c r="K59" s="151">
        <v>34900</v>
      </c>
      <c r="L59" s="114" t="s">
        <v>38</v>
      </c>
      <c r="N59" s="114"/>
      <c r="O59" s="138" t="s">
        <v>1399</v>
      </c>
      <c r="P59" s="129" t="s">
        <v>49</v>
      </c>
      <c r="Y59" s="114"/>
      <c r="Z59" s="114"/>
      <c r="AA59" s="114"/>
      <c r="AB59" s="114"/>
      <c r="AC59" s="114"/>
      <c r="AD59" s="114"/>
      <c r="AE59" s="114"/>
      <c r="AF59" s="114"/>
      <c r="AG59" s="114"/>
      <c r="AH59" s="114"/>
      <c r="AI59" s="114"/>
      <c r="AJ59" s="114"/>
      <c r="AK59" s="112">
        <v>790.61</v>
      </c>
      <c r="AL59" s="114"/>
      <c r="AM59" s="112">
        <v>33.200000000000003</v>
      </c>
      <c r="AN59" s="112">
        <v>33.200000000000003</v>
      </c>
      <c r="AO59" s="112">
        <v>33.200000000000003</v>
      </c>
      <c r="AP59" s="114"/>
      <c r="AQ59" s="112">
        <v>33.200000000000003</v>
      </c>
      <c r="AR59" s="112">
        <v>33.200000000000003</v>
      </c>
      <c r="AS59" s="114"/>
      <c r="AT59" s="114"/>
      <c r="AU59" s="114"/>
      <c r="AV59" s="114"/>
      <c r="AW59" s="114"/>
      <c r="AX59" s="114"/>
      <c r="AY59" s="114"/>
      <c r="AZ59" s="114"/>
      <c r="BA59" s="114"/>
      <c r="BB59" s="114"/>
      <c r="BC59" s="114"/>
      <c r="BD59" s="114"/>
      <c r="BH59" s="114"/>
    </row>
    <row r="60" spans="1:62" ht="45" x14ac:dyDescent="0.25">
      <c r="A60" s="131" t="b">
        <v>1</v>
      </c>
      <c r="B60" s="131"/>
      <c r="C60" s="177"/>
      <c r="D60" s="131">
        <v>19</v>
      </c>
      <c r="E60" s="114" t="s">
        <v>69</v>
      </c>
      <c r="F60" s="114">
        <v>852.5</v>
      </c>
      <c r="G60" s="114">
        <v>862</v>
      </c>
      <c r="H60" s="114">
        <v>2</v>
      </c>
      <c r="I60" s="137" t="s">
        <v>44</v>
      </c>
      <c r="J60" s="114" t="s">
        <v>65</v>
      </c>
      <c r="K60" s="151">
        <v>34900</v>
      </c>
      <c r="L60" s="114" t="s">
        <v>38</v>
      </c>
      <c r="N60" s="114"/>
      <c r="O60" s="138" t="s">
        <v>70</v>
      </c>
      <c r="P60" s="129" t="s">
        <v>49</v>
      </c>
      <c r="Y60" s="114"/>
      <c r="Z60" s="114"/>
      <c r="AA60" s="114"/>
      <c r="AB60" s="114"/>
      <c r="AC60" s="114"/>
      <c r="AD60" s="114"/>
      <c r="AE60" s="114"/>
      <c r="AF60" s="114"/>
      <c r="AG60" s="114"/>
      <c r="AH60" s="114"/>
      <c r="AI60" s="114"/>
      <c r="AJ60" s="114"/>
      <c r="AK60" s="112">
        <v>836</v>
      </c>
      <c r="AL60" s="114"/>
      <c r="AM60" s="112">
        <v>27</v>
      </c>
      <c r="AN60" s="112">
        <v>33.200000000000003</v>
      </c>
      <c r="AO60" s="112">
        <v>33.200000000000003</v>
      </c>
      <c r="AP60" s="114"/>
      <c r="AQ60" s="112">
        <v>33.200000000000003</v>
      </c>
      <c r="AR60" s="112">
        <v>33.200000000000003</v>
      </c>
      <c r="AS60" s="114"/>
      <c r="AT60" s="114"/>
      <c r="AU60" s="114"/>
      <c r="AV60" s="114"/>
      <c r="AW60" s="114"/>
      <c r="AX60" s="114"/>
      <c r="AY60" s="114"/>
      <c r="AZ60" s="114"/>
      <c r="BA60" s="114"/>
      <c r="BB60" s="114"/>
      <c r="BC60" s="114"/>
      <c r="BD60" s="114"/>
      <c r="BH60" s="114"/>
    </row>
    <row r="61" spans="1:62" ht="105" x14ac:dyDescent="0.25">
      <c r="A61" s="131" t="b">
        <v>1</v>
      </c>
      <c r="B61" s="131"/>
      <c r="C61" s="177"/>
      <c r="D61" s="131">
        <v>18</v>
      </c>
      <c r="E61" s="114" t="s">
        <v>69</v>
      </c>
      <c r="F61" s="114">
        <v>917.5</v>
      </c>
      <c r="G61" s="114">
        <v>927.2</v>
      </c>
      <c r="H61" s="114">
        <v>1</v>
      </c>
      <c r="I61" s="137" t="s">
        <v>44</v>
      </c>
      <c r="J61" s="114" t="s">
        <v>65</v>
      </c>
      <c r="K61" s="151">
        <v>34900</v>
      </c>
      <c r="L61" s="114" t="s">
        <v>38</v>
      </c>
      <c r="N61" s="114"/>
      <c r="O61" s="138" t="s">
        <v>1400</v>
      </c>
      <c r="P61" s="129" t="s">
        <v>49</v>
      </c>
      <c r="Y61" s="114"/>
      <c r="Z61" s="114"/>
      <c r="AA61" s="114"/>
      <c r="AB61" s="114"/>
      <c r="AC61" s="114"/>
      <c r="AD61" s="114"/>
      <c r="AE61" s="114"/>
      <c r="AF61" s="114"/>
      <c r="AG61" s="114"/>
      <c r="AH61" s="114"/>
      <c r="AI61" s="114"/>
      <c r="AJ61" s="114"/>
      <c r="AK61" s="114"/>
      <c r="AL61" s="114"/>
      <c r="AM61" s="114"/>
      <c r="AN61" s="114"/>
      <c r="AO61" s="114"/>
      <c r="AP61" s="114"/>
      <c r="AQ61" s="114"/>
      <c r="AR61" s="114"/>
      <c r="AS61" s="114"/>
      <c r="AT61" s="114"/>
      <c r="AU61" s="114"/>
      <c r="AV61" s="114"/>
      <c r="AW61" s="114"/>
      <c r="AX61" s="114"/>
      <c r="AY61" s="114"/>
      <c r="AZ61" s="114"/>
      <c r="BA61" s="114"/>
      <c r="BB61" s="114"/>
      <c r="BC61" s="114"/>
      <c r="BD61" s="114"/>
      <c r="BH61" s="114"/>
    </row>
    <row r="62" spans="1:62" ht="120" x14ac:dyDescent="0.25">
      <c r="A62" s="131" t="b">
        <v>1</v>
      </c>
      <c r="B62" s="131"/>
      <c r="C62" s="177"/>
      <c r="D62" s="131">
        <v>21</v>
      </c>
      <c r="E62" s="114" t="s">
        <v>69</v>
      </c>
      <c r="F62" s="114">
        <v>917.5</v>
      </c>
      <c r="G62" s="114">
        <v>927.2</v>
      </c>
      <c r="H62" s="114">
        <v>4</v>
      </c>
      <c r="I62" s="137" t="s">
        <v>44</v>
      </c>
      <c r="J62" s="114" t="s">
        <v>71</v>
      </c>
      <c r="K62" s="151">
        <v>34900</v>
      </c>
      <c r="L62" s="114" t="s">
        <v>38</v>
      </c>
      <c r="N62" s="114"/>
      <c r="O62" s="138" t="s">
        <v>1401</v>
      </c>
      <c r="P62" s="129" t="s">
        <v>49</v>
      </c>
      <c r="Y62" s="114"/>
      <c r="Z62" s="114"/>
      <c r="AA62" s="114"/>
      <c r="AB62" s="114"/>
      <c r="AC62" s="114"/>
      <c r="AD62" s="114"/>
      <c r="AE62" s="114"/>
      <c r="AF62" s="114"/>
      <c r="AG62" s="114"/>
      <c r="AH62" s="114"/>
      <c r="AI62" s="114"/>
      <c r="AJ62" s="114"/>
      <c r="AK62" s="112">
        <v>901.09</v>
      </c>
      <c r="AL62" s="114"/>
      <c r="AM62" s="112">
        <v>33.200000000000003</v>
      </c>
      <c r="AN62" s="112">
        <v>33.200000000000003</v>
      </c>
      <c r="AO62" s="112">
        <v>33.200000000000003</v>
      </c>
      <c r="AP62" s="114"/>
      <c r="AQ62" s="112">
        <v>33.200000000000003</v>
      </c>
      <c r="AR62" s="112">
        <v>33.200000000000003</v>
      </c>
      <c r="AS62" s="114"/>
      <c r="AT62" s="114"/>
      <c r="AU62" s="114"/>
      <c r="AV62" s="114"/>
      <c r="AW62" s="114"/>
      <c r="AX62" s="114"/>
      <c r="AY62" s="114"/>
      <c r="AZ62" s="114"/>
      <c r="BA62" s="114"/>
      <c r="BB62" s="114"/>
      <c r="BC62" s="114"/>
      <c r="BD62" s="114"/>
      <c r="BH62" s="114"/>
    </row>
    <row r="63" spans="1:62" ht="60" x14ac:dyDescent="0.25">
      <c r="A63" s="131" t="b">
        <v>0</v>
      </c>
      <c r="B63" s="131" t="str">
        <f t="shared" si="0"/>
        <v>pass test</v>
      </c>
      <c r="C63" s="177"/>
      <c r="D63" s="131">
        <v>26</v>
      </c>
      <c r="E63" s="114" t="s">
        <v>72</v>
      </c>
      <c r="F63" s="114">
        <v>1041.4000000000001</v>
      </c>
      <c r="G63" s="114">
        <v>1058.57</v>
      </c>
      <c r="H63" s="114">
        <v>5</v>
      </c>
      <c r="I63" s="137" t="s">
        <v>44</v>
      </c>
      <c r="J63" s="114" t="s">
        <v>73</v>
      </c>
      <c r="K63" s="151">
        <v>40302</v>
      </c>
      <c r="L63" s="114" t="s">
        <v>81</v>
      </c>
      <c r="N63" s="114"/>
      <c r="O63" s="138" t="s">
        <v>82</v>
      </c>
      <c r="P63" s="129" t="s">
        <v>49</v>
      </c>
      <c r="Q63" s="114">
        <v>1039.48</v>
      </c>
      <c r="R63" s="114">
        <v>1622.33</v>
      </c>
      <c r="S63" s="114">
        <v>1530.86</v>
      </c>
      <c r="T63" s="114">
        <v>1544.36</v>
      </c>
      <c r="U63" s="114">
        <v>1526.14</v>
      </c>
      <c r="V63" s="114">
        <v>1534.89</v>
      </c>
      <c r="W63" s="114">
        <v>1534.89</v>
      </c>
      <c r="X63" s="114">
        <v>1554.34</v>
      </c>
      <c r="Y63" s="114">
        <v>1604.83</v>
      </c>
      <c r="Z63" s="115">
        <v>72.2</v>
      </c>
      <c r="AA63" s="112">
        <v>1041.68</v>
      </c>
      <c r="AB63" s="112">
        <v>1630.92</v>
      </c>
      <c r="AC63" s="112">
        <v>1542.53</v>
      </c>
      <c r="AD63" s="112">
        <v>1553.57</v>
      </c>
      <c r="AE63" s="112">
        <v>1558.75</v>
      </c>
      <c r="AF63" s="112">
        <v>1541.08</v>
      </c>
      <c r="AG63" s="112">
        <v>1544.96</v>
      </c>
      <c r="AH63" s="112">
        <v>1562.16</v>
      </c>
      <c r="AI63" s="112">
        <v>1613.51</v>
      </c>
      <c r="AJ63" s="115">
        <v>73</v>
      </c>
      <c r="AK63" s="112">
        <v>1034.52</v>
      </c>
      <c r="AL63" s="112">
        <v>775.53</v>
      </c>
      <c r="AM63" s="112">
        <v>1498.4</v>
      </c>
      <c r="AN63" s="112">
        <v>1543.17</v>
      </c>
      <c r="AO63" s="114"/>
      <c r="AP63" s="112">
        <v>1501.77</v>
      </c>
      <c r="AQ63" s="112">
        <v>1521.79</v>
      </c>
      <c r="AR63" s="112">
        <v>1507.05</v>
      </c>
      <c r="AS63" s="114"/>
      <c r="AT63" s="115">
        <v>72.2</v>
      </c>
      <c r="AU63" s="112">
        <v>1059.1500000000001</v>
      </c>
      <c r="AV63" s="112">
        <v>1642.81</v>
      </c>
      <c r="AW63" s="112">
        <v>1553.79</v>
      </c>
      <c r="AX63" s="112">
        <v>1563.66</v>
      </c>
      <c r="AY63" s="112">
        <v>1568.13</v>
      </c>
      <c r="AZ63" s="112">
        <v>1550.83</v>
      </c>
      <c r="BA63" s="112">
        <v>1551.36</v>
      </c>
      <c r="BB63" s="112">
        <v>1567.56</v>
      </c>
      <c r="BC63" s="112">
        <v>1620.89</v>
      </c>
      <c r="BD63" s="112">
        <v>74</v>
      </c>
      <c r="BH63" s="114"/>
      <c r="BJ63" s="138" t="s">
        <v>83</v>
      </c>
    </row>
    <row r="64" spans="1:62" ht="150" x14ac:dyDescent="0.25">
      <c r="A64" s="131" t="b">
        <v>0</v>
      </c>
      <c r="B64" s="131" t="str">
        <f t="shared" si="0"/>
        <v>pass test</v>
      </c>
      <c r="C64" s="177"/>
      <c r="D64" s="131">
        <v>27</v>
      </c>
      <c r="E64" s="114" t="s">
        <v>72</v>
      </c>
      <c r="F64" s="114">
        <v>1041.4000000000001</v>
      </c>
      <c r="G64" s="114">
        <v>1064.57</v>
      </c>
      <c r="H64" s="114">
        <v>6</v>
      </c>
      <c r="I64" s="137" t="s">
        <v>44</v>
      </c>
      <c r="J64" s="114" t="s">
        <v>73</v>
      </c>
      <c r="K64" s="151">
        <v>40303</v>
      </c>
      <c r="L64" s="114" t="s">
        <v>81</v>
      </c>
      <c r="N64" s="114"/>
      <c r="O64" s="138" t="s">
        <v>84</v>
      </c>
      <c r="P64" s="129" t="s">
        <v>49</v>
      </c>
      <c r="Q64" s="114">
        <v>1039.48</v>
      </c>
      <c r="R64" s="114">
        <v>1584.56</v>
      </c>
      <c r="S64" s="114">
        <v>1039.8900000000001</v>
      </c>
      <c r="T64" s="114">
        <v>1213.22</v>
      </c>
      <c r="U64" s="114">
        <v>1552.68</v>
      </c>
      <c r="V64" s="114">
        <v>1243.46</v>
      </c>
      <c r="W64" s="114">
        <v>1514.85</v>
      </c>
      <c r="X64" s="114">
        <v>1553.12</v>
      </c>
      <c r="Y64" s="114">
        <v>1566.94</v>
      </c>
      <c r="Z64" s="115">
        <v>72</v>
      </c>
      <c r="AA64" s="112">
        <v>1041.68</v>
      </c>
      <c r="AB64" s="112">
        <v>1591.18</v>
      </c>
      <c r="AC64" s="112">
        <v>1260.79</v>
      </c>
      <c r="AD64" s="112">
        <v>1319.97</v>
      </c>
      <c r="AE64" s="112">
        <v>1560.64</v>
      </c>
      <c r="AF64" s="112">
        <v>1351.84</v>
      </c>
      <c r="AG64" s="112">
        <v>1527.23</v>
      </c>
      <c r="AH64" s="112">
        <v>1560.92</v>
      </c>
      <c r="AI64" s="112">
        <v>1573.13</v>
      </c>
      <c r="AJ64" s="115">
        <v>72</v>
      </c>
      <c r="AK64" s="112">
        <v>1034.52</v>
      </c>
      <c r="AL64" s="114"/>
      <c r="AM64" s="112">
        <v>40</v>
      </c>
      <c r="AN64" s="112">
        <v>1051.6300000000001</v>
      </c>
      <c r="AO64" s="114"/>
      <c r="AP64" s="112">
        <v>1042.6300000000001</v>
      </c>
      <c r="AQ64" s="112">
        <v>1496.71</v>
      </c>
      <c r="AR64" s="112">
        <v>1489.1</v>
      </c>
      <c r="AS64" s="114"/>
      <c r="AT64" s="115">
        <v>72.3</v>
      </c>
      <c r="AU64" s="112">
        <v>1059.1500000000001</v>
      </c>
      <c r="AV64" s="112">
        <v>1610.18</v>
      </c>
      <c r="AW64" s="112">
        <v>1264.23</v>
      </c>
      <c r="AX64" s="112">
        <v>1366.78</v>
      </c>
      <c r="AY64" s="112">
        <v>1574.35</v>
      </c>
      <c r="AZ64" s="112">
        <v>1394.75</v>
      </c>
      <c r="BA64" s="112">
        <v>1542.15</v>
      </c>
      <c r="BB64" s="112">
        <v>1572.86</v>
      </c>
      <c r="BC64" s="112">
        <v>1589.53</v>
      </c>
      <c r="BD64" s="112">
        <v>74</v>
      </c>
      <c r="BF64" s="114">
        <v>18500</v>
      </c>
      <c r="BG64" s="114">
        <v>465</v>
      </c>
      <c r="BH64" s="114"/>
      <c r="BJ64" s="138" t="s">
        <v>85</v>
      </c>
    </row>
    <row r="65" spans="1:62" ht="180" x14ac:dyDescent="0.25">
      <c r="A65" s="131" t="b">
        <v>0</v>
      </c>
      <c r="B65" s="131" t="str">
        <f t="shared" si="0"/>
        <v>pass test</v>
      </c>
      <c r="C65" s="177"/>
      <c r="D65" s="131">
        <v>25</v>
      </c>
      <c r="E65" s="114" t="s">
        <v>72</v>
      </c>
      <c r="F65" s="114">
        <v>1144.1600000000001</v>
      </c>
      <c r="G65" s="114">
        <v>1148.57</v>
      </c>
      <c r="H65" s="114">
        <v>4</v>
      </c>
      <c r="I65" s="137" t="s">
        <v>44</v>
      </c>
      <c r="J65" s="114" t="s">
        <v>73</v>
      </c>
      <c r="K65" s="151">
        <v>40302</v>
      </c>
      <c r="L65" s="114" t="s">
        <v>79</v>
      </c>
      <c r="N65" s="114"/>
      <c r="O65" s="138" t="s">
        <v>80</v>
      </c>
      <c r="P65" s="129" t="s">
        <v>49</v>
      </c>
      <c r="Q65" s="114">
        <v>1142.24</v>
      </c>
      <c r="R65" s="114">
        <v>1693.25</v>
      </c>
      <c r="S65" s="114">
        <v>850.6</v>
      </c>
      <c r="T65" s="114">
        <v>861.46</v>
      </c>
      <c r="U65" s="114">
        <v>1697.37</v>
      </c>
      <c r="V65" s="114">
        <v>865.74</v>
      </c>
      <c r="W65" s="114">
        <v>974.37</v>
      </c>
      <c r="X65" s="114">
        <v>1696.48</v>
      </c>
      <c r="Y65" s="114">
        <v>1701.95</v>
      </c>
      <c r="Z65" s="115">
        <v>76.599999999999994</v>
      </c>
      <c r="AA65" s="112">
        <v>1144.44</v>
      </c>
      <c r="AB65" s="112">
        <v>1702.55</v>
      </c>
      <c r="AC65" s="112">
        <v>860.54</v>
      </c>
      <c r="AD65" s="112">
        <v>872.05</v>
      </c>
      <c r="AE65" s="112">
        <v>1705.81</v>
      </c>
      <c r="AF65" s="112">
        <v>876.92</v>
      </c>
      <c r="AG65" s="112">
        <v>984.55</v>
      </c>
      <c r="AH65" s="112">
        <v>1704.87</v>
      </c>
      <c r="AI65" s="112">
        <v>1710.54</v>
      </c>
      <c r="AJ65" s="115">
        <v>77.900000000000006</v>
      </c>
      <c r="AK65" s="112">
        <v>1137.28</v>
      </c>
      <c r="AL65" s="112">
        <v>830.31</v>
      </c>
      <c r="AM65" s="112">
        <v>848.86</v>
      </c>
      <c r="AN65" s="112">
        <v>864.02</v>
      </c>
      <c r="AO65" s="114"/>
      <c r="AP65" s="112">
        <v>863.47</v>
      </c>
      <c r="AQ65" s="112">
        <v>975.85</v>
      </c>
      <c r="AR65" s="112">
        <v>975.09</v>
      </c>
      <c r="AS65" s="114"/>
      <c r="AT65" s="115">
        <v>77.599999999999994</v>
      </c>
      <c r="AU65" s="112">
        <v>1149.1500000000001</v>
      </c>
      <c r="AV65" s="112">
        <v>1692.26</v>
      </c>
      <c r="AW65" s="112">
        <v>852.16</v>
      </c>
      <c r="AX65" s="112">
        <v>861.18</v>
      </c>
      <c r="AY65" s="112">
        <v>1697.02</v>
      </c>
      <c r="AZ65" s="112">
        <v>866.54</v>
      </c>
      <c r="BA65" s="112">
        <v>973.04</v>
      </c>
      <c r="BB65" s="112">
        <v>1695.75</v>
      </c>
      <c r="BC65" s="112">
        <v>1701.75</v>
      </c>
      <c r="BD65" s="112">
        <v>78.2</v>
      </c>
      <c r="BF65" s="114">
        <v>60.2</v>
      </c>
      <c r="BG65" s="114">
        <v>8.74</v>
      </c>
      <c r="BH65" s="114"/>
    </row>
    <row r="66" spans="1:62" ht="165" x14ac:dyDescent="0.25">
      <c r="A66" s="131" t="b">
        <v>0</v>
      </c>
      <c r="B66" s="131" t="str">
        <f t="shared" si="0"/>
        <v>pass test</v>
      </c>
      <c r="C66" s="177"/>
      <c r="D66" s="131">
        <v>24</v>
      </c>
      <c r="E66" s="114" t="s">
        <v>72</v>
      </c>
      <c r="F66" s="114">
        <v>1148.67</v>
      </c>
      <c r="G66" s="114">
        <v>1152.58</v>
      </c>
      <c r="H66" s="114">
        <v>3</v>
      </c>
      <c r="I66" s="137" t="s">
        <v>44</v>
      </c>
      <c r="J66" s="114" t="s">
        <v>73</v>
      </c>
      <c r="K66" s="151">
        <v>40301</v>
      </c>
      <c r="L66" s="114" t="s">
        <v>77</v>
      </c>
      <c r="N66" s="114"/>
      <c r="O66" s="138" t="s">
        <v>78</v>
      </c>
      <c r="P66" s="129" t="s">
        <v>49</v>
      </c>
      <c r="Q66" s="114">
        <v>1146.75</v>
      </c>
      <c r="R66" s="114">
        <v>1709.96</v>
      </c>
      <c r="S66" s="114">
        <v>882.93</v>
      </c>
      <c r="T66" s="114">
        <v>893.43</v>
      </c>
      <c r="U66" s="114">
        <v>1689.6</v>
      </c>
      <c r="V66" s="114">
        <v>897.34</v>
      </c>
      <c r="W66" s="114">
        <v>992.9</v>
      </c>
      <c r="X66" s="114">
        <v>1704.7</v>
      </c>
      <c r="Y66" s="114">
        <v>1708.89</v>
      </c>
      <c r="Z66" s="115">
        <v>77.400000000000006</v>
      </c>
      <c r="AA66" s="112">
        <v>1148.95</v>
      </c>
      <c r="AB66" s="112">
        <v>1718.89</v>
      </c>
      <c r="AC66" s="112">
        <v>891.97</v>
      </c>
      <c r="AD66" s="112">
        <v>903.63</v>
      </c>
      <c r="AE66" s="112">
        <v>1697.88</v>
      </c>
      <c r="AF66" s="112">
        <v>908.29</v>
      </c>
      <c r="AG66" s="112">
        <v>1002.64</v>
      </c>
      <c r="AH66" s="112">
        <v>1713.1</v>
      </c>
      <c r="AI66" s="112">
        <v>1717.9</v>
      </c>
      <c r="AJ66" s="115">
        <v>77.8</v>
      </c>
      <c r="AK66" s="112">
        <v>1141.79</v>
      </c>
      <c r="AL66" s="114"/>
      <c r="AM66" s="112">
        <v>869.12</v>
      </c>
      <c r="AN66" s="112">
        <v>895.55</v>
      </c>
      <c r="AO66" s="114"/>
      <c r="AP66" s="112">
        <v>895.25</v>
      </c>
      <c r="AQ66" s="112">
        <v>994.24</v>
      </c>
      <c r="AR66" s="112">
        <v>993.47</v>
      </c>
      <c r="AS66" s="114"/>
      <c r="AT66" s="115">
        <v>76.900000000000006</v>
      </c>
      <c r="AU66" s="112">
        <v>1153.1600000000001</v>
      </c>
      <c r="AV66" s="112">
        <v>1712.04</v>
      </c>
      <c r="AW66" s="112">
        <v>944.65</v>
      </c>
      <c r="AX66" s="112">
        <v>962.1</v>
      </c>
      <c r="AY66" s="112">
        <v>1707.26</v>
      </c>
      <c r="AZ66" s="112">
        <v>909.15</v>
      </c>
      <c r="BA66" s="112">
        <v>993.53</v>
      </c>
      <c r="BB66" s="112">
        <v>1706.25</v>
      </c>
      <c r="BC66" s="112">
        <v>1710.89</v>
      </c>
      <c r="BD66" s="112">
        <v>78.099999999999994</v>
      </c>
      <c r="BF66" s="114">
        <v>36</v>
      </c>
      <c r="BG66" s="114">
        <v>5.68</v>
      </c>
      <c r="BH66" s="114"/>
    </row>
    <row r="67" spans="1:62" ht="150" x14ac:dyDescent="0.25">
      <c r="A67" s="131" t="b">
        <v>0</v>
      </c>
      <c r="B67" s="131" t="str">
        <f t="shared" si="0"/>
        <v>pass test</v>
      </c>
      <c r="C67" s="177"/>
      <c r="D67" s="131">
        <v>23</v>
      </c>
      <c r="E67" s="114" t="s">
        <v>72</v>
      </c>
      <c r="F67" s="114">
        <v>1153.42</v>
      </c>
      <c r="G67" s="114">
        <v>1159.5899999999999</v>
      </c>
      <c r="H67" s="114">
        <v>2</v>
      </c>
      <c r="I67" s="137" t="s">
        <v>44</v>
      </c>
      <c r="J67" s="114" t="s">
        <v>73</v>
      </c>
      <c r="K67" s="151">
        <v>40300</v>
      </c>
      <c r="L67" s="114" t="s">
        <v>75</v>
      </c>
      <c r="N67" s="114"/>
      <c r="O67" s="138" t="s">
        <v>76</v>
      </c>
      <c r="P67" s="129" t="s">
        <v>49</v>
      </c>
      <c r="Q67" s="114">
        <v>1151.5</v>
      </c>
      <c r="R67" s="114">
        <v>1731.51</v>
      </c>
      <c r="S67" s="114">
        <v>843.83</v>
      </c>
      <c r="T67" s="114">
        <v>846.5</v>
      </c>
      <c r="U67" s="114">
        <v>1659.97</v>
      </c>
      <c r="V67" s="114">
        <v>852.23</v>
      </c>
      <c r="W67" s="114">
        <v>896.53</v>
      </c>
      <c r="X67" s="114">
        <v>1722.64</v>
      </c>
      <c r="Y67" s="114">
        <v>1729.43</v>
      </c>
      <c r="Z67" s="115">
        <v>77.400000000000006</v>
      </c>
      <c r="AA67" s="112">
        <v>1153.7</v>
      </c>
      <c r="AB67" s="112">
        <v>1740.64</v>
      </c>
      <c r="AC67" s="112">
        <v>853.15</v>
      </c>
      <c r="AD67" s="112">
        <v>856.62</v>
      </c>
      <c r="AE67" s="112">
        <v>1666.88</v>
      </c>
      <c r="AF67" s="112">
        <v>862.38</v>
      </c>
      <c r="AG67" s="112">
        <v>906.51</v>
      </c>
      <c r="AH67" s="112">
        <v>1731.26</v>
      </c>
      <c r="AI67" s="112">
        <v>1738.75</v>
      </c>
      <c r="AJ67" s="115">
        <v>78.099999999999994</v>
      </c>
      <c r="AK67" s="112">
        <v>1146.54</v>
      </c>
      <c r="AL67" s="114"/>
      <c r="AM67" s="112">
        <v>838.78</v>
      </c>
      <c r="AN67" s="112">
        <v>848.94</v>
      </c>
      <c r="AO67" s="114"/>
      <c r="AP67" s="112">
        <v>849.08</v>
      </c>
      <c r="AQ67" s="112">
        <v>898.72</v>
      </c>
      <c r="AR67" s="112">
        <v>898.34</v>
      </c>
      <c r="AS67" s="114"/>
      <c r="AT67" s="115">
        <v>77.599999999999994</v>
      </c>
      <c r="AU67" s="112">
        <v>1160.17</v>
      </c>
      <c r="AV67" s="112">
        <v>1739.4</v>
      </c>
      <c r="AW67" s="112">
        <v>1315.89</v>
      </c>
      <c r="AX67" s="112">
        <v>1716.24</v>
      </c>
      <c r="AY67" s="112">
        <v>1736.64</v>
      </c>
      <c r="AZ67" s="112">
        <v>951.98</v>
      </c>
      <c r="BA67" s="112">
        <v>1495.16</v>
      </c>
      <c r="BB67" s="112">
        <v>1730.04</v>
      </c>
      <c r="BC67" s="112">
        <v>1737.41</v>
      </c>
      <c r="BD67" s="112">
        <v>78.8</v>
      </c>
      <c r="BF67" s="114">
        <v>4.07</v>
      </c>
      <c r="BG67" s="114">
        <v>1.67</v>
      </c>
      <c r="BH67" s="114"/>
    </row>
    <row r="68" spans="1:62" ht="165" x14ac:dyDescent="0.25">
      <c r="A68" s="131" t="b">
        <v>0</v>
      </c>
      <c r="B68" s="131" t="str">
        <f t="shared" ref="B68:B85" si="2">IF(A68="false","pass test",IF(AH68&lt;=AI68,"pass test","not pass test"))</f>
        <v>pass test</v>
      </c>
      <c r="C68" s="177"/>
      <c r="D68" s="131">
        <v>22</v>
      </c>
      <c r="E68" s="114" t="s">
        <v>72</v>
      </c>
      <c r="F68" s="114">
        <v>1200.4100000000001</v>
      </c>
      <c r="G68" s="114">
        <v>1216.5899999999999</v>
      </c>
      <c r="H68" s="114">
        <v>1</v>
      </c>
      <c r="I68" s="137" t="s">
        <v>44</v>
      </c>
      <c r="J68" s="114" t="s">
        <v>73</v>
      </c>
      <c r="K68" s="151">
        <v>40299</v>
      </c>
      <c r="L68" s="114" t="s">
        <v>38</v>
      </c>
      <c r="N68" s="114"/>
      <c r="O68" s="138" t="s">
        <v>74</v>
      </c>
      <c r="P68" s="129" t="s">
        <v>49</v>
      </c>
      <c r="Q68" s="114">
        <v>1198.49</v>
      </c>
      <c r="R68" s="114">
        <v>1807.91</v>
      </c>
      <c r="S68" s="114">
        <v>896.6</v>
      </c>
      <c r="T68" s="114">
        <v>900.83</v>
      </c>
      <c r="U68" s="114">
        <v>1781.73</v>
      </c>
      <c r="V68" s="114">
        <v>899.05</v>
      </c>
      <c r="W68" s="114">
        <v>932.01</v>
      </c>
      <c r="X68" s="114">
        <v>1774.38</v>
      </c>
      <c r="Y68" s="114">
        <v>1810.57</v>
      </c>
      <c r="Z68" s="115">
        <v>79.8</v>
      </c>
      <c r="AA68" s="112">
        <v>1200.69</v>
      </c>
      <c r="AB68" s="112">
        <v>1816.52</v>
      </c>
      <c r="AC68" s="112">
        <v>905.51</v>
      </c>
      <c r="AD68" s="112">
        <v>910.04</v>
      </c>
      <c r="AE68" s="112">
        <v>1790.92</v>
      </c>
      <c r="AF68" s="112">
        <v>908.33</v>
      </c>
      <c r="AG68" s="112">
        <v>941.51</v>
      </c>
      <c r="AH68" s="112">
        <v>1783.46</v>
      </c>
      <c r="AI68" s="112">
        <v>1820.26</v>
      </c>
      <c r="AJ68" s="115">
        <v>80.8</v>
      </c>
      <c r="AK68" s="112">
        <v>1193.53</v>
      </c>
      <c r="AL68" s="114"/>
      <c r="AM68" s="112">
        <v>892.84</v>
      </c>
      <c r="AN68" s="112">
        <v>903.72</v>
      </c>
      <c r="AO68" s="114"/>
      <c r="AP68" s="112">
        <v>903.7</v>
      </c>
      <c r="AQ68" s="112">
        <v>934.6</v>
      </c>
      <c r="AR68" s="112">
        <v>934.45</v>
      </c>
      <c r="AS68" s="114"/>
      <c r="AT68" s="115">
        <v>80.3</v>
      </c>
      <c r="AU68" s="112">
        <v>1217.17</v>
      </c>
      <c r="AV68" s="112">
        <v>1831.86</v>
      </c>
      <c r="AW68" s="112">
        <v>14760.83</v>
      </c>
      <c r="AX68" s="112">
        <v>1800.26</v>
      </c>
      <c r="AY68" s="112">
        <v>1858.56</v>
      </c>
      <c r="AZ68" s="112">
        <v>1525.03</v>
      </c>
      <c r="BA68" s="112">
        <v>1519.14</v>
      </c>
      <c r="BB68" s="112">
        <v>1847.23</v>
      </c>
      <c r="BC68" s="112">
        <v>1833.58</v>
      </c>
      <c r="BD68" s="112">
        <v>81.900000000000006</v>
      </c>
      <c r="BF68" s="114">
        <v>1.1399999999999999</v>
      </c>
      <c r="BG68" s="114">
        <v>0.185</v>
      </c>
      <c r="BH68" s="114"/>
    </row>
    <row r="69" spans="1:62" ht="30" x14ac:dyDescent="0.25">
      <c r="A69" s="131" t="b">
        <v>1</v>
      </c>
      <c r="B69" s="131"/>
      <c r="C69" s="177"/>
      <c r="D69" s="131">
        <v>28</v>
      </c>
      <c r="E69" s="114" t="s">
        <v>86</v>
      </c>
      <c r="F69" s="114">
        <v>404.5</v>
      </c>
      <c r="G69" s="114">
        <v>415.14</v>
      </c>
      <c r="H69" s="114">
        <v>1</v>
      </c>
      <c r="I69" s="137"/>
      <c r="N69" s="114"/>
      <c r="O69" s="138" t="s">
        <v>87</v>
      </c>
      <c r="P69" s="129" t="s">
        <v>49</v>
      </c>
      <c r="Y69" s="114"/>
      <c r="Z69" s="114"/>
      <c r="AA69" s="114"/>
      <c r="AB69" s="114"/>
      <c r="AC69" s="114"/>
      <c r="AD69" s="114"/>
      <c r="AE69" s="114"/>
      <c r="AF69" s="114"/>
      <c r="AG69" s="114"/>
      <c r="AH69" s="114"/>
      <c r="AI69" s="114"/>
      <c r="AJ69" s="114"/>
      <c r="AK69" s="114"/>
      <c r="AL69" s="114"/>
      <c r="AM69" s="114"/>
      <c r="AN69" s="114"/>
      <c r="AO69" s="114"/>
      <c r="AP69" s="114"/>
      <c r="AQ69" s="114"/>
      <c r="AR69" s="114"/>
      <c r="AS69" s="114"/>
      <c r="AT69" s="114"/>
      <c r="AU69" s="114"/>
      <c r="AV69" s="114"/>
      <c r="AW69" s="114"/>
      <c r="AX69" s="114"/>
      <c r="AY69" s="114"/>
      <c r="AZ69" s="114"/>
      <c r="BA69" s="114"/>
      <c r="BB69" s="114"/>
      <c r="BC69" s="114"/>
      <c r="BD69" s="114"/>
      <c r="BH69" s="114"/>
    </row>
    <row r="70" spans="1:62" ht="180" x14ac:dyDescent="0.25">
      <c r="A70" s="131" t="b">
        <v>0</v>
      </c>
      <c r="B70" s="131" t="str">
        <f t="shared" si="2"/>
        <v>pass test</v>
      </c>
      <c r="C70" s="177"/>
      <c r="D70" s="131">
        <v>30</v>
      </c>
      <c r="E70" s="114" t="s">
        <v>88</v>
      </c>
      <c r="F70" s="114">
        <v>1072.07</v>
      </c>
      <c r="G70" s="114">
        <v>1083.0999999999999</v>
      </c>
      <c r="H70" s="114">
        <v>1</v>
      </c>
      <c r="I70" s="137" t="s">
        <v>44</v>
      </c>
      <c r="J70" s="114" t="s">
        <v>93</v>
      </c>
      <c r="K70" s="151">
        <v>40199</v>
      </c>
      <c r="L70" s="114" t="s">
        <v>94</v>
      </c>
      <c r="N70" s="114"/>
      <c r="O70" s="138" t="s">
        <v>95</v>
      </c>
      <c r="P70" s="129" t="s">
        <v>49</v>
      </c>
      <c r="Q70" s="114">
        <v>1067.58</v>
      </c>
      <c r="R70" s="114">
        <v>1561.59</v>
      </c>
      <c r="S70" s="114">
        <v>716.26</v>
      </c>
      <c r="T70" s="114">
        <v>768.69</v>
      </c>
      <c r="U70" s="114">
        <v>1552.13</v>
      </c>
      <c r="V70" s="114">
        <v>779.12</v>
      </c>
      <c r="W70" s="114">
        <v>831.48</v>
      </c>
      <c r="X70" s="114">
        <v>1553.22</v>
      </c>
      <c r="Y70" s="114">
        <v>1574.52</v>
      </c>
      <c r="Z70" s="115">
        <v>40.9</v>
      </c>
      <c r="AA70" s="112">
        <v>1072.96</v>
      </c>
      <c r="AB70" s="112">
        <v>1569.33</v>
      </c>
      <c r="AC70" s="112">
        <v>738.66</v>
      </c>
      <c r="AD70" s="112">
        <v>777.18</v>
      </c>
      <c r="AE70" s="112">
        <v>1559.72</v>
      </c>
      <c r="AF70" s="112">
        <v>779.94</v>
      </c>
      <c r="AG70" s="112">
        <v>839.38</v>
      </c>
      <c r="AH70" s="112">
        <v>1561.47</v>
      </c>
      <c r="AI70" s="112">
        <v>1582.26</v>
      </c>
      <c r="AJ70" s="115">
        <v>66.2</v>
      </c>
      <c r="AK70" s="112">
        <v>1063.44</v>
      </c>
      <c r="AL70" s="112">
        <v>743.33</v>
      </c>
      <c r="AM70" s="114"/>
      <c r="AN70" s="114"/>
      <c r="AO70" s="112">
        <v>761.93</v>
      </c>
      <c r="AP70" s="114"/>
      <c r="AQ70" s="114"/>
      <c r="AR70" s="112">
        <v>824.6</v>
      </c>
      <c r="AS70" s="112">
        <v>1568.77</v>
      </c>
      <c r="AT70" s="115" t="s">
        <v>96</v>
      </c>
      <c r="AU70" s="114"/>
      <c r="AV70" s="114"/>
      <c r="AW70" s="114"/>
      <c r="AX70" s="114"/>
      <c r="AY70" s="114"/>
      <c r="AZ70" s="114"/>
      <c r="BA70" s="114"/>
      <c r="BB70" s="114"/>
      <c r="BC70" s="114"/>
      <c r="BD70" s="114"/>
      <c r="BE70" s="158"/>
      <c r="BH70" s="114"/>
    </row>
    <row r="71" spans="1:62" ht="180" x14ac:dyDescent="0.25">
      <c r="A71" s="131" t="b">
        <v>0</v>
      </c>
      <c r="B71" s="131" t="str">
        <f t="shared" si="2"/>
        <v>pass test</v>
      </c>
      <c r="C71" s="177"/>
      <c r="D71" s="131">
        <v>29</v>
      </c>
      <c r="E71" s="114" t="s">
        <v>88</v>
      </c>
      <c r="F71" s="114">
        <v>1101.17</v>
      </c>
      <c r="G71" s="114">
        <v>1110.0999999999999</v>
      </c>
      <c r="H71" s="114">
        <v>2</v>
      </c>
      <c r="I71" s="137" t="s">
        <v>44</v>
      </c>
      <c r="J71" s="114" t="s">
        <v>89</v>
      </c>
      <c r="K71" s="151">
        <v>40203</v>
      </c>
      <c r="L71" s="114" t="s">
        <v>90</v>
      </c>
      <c r="N71" s="114"/>
      <c r="O71" s="138" t="s">
        <v>91</v>
      </c>
      <c r="P71" s="129" t="s">
        <v>49</v>
      </c>
      <c r="Q71" s="114">
        <v>1096.68</v>
      </c>
      <c r="R71" s="114">
        <v>1619.89</v>
      </c>
      <c r="S71" s="114">
        <v>757.25</v>
      </c>
      <c r="T71" s="114">
        <v>776.33</v>
      </c>
      <c r="U71" s="114">
        <v>1598.75</v>
      </c>
      <c r="V71" s="114">
        <v>754.21</v>
      </c>
      <c r="W71" s="114">
        <v>825.14</v>
      </c>
      <c r="X71" s="114">
        <v>1606.59</v>
      </c>
      <c r="Y71" s="114">
        <v>1620.41</v>
      </c>
      <c r="Z71" s="115">
        <v>67.400000000000006</v>
      </c>
      <c r="AA71" s="112">
        <v>1102.06</v>
      </c>
      <c r="AB71" s="112">
        <v>1627.37</v>
      </c>
      <c r="AC71" s="112">
        <v>760.15</v>
      </c>
      <c r="AD71" s="112">
        <v>783.82</v>
      </c>
      <c r="AE71" s="112">
        <v>1608.59</v>
      </c>
      <c r="AF71" s="112">
        <v>780.44</v>
      </c>
      <c r="AG71" s="112">
        <v>831.94</v>
      </c>
      <c r="AH71" s="112">
        <v>1612.23</v>
      </c>
      <c r="AI71" s="112">
        <v>1628.08</v>
      </c>
      <c r="AJ71" s="115">
        <v>67.7</v>
      </c>
      <c r="AK71" s="112">
        <v>1092.54</v>
      </c>
      <c r="AL71" s="112">
        <v>754.25</v>
      </c>
      <c r="AM71" s="114"/>
      <c r="AN71" s="114"/>
      <c r="AO71" s="112">
        <v>769.43</v>
      </c>
      <c r="AP71" s="114"/>
      <c r="AQ71" s="114"/>
      <c r="AR71" s="112">
        <v>818.41</v>
      </c>
      <c r="AS71" s="112">
        <v>1613.64</v>
      </c>
      <c r="AT71" s="115" t="s">
        <v>92</v>
      </c>
      <c r="AU71" s="114"/>
      <c r="AV71" s="114"/>
      <c r="AW71" s="114"/>
      <c r="AX71" s="114"/>
      <c r="AY71" s="114"/>
      <c r="AZ71" s="114"/>
      <c r="BA71" s="114"/>
      <c r="BB71" s="114"/>
      <c r="BC71" s="114"/>
      <c r="BD71" s="114"/>
      <c r="BE71" s="158"/>
      <c r="BH71" s="114"/>
    </row>
    <row r="72" spans="1:62" ht="195" x14ac:dyDescent="0.25">
      <c r="A72" s="131" t="b">
        <v>0</v>
      </c>
      <c r="B72" s="131" t="str">
        <f t="shared" si="2"/>
        <v>pass test</v>
      </c>
      <c r="C72" s="177"/>
      <c r="D72" s="131">
        <v>31</v>
      </c>
      <c r="E72" s="114" t="s">
        <v>88</v>
      </c>
      <c r="F72" s="114">
        <v>1161.07</v>
      </c>
      <c r="G72" s="114">
        <v>1212</v>
      </c>
      <c r="H72" s="114">
        <v>3</v>
      </c>
      <c r="I72" s="137" t="s">
        <v>44</v>
      </c>
      <c r="J72" s="114" t="s">
        <v>89</v>
      </c>
      <c r="K72" s="151">
        <v>40205</v>
      </c>
      <c r="L72" s="114" t="s">
        <v>97</v>
      </c>
      <c r="N72" s="114"/>
      <c r="O72" s="138" t="s">
        <v>98</v>
      </c>
      <c r="P72" s="129" t="s">
        <v>49</v>
      </c>
      <c r="Q72" s="114">
        <v>1156.58</v>
      </c>
      <c r="R72" s="114">
        <v>1694.98</v>
      </c>
      <c r="S72" s="114">
        <v>1265.22</v>
      </c>
      <c r="T72" s="114">
        <v>1348.14</v>
      </c>
      <c r="U72" s="114">
        <v>1700.75</v>
      </c>
      <c r="V72" s="114">
        <v>1359.46</v>
      </c>
      <c r="W72" s="114">
        <v>1674.34</v>
      </c>
      <c r="X72" s="114">
        <v>1699.99</v>
      </c>
      <c r="Y72" s="114">
        <v>1705.58</v>
      </c>
      <c r="Z72" s="115">
        <v>70.599999999999994</v>
      </c>
      <c r="AA72" s="112">
        <v>1161</v>
      </c>
      <c r="AB72" s="112">
        <v>1713.69</v>
      </c>
      <c r="AC72" s="112">
        <v>1589.75</v>
      </c>
      <c r="AD72" s="112">
        <v>1578.7</v>
      </c>
      <c r="AE72" s="112">
        <v>1707.81</v>
      </c>
      <c r="AF72" s="112">
        <v>1601.73</v>
      </c>
      <c r="AG72" s="112">
        <v>1688.02</v>
      </c>
      <c r="AH72" s="112">
        <v>1713.32</v>
      </c>
      <c r="AI72" s="112">
        <v>1715.29</v>
      </c>
      <c r="AJ72" s="115">
        <v>70.7</v>
      </c>
      <c r="AK72" s="112">
        <v>1152.44</v>
      </c>
      <c r="AL72" s="112">
        <v>1071.94</v>
      </c>
      <c r="AM72" s="114"/>
      <c r="AN72" s="114"/>
      <c r="AO72" s="112">
        <v>1187.6400000000001</v>
      </c>
      <c r="AP72" s="114"/>
      <c r="AQ72" s="114"/>
      <c r="AR72" s="112">
        <v>1662.29</v>
      </c>
      <c r="AS72" s="112">
        <v>1662.79</v>
      </c>
      <c r="AT72" s="115" t="s">
        <v>99</v>
      </c>
      <c r="AU72" s="114"/>
      <c r="AV72" s="114"/>
      <c r="AW72" s="114"/>
      <c r="AX72" s="114"/>
      <c r="AY72" s="114"/>
      <c r="AZ72" s="114"/>
      <c r="BA72" s="114"/>
      <c r="BB72" s="114"/>
      <c r="BC72" s="114"/>
      <c r="BD72" s="114"/>
      <c r="BE72" s="158"/>
      <c r="BH72" s="114"/>
    </row>
    <row r="73" spans="1:62" ht="120" x14ac:dyDescent="0.25">
      <c r="A73" s="131" t="b">
        <v>0</v>
      </c>
      <c r="B73" s="131" t="str">
        <f t="shared" si="2"/>
        <v>not pass test</v>
      </c>
      <c r="C73" s="177"/>
      <c r="D73" s="131">
        <v>32</v>
      </c>
      <c r="E73" s="114" t="s">
        <v>88</v>
      </c>
      <c r="F73" s="114">
        <v>1192.48</v>
      </c>
      <c r="G73" s="114">
        <v>1195.5899999999999</v>
      </c>
      <c r="H73" s="114">
        <v>4</v>
      </c>
      <c r="I73" s="137" t="s">
        <v>44</v>
      </c>
      <c r="J73" s="114" t="s">
        <v>100</v>
      </c>
      <c r="K73" s="151">
        <v>40210</v>
      </c>
      <c r="L73" s="114" t="s">
        <v>101</v>
      </c>
      <c r="N73" s="114"/>
      <c r="O73" s="138" t="s">
        <v>102</v>
      </c>
      <c r="P73" s="129" t="s">
        <v>49</v>
      </c>
      <c r="Q73" s="114">
        <v>1189.92</v>
      </c>
      <c r="R73" s="114">
        <v>1726.06</v>
      </c>
      <c r="S73" s="114">
        <v>1268.0899999999999</v>
      </c>
      <c r="T73" s="114">
        <v>1302.58</v>
      </c>
      <c r="U73" s="114">
        <v>1738.14</v>
      </c>
      <c r="V73" s="114">
        <v>1309.43</v>
      </c>
      <c r="W73" s="114">
        <v>1604.85</v>
      </c>
      <c r="X73" s="114">
        <v>1741.66</v>
      </c>
      <c r="Y73" s="114">
        <v>1720.12</v>
      </c>
      <c r="Z73" s="115">
        <v>71.599999999999994</v>
      </c>
      <c r="AA73" s="112">
        <v>1194.17</v>
      </c>
      <c r="AB73" s="112">
        <v>1730.87</v>
      </c>
      <c r="AC73" s="112">
        <v>1320.4</v>
      </c>
      <c r="AD73" s="112">
        <v>1339.92</v>
      </c>
      <c r="AE73" s="112">
        <v>1742.73</v>
      </c>
      <c r="AF73" s="112">
        <v>1355.59</v>
      </c>
      <c r="AG73" s="112">
        <v>1612.46</v>
      </c>
      <c r="AH73" s="112">
        <v>1746.23</v>
      </c>
      <c r="AI73" s="112">
        <v>1725.59</v>
      </c>
      <c r="AJ73" s="115">
        <v>71.7</v>
      </c>
      <c r="AK73" s="112">
        <v>1185.78</v>
      </c>
      <c r="AL73" s="112">
        <v>1205.31</v>
      </c>
      <c r="AM73" s="114"/>
      <c r="AN73" s="114"/>
      <c r="AO73" s="112">
        <v>1256.76</v>
      </c>
      <c r="AP73" s="114"/>
      <c r="AQ73" s="114"/>
      <c r="AR73" s="112">
        <v>1592.36</v>
      </c>
      <c r="AS73" s="112">
        <v>1715.1</v>
      </c>
      <c r="AT73" s="115" t="s">
        <v>103</v>
      </c>
      <c r="AU73" s="112">
        <v>1197.2</v>
      </c>
      <c r="AV73" s="112">
        <v>1793.54</v>
      </c>
      <c r="AW73" s="114"/>
      <c r="AX73" s="112">
        <v>1741.28</v>
      </c>
      <c r="AY73" s="114"/>
      <c r="AZ73" s="114"/>
      <c r="BA73" s="114"/>
      <c r="BB73" s="112">
        <v>1768.23</v>
      </c>
      <c r="BC73" s="112">
        <v>1732.05</v>
      </c>
      <c r="BD73" s="112" t="s">
        <v>104</v>
      </c>
      <c r="BE73" s="158"/>
      <c r="BH73" s="114"/>
    </row>
    <row r="74" spans="1:62" ht="105" x14ac:dyDescent="0.25">
      <c r="A74" s="131" t="b">
        <v>0</v>
      </c>
      <c r="B74" s="131" t="str">
        <f t="shared" si="2"/>
        <v>pass test</v>
      </c>
      <c r="C74" s="164" t="s">
        <v>1422</v>
      </c>
      <c r="D74" s="131">
        <v>33</v>
      </c>
      <c r="E74" s="114" t="s">
        <v>105</v>
      </c>
      <c r="F74" s="114">
        <v>1152.05</v>
      </c>
      <c r="G74" s="114">
        <v>1167.0999999999999</v>
      </c>
      <c r="H74" s="114">
        <v>1</v>
      </c>
      <c r="I74" s="137" t="s">
        <v>44</v>
      </c>
      <c r="J74" s="137" t="s">
        <v>89</v>
      </c>
      <c r="K74" s="151">
        <v>40143</v>
      </c>
      <c r="L74" s="114" t="s">
        <v>66</v>
      </c>
      <c r="N74" s="114"/>
      <c r="O74" s="138" t="s">
        <v>106</v>
      </c>
      <c r="P74" s="129" t="s">
        <v>49</v>
      </c>
      <c r="Q74" s="114">
        <v>1147.57</v>
      </c>
      <c r="R74" s="114">
        <v>1660.54</v>
      </c>
      <c r="S74" s="114">
        <v>872.12</v>
      </c>
      <c r="T74" s="114">
        <v>848.84</v>
      </c>
      <c r="U74" s="114">
        <v>1645.8</v>
      </c>
      <c r="V74" s="114">
        <v>848.84</v>
      </c>
      <c r="W74" s="114">
        <v>955.44</v>
      </c>
      <c r="X74" s="114">
        <v>1632.23</v>
      </c>
      <c r="Y74" s="114">
        <v>1668.99</v>
      </c>
      <c r="Z74" s="115">
        <v>65.7</v>
      </c>
      <c r="AA74" s="112">
        <v>1152.94</v>
      </c>
      <c r="AB74" s="112">
        <v>1669.4</v>
      </c>
      <c r="AC74" s="112">
        <v>867.71</v>
      </c>
      <c r="AD74" s="112">
        <v>853.23</v>
      </c>
      <c r="AE74" s="112">
        <v>1646.44</v>
      </c>
      <c r="AF74" s="112">
        <v>864.77</v>
      </c>
      <c r="AG74" s="112">
        <v>959.23</v>
      </c>
      <c r="AH74" s="112">
        <v>1633.72</v>
      </c>
      <c r="AI74" s="112">
        <v>1670.65</v>
      </c>
      <c r="AJ74" s="115">
        <v>67</v>
      </c>
      <c r="AK74" s="112">
        <v>1143.26</v>
      </c>
      <c r="AL74" s="112">
        <v>810.5</v>
      </c>
      <c r="AM74" s="114"/>
      <c r="AN74" s="114"/>
      <c r="AO74" s="114"/>
      <c r="AP74" s="114"/>
      <c r="AQ74" s="114"/>
      <c r="AR74" s="114"/>
      <c r="AS74" s="112">
        <v>948.19</v>
      </c>
      <c r="AT74" s="114"/>
      <c r="AU74" s="114"/>
      <c r="AV74" s="114"/>
      <c r="AW74" s="114"/>
      <c r="AX74" s="114"/>
      <c r="AY74" s="114"/>
      <c r="AZ74" s="114"/>
      <c r="BA74" s="114"/>
      <c r="BB74" s="114"/>
      <c r="BC74" s="114"/>
      <c r="BD74" s="114"/>
      <c r="BE74" s="158"/>
      <c r="BH74" s="114"/>
    </row>
    <row r="75" spans="1:62" ht="135" x14ac:dyDescent="0.25">
      <c r="A75" s="131" t="b">
        <v>0</v>
      </c>
      <c r="B75" s="131" t="str">
        <f t="shared" si="2"/>
        <v>pass test</v>
      </c>
      <c r="C75" s="164" t="s">
        <v>1422</v>
      </c>
      <c r="D75" s="131">
        <v>34</v>
      </c>
      <c r="E75" s="114" t="s">
        <v>105</v>
      </c>
      <c r="F75" s="114">
        <v>1170.5</v>
      </c>
      <c r="G75" s="114">
        <v>1185.0999999999999</v>
      </c>
      <c r="H75" s="114">
        <v>2</v>
      </c>
      <c r="I75" s="137" t="s">
        <v>44</v>
      </c>
      <c r="J75" s="114" t="s">
        <v>89</v>
      </c>
      <c r="K75" s="151">
        <v>40144</v>
      </c>
      <c r="L75" s="114" t="s">
        <v>66</v>
      </c>
      <c r="N75" s="114"/>
      <c r="O75" s="138" t="s">
        <v>107</v>
      </c>
      <c r="P75" s="129" t="s">
        <v>49</v>
      </c>
      <c r="Q75" s="114">
        <v>1165.57</v>
      </c>
      <c r="R75" s="114">
        <v>1715.58</v>
      </c>
      <c r="S75" s="114">
        <v>857.86</v>
      </c>
      <c r="T75" s="114">
        <v>910.88</v>
      </c>
      <c r="U75" s="114">
        <v>1673.3</v>
      </c>
      <c r="V75" s="114">
        <v>903.96</v>
      </c>
      <c r="W75" s="114">
        <v>1135.8499999999999</v>
      </c>
      <c r="X75" s="114">
        <v>1648.38</v>
      </c>
      <c r="Y75" s="114">
        <v>1722.75</v>
      </c>
      <c r="Z75" s="115">
        <v>68.099999999999994</v>
      </c>
      <c r="AA75" s="112">
        <v>1170.94</v>
      </c>
      <c r="AB75" s="112">
        <v>1744.22</v>
      </c>
      <c r="AC75" s="112">
        <v>908.17</v>
      </c>
      <c r="AD75" s="112">
        <v>914.41</v>
      </c>
      <c r="AE75" s="112">
        <v>1675.09</v>
      </c>
      <c r="AF75" s="112">
        <v>942.78</v>
      </c>
      <c r="AG75" s="112">
        <v>1143.07</v>
      </c>
      <c r="AH75" s="112">
        <v>1654.73</v>
      </c>
      <c r="AI75" s="112">
        <v>1710.18</v>
      </c>
      <c r="AJ75" s="115">
        <v>69</v>
      </c>
      <c r="AK75" s="112">
        <v>1161.26</v>
      </c>
      <c r="AL75" s="112">
        <v>817.35</v>
      </c>
      <c r="AM75" s="114"/>
      <c r="AN75" s="114"/>
      <c r="AO75" s="114"/>
      <c r="AP75" s="114"/>
      <c r="AQ75" s="114"/>
      <c r="AR75" s="114"/>
      <c r="AS75" s="112">
        <v>1119.57</v>
      </c>
      <c r="AT75" s="115" t="s">
        <v>108</v>
      </c>
      <c r="AU75" s="114"/>
      <c r="AV75" s="114"/>
      <c r="AW75" s="114"/>
      <c r="AX75" s="114"/>
      <c r="AY75" s="114"/>
      <c r="AZ75" s="114"/>
      <c r="BA75" s="114"/>
      <c r="BB75" s="114"/>
      <c r="BC75" s="114"/>
      <c r="BD75" s="114"/>
      <c r="BE75" s="158"/>
      <c r="BH75" s="114"/>
    </row>
    <row r="76" spans="1:62" x14ac:dyDescent="0.25">
      <c r="A76" s="131" t="b">
        <v>1</v>
      </c>
      <c r="B76" s="131"/>
      <c r="C76" s="177"/>
      <c r="D76" s="131">
        <v>211</v>
      </c>
      <c r="E76" s="117" t="s">
        <v>359</v>
      </c>
      <c r="F76" s="117">
        <v>1104</v>
      </c>
      <c r="G76" s="117">
        <v>1116</v>
      </c>
      <c r="H76" s="117"/>
      <c r="I76" s="149"/>
      <c r="J76" s="117"/>
      <c r="K76" s="149">
        <v>32016</v>
      </c>
      <c r="L76" s="117"/>
      <c r="M76" s="117"/>
      <c r="N76" s="117"/>
      <c r="O76" s="150" t="s">
        <v>58</v>
      </c>
      <c r="P76" s="150"/>
      <c r="Q76" s="117"/>
      <c r="R76" s="118"/>
      <c r="S76" s="118"/>
      <c r="T76" s="118"/>
      <c r="U76" s="118"/>
      <c r="V76" s="118"/>
      <c r="W76" s="118"/>
      <c r="X76" s="118"/>
      <c r="Y76" s="118"/>
      <c r="Z76" s="119"/>
      <c r="AA76" s="116"/>
      <c r="AB76" s="116"/>
      <c r="AC76" s="116"/>
      <c r="AD76" s="116"/>
      <c r="AE76" s="116"/>
      <c r="AF76" s="116"/>
      <c r="AG76" s="116"/>
      <c r="AH76" s="116"/>
      <c r="AI76" s="116"/>
      <c r="AJ76" s="119"/>
      <c r="AK76" s="116"/>
      <c r="AL76" s="116"/>
      <c r="AM76" s="116"/>
      <c r="AN76" s="116"/>
      <c r="AO76" s="116"/>
      <c r="AP76" s="116"/>
      <c r="AQ76" s="116"/>
      <c r="AR76" s="116"/>
      <c r="AS76" s="116"/>
      <c r="AT76" s="119"/>
      <c r="AU76" s="116"/>
      <c r="AV76" s="116"/>
      <c r="AW76" s="116"/>
      <c r="AX76" s="116"/>
      <c r="AY76" s="116"/>
      <c r="AZ76" s="116"/>
      <c r="BA76" s="116"/>
      <c r="BB76" s="116"/>
      <c r="BC76" s="116"/>
      <c r="BD76" s="116"/>
      <c r="BE76" s="159"/>
      <c r="BF76" s="118"/>
      <c r="BG76" s="118"/>
      <c r="BH76" s="118"/>
      <c r="BI76" s="119"/>
      <c r="BJ76" s="122"/>
    </row>
    <row r="77" spans="1:62" x14ac:dyDescent="0.25">
      <c r="A77" s="131" t="b">
        <v>1</v>
      </c>
      <c r="B77" s="131"/>
      <c r="C77" s="177"/>
      <c r="D77" s="131">
        <v>210</v>
      </c>
      <c r="E77" s="117" t="s">
        <v>359</v>
      </c>
      <c r="F77" s="117">
        <v>1106</v>
      </c>
      <c r="G77" s="117">
        <v>1114</v>
      </c>
      <c r="H77" s="117"/>
      <c r="I77" s="149"/>
      <c r="J77" s="117"/>
      <c r="K77" s="149">
        <v>32016</v>
      </c>
      <c r="L77" s="117"/>
      <c r="M77" s="117"/>
      <c r="N77" s="117"/>
      <c r="O77" s="150" t="s">
        <v>58</v>
      </c>
      <c r="P77" s="150"/>
      <c r="Q77" s="117"/>
      <c r="R77" s="118"/>
      <c r="S77" s="118"/>
      <c r="T77" s="118"/>
      <c r="U77" s="118"/>
      <c r="V77" s="118"/>
      <c r="W77" s="118"/>
      <c r="X77" s="118"/>
      <c r="Y77" s="118"/>
      <c r="Z77" s="119"/>
      <c r="AA77" s="116"/>
      <c r="AB77" s="116"/>
      <c r="AC77" s="116"/>
      <c r="AD77" s="116"/>
      <c r="AE77" s="116"/>
      <c r="AF77" s="116"/>
      <c r="AG77" s="116"/>
      <c r="AH77" s="116"/>
      <c r="AI77" s="116"/>
      <c r="AJ77" s="119"/>
      <c r="AK77" s="116"/>
      <c r="AL77" s="116"/>
      <c r="AM77" s="116"/>
      <c r="AN77" s="116"/>
      <c r="AO77" s="116"/>
      <c r="AP77" s="116"/>
      <c r="AQ77" s="116"/>
      <c r="AR77" s="116"/>
      <c r="AS77" s="116"/>
      <c r="AT77" s="119"/>
      <c r="AU77" s="116"/>
      <c r="AV77" s="116"/>
      <c r="AW77" s="116"/>
      <c r="AX77" s="116"/>
      <c r="AY77" s="116"/>
      <c r="AZ77" s="116"/>
      <c r="BA77" s="116"/>
      <c r="BB77" s="116"/>
      <c r="BC77" s="116"/>
      <c r="BD77" s="116"/>
      <c r="BE77" s="159"/>
      <c r="BF77" s="118"/>
      <c r="BG77" s="118"/>
      <c r="BH77" s="118"/>
      <c r="BI77" s="119"/>
      <c r="BJ77" s="122"/>
    </row>
    <row r="78" spans="1:62" ht="75" x14ac:dyDescent="0.25">
      <c r="A78" s="131" t="b">
        <v>0</v>
      </c>
      <c r="B78" s="131" t="str">
        <f t="shared" si="2"/>
        <v>pass test</v>
      </c>
      <c r="C78" s="177"/>
      <c r="D78" s="131">
        <v>209</v>
      </c>
      <c r="E78" s="117" t="s">
        <v>359</v>
      </c>
      <c r="F78" s="117">
        <v>1623</v>
      </c>
      <c r="G78" s="117">
        <v>1630</v>
      </c>
      <c r="H78" s="117">
        <v>2</v>
      </c>
      <c r="I78" s="149" t="s">
        <v>44</v>
      </c>
      <c r="J78" s="117" t="s">
        <v>308</v>
      </c>
      <c r="K78" s="149">
        <v>32016</v>
      </c>
      <c r="L78" s="117" t="s">
        <v>360</v>
      </c>
      <c r="M78" s="117"/>
      <c r="N78" s="117"/>
      <c r="O78" s="150" t="s">
        <v>361</v>
      </c>
      <c r="P78" s="122" t="s">
        <v>348</v>
      </c>
      <c r="Q78" s="117">
        <v>1617.5</v>
      </c>
      <c r="R78" s="118">
        <v>2555.6</v>
      </c>
      <c r="S78" s="118">
        <v>1454.3</v>
      </c>
      <c r="T78" s="118">
        <v>1789.6</v>
      </c>
      <c r="U78" s="118">
        <v>2201.5</v>
      </c>
      <c r="V78" s="118">
        <v>1808.5</v>
      </c>
      <c r="W78" s="118">
        <v>1978.3</v>
      </c>
      <c r="X78" s="118">
        <v>2211</v>
      </c>
      <c r="Y78" s="118">
        <v>2500</v>
      </c>
      <c r="Z78" s="119">
        <v>101</v>
      </c>
      <c r="AA78" s="116">
        <v>1628</v>
      </c>
      <c r="AB78" s="116">
        <v>2572.3000000000002</v>
      </c>
      <c r="AC78" s="116">
        <v>1969.9</v>
      </c>
      <c r="AD78" s="116">
        <v>2004.2</v>
      </c>
      <c r="AE78" s="116">
        <v>2216.5</v>
      </c>
      <c r="AF78" s="116">
        <v>2052.3000000000002</v>
      </c>
      <c r="AG78" s="116">
        <v>2123.4</v>
      </c>
      <c r="AH78" s="116">
        <v>2228</v>
      </c>
      <c r="AI78" s="116">
        <v>2517</v>
      </c>
      <c r="AJ78" s="119">
        <v>101</v>
      </c>
      <c r="AK78" s="116">
        <v>5285.15</v>
      </c>
      <c r="AL78" s="116"/>
      <c r="AM78" s="116">
        <v>0</v>
      </c>
      <c r="AN78" s="116">
        <v>0</v>
      </c>
      <c r="AO78" s="116">
        <v>303.89999999999998</v>
      </c>
      <c r="AP78" s="116">
        <v>307.7</v>
      </c>
      <c r="AQ78" s="116">
        <v>458.7</v>
      </c>
      <c r="AR78" s="116">
        <v>2193.1</v>
      </c>
      <c r="AS78" s="116"/>
      <c r="AT78" s="119"/>
      <c r="AU78" s="116"/>
      <c r="AV78" s="116"/>
      <c r="AW78" s="116"/>
      <c r="AX78" s="116"/>
      <c r="AY78" s="116"/>
      <c r="AZ78" s="116"/>
      <c r="BA78" s="116"/>
      <c r="BB78" s="116"/>
      <c r="BC78" s="116"/>
      <c r="BD78" s="116"/>
      <c r="BE78" s="159"/>
      <c r="BF78" s="118"/>
      <c r="BG78" s="118"/>
      <c r="BH78" s="118"/>
      <c r="BI78" s="119"/>
      <c r="BJ78" s="122"/>
    </row>
    <row r="79" spans="1:62" x14ac:dyDescent="0.25">
      <c r="A79" s="131" t="b">
        <v>1</v>
      </c>
      <c r="B79" s="131"/>
      <c r="C79" s="177"/>
      <c r="D79" s="131">
        <v>216</v>
      </c>
      <c r="E79" s="117" t="s">
        <v>362</v>
      </c>
      <c r="F79" s="117">
        <v>0</v>
      </c>
      <c r="G79" s="117">
        <v>0</v>
      </c>
      <c r="H79" s="117"/>
      <c r="I79" s="149"/>
      <c r="J79" s="117"/>
      <c r="K79" s="149">
        <v>31886</v>
      </c>
      <c r="L79" s="117"/>
      <c r="M79" s="117"/>
      <c r="N79" s="117"/>
      <c r="O79" s="150" t="s">
        <v>62</v>
      </c>
      <c r="P79" s="150"/>
      <c r="Q79" s="117"/>
      <c r="R79" s="118"/>
      <c r="S79" s="118"/>
      <c r="T79" s="118"/>
      <c r="U79" s="118"/>
      <c r="V79" s="118"/>
      <c r="W79" s="118"/>
      <c r="X79" s="118"/>
      <c r="Y79" s="118"/>
      <c r="Z79" s="119"/>
      <c r="AA79" s="116"/>
      <c r="AB79" s="116"/>
      <c r="AC79" s="116"/>
      <c r="AD79" s="116"/>
      <c r="AE79" s="116"/>
      <c r="AF79" s="116"/>
      <c r="AG79" s="116"/>
      <c r="AH79" s="116"/>
      <c r="AI79" s="116"/>
      <c r="AJ79" s="119"/>
      <c r="AK79" s="116"/>
      <c r="AL79" s="116"/>
      <c r="AM79" s="116"/>
      <c r="AN79" s="116"/>
      <c r="AO79" s="116"/>
      <c r="AP79" s="116"/>
      <c r="AQ79" s="116"/>
      <c r="AR79" s="116"/>
      <c r="AS79" s="116"/>
      <c r="AT79" s="119"/>
      <c r="AU79" s="116"/>
      <c r="AV79" s="116"/>
      <c r="AW79" s="116"/>
      <c r="AX79" s="116"/>
      <c r="AY79" s="116"/>
      <c r="AZ79" s="116"/>
      <c r="BA79" s="116"/>
      <c r="BB79" s="116"/>
      <c r="BC79" s="116"/>
      <c r="BD79" s="116"/>
      <c r="BE79" s="159"/>
      <c r="BF79" s="118"/>
      <c r="BG79" s="118"/>
      <c r="BH79" s="118"/>
      <c r="BI79" s="119"/>
      <c r="BJ79" s="122"/>
    </row>
    <row r="80" spans="1:62" x14ac:dyDescent="0.25">
      <c r="A80" s="131" t="b">
        <v>1</v>
      </c>
      <c r="B80" s="131"/>
      <c r="C80" s="177"/>
      <c r="D80" s="131">
        <v>213</v>
      </c>
      <c r="E80" s="117" t="s">
        <v>362</v>
      </c>
      <c r="F80" s="117">
        <v>2336</v>
      </c>
      <c r="G80" s="117">
        <v>2345</v>
      </c>
      <c r="H80" s="117"/>
      <c r="I80" s="149"/>
      <c r="J80" s="117"/>
      <c r="K80" s="149">
        <v>35259</v>
      </c>
      <c r="L80" s="117"/>
      <c r="M80" s="117"/>
      <c r="N80" s="117"/>
      <c r="O80" s="150" t="s">
        <v>364</v>
      </c>
      <c r="P80" s="150"/>
      <c r="Q80" s="117"/>
      <c r="R80" s="118"/>
      <c r="S80" s="118"/>
      <c r="T80" s="118"/>
      <c r="U80" s="118"/>
      <c r="V80" s="118"/>
      <c r="W80" s="118"/>
      <c r="X80" s="118"/>
      <c r="Y80" s="118"/>
      <c r="Z80" s="119"/>
      <c r="AA80" s="116"/>
      <c r="AB80" s="116"/>
      <c r="AC80" s="116"/>
      <c r="AD80" s="116"/>
      <c r="AE80" s="116"/>
      <c r="AF80" s="116"/>
      <c r="AG80" s="116"/>
      <c r="AH80" s="116"/>
      <c r="AI80" s="116"/>
      <c r="AJ80" s="119"/>
      <c r="AK80" s="116"/>
      <c r="AL80" s="116"/>
      <c r="AM80" s="116"/>
      <c r="AN80" s="116"/>
      <c r="AO80" s="116"/>
      <c r="AP80" s="116"/>
      <c r="AQ80" s="116"/>
      <c r="AR80" s="116"/>
      <c r="AS80" s="116"/>
      <c r="AT80" s="119"/>
      <c r="AU80" s="116"/>
      <c r="AV80" s="116"/>
      <c r="AW80" s="116"/>
      <c r="AX80" s="116"/>
      <c r="AY80" s="116"/>
      <c r="AZ80" s="116"/>
      <c r="BA80" s="116"/>
      <c r="BB80" s="116"/>
      <c r="BC80" s="116"/>
      <c r="BD80" s="116"/>
      <c r="BE80" s="159"/>
      <c r="BF80" s="118"/>
      <c r="BG80" s="118"/>
      <c r="BH80" s="118"/>
      <c r="BI80" s="119"/>
      <c r="BJ80" s="122"/>
    </row>
    <row r="81" spans="1:62" ht="60" x14ac:dyDescent="0.25">
      <c r="A81" s="131" t="b">
        <v>1</v>
      </c>
      <c r="B81" s="131"/>
      <c r="C81" s="177"/>
      <c r="D81" s="131">
        <v>214</v>
      </c>
      <c r="E81" s="117" t="s">
        <v>362</v>
      </c>
      <c r="F81" s="117">
        <v>2336</v>
      </c>
      <c r="G81" s="117">
        <v>2345</v>
      </c>
      <c r="H81" s="117"/>
      <c r="I81" s="149"/>
      <c r="J81" s="117"/>
      <c r="K81" s="149">
        <v>35259</v>
      </c>
      <c r="L81" s="117"/>
      <c r="M81" s="117"/>
      <c r="N81" s="117"/>
      <c r="O81" s="150" t="s">
        <v>365</v>
      </c>
      <c r="P81" s="150"/>
      <c r="Q81" s="117"/>
      <c r="R81" s="118"/>
      <c r="S81" s="118"/>
      <c r="T81" s="118"/>
      <c r="U81" s="118"/>
      <c r="V81" s="118"/>
      <c r="W81" s="118"/>
      <c r="X81" s="118"/>
      <c r="Y81" s="118"/>
      <c r="Z81" s="119"/>
      <c r="AA81" s="116"/>
      <c r="AB81" s="116"/>
      <c r="AC81" s="116"/>
      <c r="AD81" s="116"/>
      <c r="AE81" s="116"/>
      <c r="AF81" s="116"/>
      <c r="AG81" s="116"/>
      <c r="AH81" s="116"/>
      <c r="AI81" s="116"/>
      <c r="AJ81" s="119"/>
      <c r="AK81" s="116"/>
      <c r="AL81" s="116"/>
      <c r="AM81" s="116"/>
      <c r="AN81" s="116"/>
      <c r="AO81" s="116"/>
      <c r="AP81" s="116"/>
      <c r="AQ81" s="116"/>
      <c r="AR81" s="116"/>
      <c r="AS81" s="116"/>
      <c r="AT81" s="119"/>
      <c r="AU81" s="116"/>
      <c r="AV81" s="116"/>
      <c r="AW81" s="116"/>
      <c r="AX81" s="116"/>
      <c r="AY81" s="116"/>
      <c r="AZ81" s="116"/>
      <c r="BA81" s="116"/>
      <c r="BB81" s="116"/>
      <c r="BC81" s="116"/>
      <c r="BD81" s="116"/>
      <c r="BE81" s="159"/>
      <c r="BF81" s="118"/>
      <c r="BG81" s="118"/>
      <c r="BH81" s="118"/>
      <c r="BI81" s="119"/>
      <c r="BJ81" s="122"/>
    </row>
    <row r="82" spans="1:62" ht="30" x14ac:dyDescent="0.25">
      <c r="A82" s="131" t="b">
        <v>1</v>
      </c>
      <c r="B82" s="131"/>
      <c r="C82" s="177"/>
      <c r="D82" s="131">
        <v>215</v>
      </c>
      <c r="E82" s="117" t="s">
        <v>362</v>
      </c>
      <c r="F82" s="117">
        <v>2343</v>
      </c>
      <c r="G82" s="117">
        <v>2372</v>
      </c>
      <c r="H82" s="117"/>
      <c r="I82" s="149"/>
      <c r="J82" s="117"/>
      <c r="K82" s="149">
        <v>35259</v>
      </c>
      <c r="L82" s="117"/>
      <c r="M82" s="117"/>
      <c r="N82" s="117"/>
      <c r="O82" s="150" t="s">
        <v>366</v>
      </c>
      <c r="P82" s="150"/>
      <c r="Q82" s="117"/>
      <c r="R82" s="118"/>
      <c r="S82" s="118"/>
      <c r="T82" s="118"/>
      <c r="U82" s="118"/>
      <c r="V82" s="118"/>
      <c r="W82" s="118"/>
      <c r="X82" s="118"/>
      <c r="Y82" s="118"/>
      <c r="Z82" s="119"/>
      <c r="AA82" s="116"/>
      <c r="AB82" s="116"/>
      <c r="AC82" s="116"/>
      <c r="AD82" s="116"/>
      <c r="AE82" s="116"/>
      <c r="AF82" s="116"/>
      <c r="AG82" s="116"/>
      <c r="AH82" s="116"/>
      <c r="AI82" s="116"/>
      <c r="AJ82" s="119"/>
      <c r="AK82" s="116"/>
      <c r="AL82" s="116"/>
      <c r="AM82" s="116"/>
      <c r="AN82" s="116"/>
      <c r="AO82" s="116"/>
      <c r="AP82" s="116"/>
      <c r="AQ82" s="116"/>
      <c r="AR82" s="116"/>
      <c r="AS82" s="116"/>
      <c r="AT82" s="119"/>
      <c r="AU82" s="116"/>
      <c r="AV82" s="116"/>
      <c r="AW82" s="116"/>
      <c r="AX82" s="116"/>
      <c r="AY82" s="116"/>
      <c r="AZ82" s="116"/>
      <c r="BA82" s="116"/>
      <c r="BB82" s="116"/>
      <c r="BC82" s="116"/>
      <c r="BD82" s="116"/>
      <c r="BE82" s="159"/>
      <c r="BF82" s="118"/>
      <c r="BG82" s="118"/>
      <c r="BH82" s="118"/>
      <c r="BI82" s="119"/>
      <c r="BJ82" s="122"/>
    </row>
    <row r="83" spans="1:62" ht="90" x14ac:dyDescent="0.25">
      <c r="A83" s="131" t="b">
        <v>1</v>
      </c>
      <c r="B83" s="131"/>
      <c r="C83" s="177"/>
      <c r="D83" s="131">
        <v>212</v>
      </c>
      <c r="E83" s="117" t="s">
        <v>362</v>
      </c>
      <c r="F83" s="117">
        <v>2527.6</v>
      </c>
      <c r="G83" s="117">
        <v>2565</v>
      </c>
      <c r="H83" s="117"/>
      <c r="I83" s="149"/>
      <c r="J83" s="117"/>
      <c r="K83" s="149">
        <v>35259</v>
      </c>
      <c r="L83" s="117"/>
      <c r="M83" s="117"/>
      <c r="N83" s="117"/>
      <c r="O83" s="150" t="s">
        <v>363</v>
      </c>
      <c r="P83" s="150"/>
      <c r="Q83" s="117"/>
      <c r="R83" s="118"/>
      <c r="S83" s="118"/>
      <c r="T83" s="118"/>
      <c r="U83" s="118"/>
      <c r="V83" s="118"/>
      <c r="W83" s="118"/>
      <c r="X83" s="118"/>
      <c r="Y83" s="118"/>
      <c r="Z83" s="119"/>
      <c r="AA83" s="116"/>
      <c r="AB83" s="116"/>
      <c r="AC83" s="116"/>
      <c r="AD83" s="116"/>
      <c r="AE83" s="116"/>
      <c r="AF83" s="116"/>
      <c r="AG83" s="116"/>
      <c r="AH83" s="116"/>
      <c r="AI83" s="116"/>
      <c r="AJ83" s="119"/>
      <c r="AK83" s="116"/>
      <c r="AL83" s="116"/>
      <c r="AM83" s="116"/>
      <c r="AN83" s="116"/>
      <c r="AO83" s="116"/>
      <c r="AP83" s="116"/>
      <c r="AQ83" s="116"/>
      <c r="AR83" s="116"/>
      <c r="AS83" s="116"/>
      <c r="AT83" s="119"/>
      <c r="AU83" s="116"/>
      <c r="AV83" s="116"/>
      <c r="AW83" s="116"/>
      <c r="AX83" s="116"/>
      <c r="AY83" s="116"/>
      <c r="AZ83" s="116"/>
      <c r="BA83" s="116"/>
      <c r="BB83" s="116"/>
      <c r="BC83" s="116"/>
      <c r="BD83" s="116"/>
      <c r="BE83" s="159"/>
      <c r="BF83" s="118"/>
      <c r="BG83" s="118"/>
      <c r="BH83" s="118"/>
      <c r="BI83" s="119"/>
      <c r="BJ83" s="122"/>
    </row>
    <row r="84" spans="1:62" ht="45" x14ac:dyDescent="0.25">
      <c r="A84" s="131" t="b">
        <v>0</v>
      </c>
      <c r="B84" s="131" t="str">
        <f t="shared" si="2"/>
        <v>pass test</v>
      </c>
      <c r="C84" s="164" t="s">
        <v>1422</v>
      </c>
      <c r="D84" s="131">
        <v>36</v>
      </c>
      <c r="E84" s="114" t="s">
        <v>109</v>
      </c>
      <c r="F84" s="114">
        <v>893.5</v>
      </c>
      <c r="G84" s="114">
        <v>904</v>
      </c>
      <c r="H84" s="114">
        <v>2</v>
      </c>
      <c r="I84" s="137" t="s">
        <v>44</v>
      </c>
      <c r="J84" s="114" t="s">
        <v>65</v>
      </c>
      <c r="K84" s="151">
        <v>40104</v>
      </c>
      <c r="L84" s="114" t="s">
        <v>66</v>
      </c>
      <c r="N84" s="114"/>
      <c r="O84" s="138" t="s">
        <v>112</v>
      </c>
      <c r="P84" s="129" t="s">
        <v>49</v>
      </c>
      <c r="Q84" s="114">
        <v>880.9</v>
      </c>
      <c r="R84" s="114">
        <v>1288.08</v>
      </c>
      <c r="S84" s="114">
        <v>934.65</v>
      </c>
      <c r="T84" s="114">
        <v>100.66</v>
      </c>
      <c r="U84" s="114">
        <v>1284.1300000000001</v>
      </c>
      <c r="V84" s="114">
        <v>1043.93</v>
      </c>
      <c r="W84" s="114">
        <v>1186.42</v>
      </c>
      <c r="X84" s="114">
        <v>1284.8900000000001</v>
      </c>
      <c r="Y84" s="114">
        <v>1291.56</v>
      </c>
      <c r="Z84" s="115">
        <v>48.6</v>
      </c>
      <c r="AA84" s="112">
        <v>894.21</v>
      </c>
      <c r="AB84" s="112">
        <v>1311.06</v>
      </c>
      <c r="AC84" s="112">
        <v>1009.47</v>
      </c>
      <c r="AD84" s="112">
        <v>1052.77</v>
      </c>
      <c r="AE84" s="112">
        <v>1305.05</v>
      </c>
      <c r="AF84" s="112">
        <v>1075.29</v>
      </c>
      <c r="AG84" s="112">
        <v>1209.1199999999999</v>
      </c>
      <c r="AH84" s="112">
        <v>1305.78</v>
      </c>
      <c r="AI84" s="112">
        <v>1312.35</v>
      </c>
      <c r="AJ84" s="115">
        <v>78.7</v>
      </c>
      <c r="AK84" s="112">
        <v>877.67</v>
      </c>
      <c r="AL84" s="112" t="s">
        <v>113</v>
      </c>
      <c r="AM84" s="114"/>
      <c r="AN84" s="114"/>
      <c r="AO84" s="114"/>
      <c r="AP84" s="114"/>
      <c r="AQ84" s="114"/>
      <c r="AR84" s="114"/>
      <c r="AS84" s="114"/>
      <c r="AT84" s="114"/>
      <c r="AU84" s="114"/>
      <c r="AV84" s="114"/>
      <c r="AW84" s="114"/>
      <c r="AX84" s="114"/>
      <c r="AY84" s="114"/>
      <c r="AZ84" s="114"/>
      <c r="BA84" s="114"/>
      <c r="BB84" s="114"/>
      <c r="BC84" s="114"/>
      <c r="BD84" s="114"/>
      <c r="BE84" s="158"/>
      <c r="BH84" s="114"/>
    </row>
    <row r="85" spans="1:62" ht="45" x14ac:dyDescent="0.25">
      <c r="A85" s="131" t="b">
        <v>0</v>
      </c>
      <c r="B85" s="131" t="str">
        <f t="shared" si="2"/>
        <v>pass test</v>
      </c>
      <c r="C85" s="164" t="s">
        <v>1422</v>
      </c>
      <c r="D85" s="131">
        <v>35</v>
      </c>
      <c r="E85" s="114" t="s">
        <v>109</v>
      </c>
      <c r="F85" s="114">
        <v>915.5</v>
      </c>
      <c r="G85" s="114">
        <v>926</v>
      </c>
      <c r="H85" s="114">
        <v>1</v>
      </c>
      <c r="I85" s="137" t="s">
        <v>44</v>
      </c>
      <c r="J85" s="114" t="s">
        <v>65</v>
      </c>
      <c r="K85" s="151">
        <v>40103</v>
      </c>
      <c r="L85" s="114" t="s">
        <v>66</v>
      </c>
      <c r="N85" s="114"/>
      <c r="O85" s="138" t="s">
        <v>110</v>
      </c>
      <c r="P85" s="129" t="s">
        <v>49</v>
      </c>
      <c r="Q85" s="114">
        <v>902.9</v>
      </c>
      <c r="R85" s="114">
        <v>1328.22</v>
      </c>
      <c r="S85" s="114">
        <v>408.96</v>
      </c>
      <c r="T85" s="114">
        <v>455.72</v>
      </c>
      <c r="U85" s="114">
        <v>1228.3599999999999</v>
      </c>
      <c r="V85" s="114">
        <v>461.13</v>
      </c>
      <c r="W85" s="114">
        <v>708.11</v>
      </c>
      <c r="X85" s="114">
        <v>1228.29</v>
      </c>
      <c r="Y85" s="114">
        <v>1323.77</v>
      </c>
      <c r="Z85" s="115">
        <v>52.9</v>
      </c>
      <c r="AA85" s="112">
        <v>916.21</v>
      </c>
      <c r="AB85" s="112">
        <v>1351.21</v>
      </c>
      <c r="AC85" s="112">
        <v>440.16</v>
      </c>
      <c r="AD85" s="112">
        <v>478.2</v>
      </c>
      <c r="AE85" s="112">
        <v>1248.96</v>
      </c>
      <c r="AF85" s="112">
        <v>486.28</v>
      </c>
      <c r="AG85" s="112">
        <v>741.72</v>
      </c>
      <c r="AH85" s="112">
        <v>1248.69</v>
      </c>
      <c r="AI85" s="112">
        <v>1344.48</v>
      </c>
      <c r="AJ85" s="115">
        <v>53.1</v>
      </c>
      <c r="AK85" s="112">
        <v>899.67</v>
      </c>
      <c r="AL85" s="112">
        <v>370.55</v>
      </c>
      <c r="AM85" s="114"/>
      <c r="AN85" s="114"/>
      <c r="AO85" s="112">
        <v>437.53</v>
      </c>
      <c r="AP85" s="114"/>
      <c r="AQ85" s="114"/>
      <c r="AR85" s="112">
        <v>685.31</v>
      </c>
      <c r="AS85" s="114"/>
      <c r="AT85" s="115" t="s">
        <v>111</v>
      </c>
      <c r="AU85" s="114"/>
      <c r="AV85" s="114"/>
      <c r="AW85" s="114"/>
      <c r="AX85" s="114"/>
      <c r="AY85" s="114"/>
      <c r="AZ85" s="114"/>
      <c r="BA85" s="114"/>
      <c r="BB85" s="114"/>
      <c r="BC85" s="114"/>
      <c r="BD85" s="114"/>
      <c r="BE85" s="158"/>
      <c r="BH85" s="114"/>
    </row>
    <row r="86" spans="1:62" x14ac:dyDescent="0.25">
      <c r="A86" s="131" t="b">
        <v>1</v>
      </c>
      <c r="B86" s="131"/>
      <c r="C86" s="177"/>
      <c r="D86" s="131">
        <v>217</v>
      </c>
      <c r="E86" s="117" t="s">
        <v>367</v>
      </c>
      <c r="F86" s="117">
        <v>0</v>
      </c>
      <c r="G86" s="117">
        <v>0</v>
      </c>
      <c r="H86" s="117"/>
      <c r="I86" s="149"/>
      <c r="J86" s="117"/>
      <c r="K86" s="149">
        <v>30942</v>
      </c>
      <c r="L86" s="117"/>
      <c r="M86" s="117"/>
      <c r="N86" s="117"/>
      <c r="O86" s="150" t="s">
        <v>62</v>
      </c>
      <c r="P86" s="150"/>
      <c r="Q86" s="117"/>
      <c r="R86" s="118"/>
      <c r="S86" s="118"/>
      <c r="T86" s="118"/>
      <c r="U86" s="118"/>
      <c r="V86" s="118"/>
      <c r="W86" s="118"/>
      <c r="X86" s="118"/>
      <c r="Y86" s="118"/>
      <c r="Z86" s="119"/>
      <c r="AA86" s="116"/>
      <c r="AB86" s="116"/>
      <c r="AC86" s="116"/>
      <c r="AD86" s="116"/>
      <c r="AE86" s="116"/>
      <c r="AF86" s="116"/>
      <c r="AG86" s="116"/>
      <c r="AH86" s="116"/>
      <c r="AI86" s="116"/>
      <c r="AJ86" s="119"/>
      <c r="AK86" s="116"/>
      <c r="AL86" s="116"/>
      <c r="AM86" s="116"/>
      <c r="AN86" s="116"/>
      <c r="AO86" s="116"/>
      <c r="AP86" s="116"/>
      <c r="AQ86" s="116"/>
      <c r="AR86" s="116"/>
      <c r="AS86" s="116"/>
      <c r="AT86" s="119"/>
      <c r="AU86" s="116"/>
      <c r="AV86" s="116"/>
      <c r="AW86" s="116"/>
      <c r="AX86" s="116"/>
      <c r="AY86" s="116"/>
      <c r="AZ86" s="116"/>
      <c r="BA86" s="116"/>
      <c r="BB86" s="116"/>
      <c r="BC86" s="116"/>
      <c r="BD86" s="116"/>
      <c r="BE86" s="159"/>
      <c r="BF86" s="118"/>
      <c r="BG86" s="118"/>
      <c r="BH86" s="118"/>
      <c r="BI86" s="119"/>
      <c r="BJ86" s="122"/>
    </row>
    <row r="87" spans="1:62" ht="45" x14ac:dyDescent="0.25">
      <c r="A87" s="131" t="b">
        <v>1</v>
      </c>
      <c r="B87" s="131"/>
      <c r="C87" s="177"/>
      <c r="D87" s="131">
        <v>37</v>
      </c>
      <c r="E87" s="114" t="s">
        <v>114</v>
      </c>
      <c r="F87" s="114">
        <v>1868.1</v>
      </c>
      <c r="G87" s="114">
        <v>1908.4</v>
      </c>
      <c r="H87" s="114">
        <v>1</v>
      </c>
      <c r="I87" s="137"/>
      <c r="N87" s="114"/>
      <c r="O87" s="138" t="s">
        <v>115</v>
      </c>
      <c r="P87" s="129" t="s">
        <v>49</v>
      </c>
      <c r="Y87" s="114"/>
      <c r="Z87" s="114"/>
      <c r="AA87" s="114"/>
      <c r="AB87" s="114"/>
      <c r="AC87" s="114"/>
      <c r="AD87" s="114"/>
      <c r="AE87" s="114"/>
      <c r="AF87" s="114"/>
      <c r="AG87" s="114"/>
      <c r="AH87" s="114"/>
      <c r="AI87" s="114"/>
      <c r="AJ87" s="114"/>
      <c r="AK87" s="114"/>
      <c r="AL87" s="114"/>
      <c r="AM87" s="114"/>
      <c r="AN87" s="114"/>
      <c r="AO87" s="114"/>
      <c r="AP87" s="114"/>
      <c r="AQ87" s="114"/>
      <c r="AR87" s="114"/>
      <c r="AS87" s="114"/>
      <c r="AT87" s="114"/>
      <c r="AU87" s="114"/>
      <c r="AV87" s="114"/>
      <c r="AW87" s="114"/>
      <c r="AX87" s="114"/>
      <c r="AY87" s="114"/>
      <c r="AZ87" s="114"/>
      <c r="BA87" s="114"/>
      <c r="BB87" s="114"/>
      <c r="BC87" s="114"/>
      <c r="BD87" s="114"/>
      <c r="BH87" s="114"/>
    </row>
    <row r="88" spans="1:62" ht="45" x14ac:dyDescent="0.25">
      <c r="A88" s="131" t="b">
        <v>1</v>
      </c>
      <c r="B88" s="131"/>
      <c r="C88" s="177"/>
      <c r="D88" s="131">
        <v>38</v>
      </c>
      <c r="E88" s="114" t="s">
        <v>114</v>
      </c>
      <c r="F88" s="114">
        <v>1967.2</v>
      </c>
      <c r="G88" s="114">
        <v>1987.3</v>
      </c>
      <c r="H88" s="114">
        <v>2</v>
      </c>
      <c r="I88" s="137"/>
      <c r="N88" s="114"/>
      <c r="O88" s="138" t="s">
        <v>116</v>
      </c>
      <c r="P88" s="129" t="s">
        <v>49</v>
      </c>
      <c r="Y88" s="114"/>
      <c r="Z88" s="114"/>
      <c r="AA88" s="114"/>
      <c r="AB88" s="114"/>
      <c r="AC88" s="114"/>
      <c r="AD88" s="114"/>
      <c r="AE88" s="114"/>
      <c r="AF88" s="114"/>
      <c r="AG88" s="114"/>
      <c r="AH88" s="114"/>
      <c r="AI88" s="114"/>
      <c r="AJ88" s="114"/>
      <c r="AK88" s="114"/>
      <c r="AL88" s="114"/>
      <c r="AM88" s="114"/>
      <c r="AN88" s="114"/>
      <c r="AO88" s="114"/>
      <c r="AP88" s="114"/>
      <c r="AQ88" s="114"/>
      <c r="AR88" s="114"/>
      <c r="AS88" s="114"/>
      <c r="AT88" s="114"/>
      <c r="AU88" s="114"/>
      <c r="AV88" s="114"/>
      <c r="AW88" s="114"/>
      <c r="AX88" s="114"/>
      <c r="AY88" s="114"/>
      <c r="AZ88" s="114"/>
      <c r="BA88" s="114"/>
      <c r="BB88" s="114"/>
      <c r="BC88" s="114"/>
      <c r="BD88" s="114"/>
      <c r="BH88" s="114"/>
    </row>
    <row r="89" spans="1:62" ht="45" x14ac:dyDescent="0.25">
      <c r="A89" s="131" t="b">
        <v>1</v>
      </c>
      <c r="B89" s="131"/>
      <c r="C89" s="177"/>
      <c r="D89" s="131">
        <v>39</v>
      </c>
      <c r="E89" s="114" t="s">
        <v>114</v>
      </c>
      <c r="F89" s="114">
        <v>3639.3</v>
      </c>
      <c r="G89" s="114">
        <v>3695.4</v>
      </c>
      <c r="H89" s="114">
        <v>3</v>
      </c>
      <c r="I89" s="137"/>
      <c r="N89" s="114"/>
      <c r="O89" s="138" t="s">
        <v>117</v>
      </c>
      <c r="P89" s="129" t="s">
        <v>49</v>
      </c>
      <c r="Y89" s="114"/>
      <c r="Z89" s="114"/>
      <c r="AA89" s="114"/>
      <c r="AB89" s="114"/>
      <c r="AC89" s="114"/>
      <c r="AD89" s="114"/>
      <c r="AE89" s="114"/>
      <c r="AF89" s="114"/>
      <c r="AG89" s="114"/>
      <c r="AH89" s="114"/>
      <c r="AI89" s="114"/>
      <c r="AJ89" s="114"/>
      <c r="AK89" s="114"/>
      <c r="AL89" s="114"/>
      <c r="AM89" s="114"/>
      <c r="AN89" s="114"/>
      <c r="AO89" s="114"/>
      <c r="AP89" s="114"/>
      <c r="AQ89" s="114"/>
      <c r="AR89" s="114"/>
      <c r="AS89" s="114"/>
      <c r="AT89" s="114"/>
      <c r="AU89" s="114"/>
      <c r="AV89" s="114"/>
      <c r="AW89" s="114"/>
      <c r="AX89" s="114"/>
      <c r="AY89" s="114"/>
      <c r="AZ89" s="114"/>
      <c r="BA89" s="114"/>
      <c r="BB89" s="114"/>
      <c r="BC89" s="114"/>
      <c r="BD89" s="114"/>
      <c r="BH89" s="114"/>
    </row>
    <row r="90" spans="1:62" ht="75" x14ac:dyDescent="0.25">
      <c r="A90" s="131" t="b">
        <v>1</v>
      </c>
      <c r="B90" s="131"/>
      <c r="C90" s="177"/>
      <c r="D90" s="131">
        <v>40</v>
      </c>
      <c r="E90" s="114" t="s">
        <v>114</v>
      </c>
      <c r="F90" s="114">
        <v>3680.8</v>
      </c>
      <c r="G90" s="114">
        <v>3727.1</v>
      </c>
      <c r="H90" s="114">
        <v>5</v>
      </c>
      <c r="I90" s="137"/>
      <c r="N90" s="114"/>
      <c r="O90" s="138" t="s">
        <v>118</v>
      </c>
      <c r="P90" s="129" t="s">
        <v>49</v>
      </c>
      <c r="Y90" s="114"/>
      <c r="Z90" s="114"/>
      <c r="AA90" s="114"/>
      <c r="AB90" s="114"/>
      <c r="AC90" s="114"/>
      <c r="AD90" s="114"/>
      <c r="AE90" s="114"/>
      <c r="AF90" s="114"/>
      <c r="AG90" s="114"/>
      <c r="AH90" s="114"/>
      <c r="AI90" s="114"/>
      <c r="AJ90" s="114"/>
      <c r="AK90" s="114"/>
      <c r="AL90" s="114"/>
      <c r="AM90" s="114"/>
      <c r="AN90" s="114"/>
      <c r="AO90" s="114"/>
      <c r="AP90" s="114"/>
      <c r="AQ90" s="114"/>
      <c r="AR90" s="114"/>
      <c r="AS90" s="114"/>
      <c r="AT90" s="114"/>
      <c r="AU90" s="114"/>
      <c r="AV90" s="114"/>
      <c r="AW90" s="114"/>
      <c r="AX90" s="114"/>
      <c r="AY90" s="114"/>
      <c r="AZ90" s="114"/>
      <c r="BA90" s="114"/>
      <c r="BB90" s="114"/>
      <c r="BC90" s="114"/>
      <c r="BD90" s="114"/>
      <c r="BH90" s="114"/>
    </row>
    <row r="91" spans="1:62" ht="75" x14ac:dyDescent="0.25">
      <c r="A91" s="131" t="b">
        <v>1</v>
      </c>
      <c r="B91" s="131"/>
      <c r="C91" s="177"/>
      <c r="D91" s="131">
        <v>51</v>
      </c>
      <c r="E91" s="114" t="s">
        <v>114</v>
      </c>
      <c r="F91" s="114">
        <v>3681.7</v>
      </c>
      <c r="G91" s="114">
        <v>3684.7</v>
      </c>
      <c r="H91" s="114">
        <v>20</v>
      </c>
      <c r="I91" s="137"/>
      <c r="N91" s="114"/>
      <c r="O91" s="138" t="s">
        <v>129</v>
      </c>
      <c r="P91" s="129" t="s">
        <v>49</v>
      </c>
      <c r="Y91" s="114"/>
      <c r="Z91" s="114"/>
      <c r="AA91" s="114"/>
      <c r="AB91" s="114"/>
      <c r="AC91" s="114"/>
      <c r="AD91" s="114"/>
      <c r="AE91" s="114"/>
      <c r="AF91" s="114"/>
      <c r="AG91" s="114"/>
      <c r="AH91" s="114"/>
      <c r="AI91" s="114"/>
      <c r="AJ91" s="114"/>
      <c r="AK91" s="114"/>
      <c r="AL91" s="114"/>
      <c r="AM91" s="114"/>
      <c r="AN91" s="114"/>
      <c r="AO91" s="114"/>
      <c r="AP91" s="114"/>
      <c r="AQ91" s="114"/>
      <c r="AR91" s="114"/>
      <c r="AS91" s="114"/>
      <c r="AT91" s="114"/>
      <c r="AU91" s="114"/>
      <c r="AV91" s="114"/>
      <c r="AW91" s="114"/>
      <c r="AX91" s="114"/>
      <c r="AY91" s="114"/>
      <c r="AZ91" s="114"/>
      <c r="BA91" s="114"/>
      <c r="BB91" s="114"/>
      <c r="BC91" s="114"/>
      <c r="BD91" s="114"/>
      <c r="BH91" s="114"/>
    </row>
    <row r="92" spans="1:62" ht="30" x14ac:dyDescent="0.25">
      <c r="A92" s="131" t="b">
        <v>1</v>
      </c>
      <c r="B92" s="131"/>
      <c r="C92" s="177"/>
      <c r="D92" s="131">
        <v>52</v>
      </c>
      <c r="E92" s="114" t="s">
        <v>114</v>
      </c>
      <c r="F92" s="114">
        <v>3688.7</v>
      </c>
      <c r="G92" s="114">
        <v>3727.1</v>
      </c>
      <c r="H92" s="114">
        <v>4</v>
      </c>
      <c r="I92" s="137"/>
      <c r="N92" s="114"/>
      <c r="O92" s="138" t="s">
        <v>130</v>
      </c>
      <c r="P92" s="129" t="s">
        <v>49</v>
      </c>
      <c r="Y92" s="114"/>
      <c r="Z92" s="114"/>
      <c r="AA92" s="114"/>
      <c r="AB92" s="114"/>
      <c r="AC92" s="114"/>
      <c r="AD92" s="114"/>
      <c r="AE92" s="114"/>
      <c r="AF92" s="114"/>
      <c r="AG92" s="114"/>
      <c r="AH92" s="114"/>
      <c r="AI92" s="114"/>
      <c r="AJ92" s="114"/>
      <c r="AK92" s="114"/>
      <c r="AL92" s="114"/>
      <c r="AM92" s="114"/>
      <c r="AN92" s="114"/>
      <c r="AO92" s="114"/>
      <c r="AP92" s="114"/>
      <c r="AQ92" s="114"/>
      <c r="AR92" s="114"/>
      <c r="AS92" s="114"/>
      <c r="AT92" s="114"/>
      <c r="AU92" s="114"/>
      <c r="AV92" s="114"/>
      <c r="AW92" s="114"/>
      <c r="AX92" s="114"/>
      <c r="AY92" s="114"/>
      <c r="AZ92" s="114"/>
      <c r="BA92" s="114"/>
      <c r="BB92" s="114"/>
      <c r="BC92" s="114"/>
      <c r="BD92" s="114"/>
      <c r="BH92" s="114"/>
    </row>
    <row r="93" spans="1:62" ht="60" x14ac:dyDescent="0.25">
      <c r="A93" s="131" t="b">
        <v>1</v>
      </c>
      <c r="B93" s="131"/>
      <c r="C93" s="177"/>
      <c r="D93" s="131">
        <v>50</v>
      </c>
      <c r="E93" s="114" t="s">
        <v>114</v>
      </c>
      <c r="F93" s="114">
        <v>3691.4</v>
      </c>
      <c r="G93" s="114">
        <v>3723.7</v>
      </c>
      <c r="H93" s="114">
        <v>18</v>
      </c>
      <c r="I93" s="137"/>
      <c r="N93" s="114"/>
      <c r="O93" s="138" t="s">
        <v>128</v>
      </c>
      <c r="P93" s="129" t="s">
        <v>49</v>
      </c>
      <c r="Y93" s="114"/>
      <c r="Z93" s="114"/>
      <c r="AA93" s="114"/>
      <c r="AB93" s="114"/>
      <c r="AC93" s="114"/>
      <c r="AD93" s="114"/>
      <c r="AE93" s="114"/>
      <c r="AF93" s="114"/>
      <c r="AG93" s="114"/>
      <c r="AH93" s="114"/>
      <c r="AI93" s="114"/>
      <c r="AJ93" s="114"/>
      <c r="AK93" s="114"/>
      <c r="AL93" s="114"/>
      <c r="AM93" s="114"/>
      <c r="AN93" s="114"/>
      <c r="AO93" s="114"/>
      <c r="AP93" s="114"/>
      <c r="AQ93" s="114"/>
      <c r="AR93" s="114"/>
      <c r="AS93" s="114"/>
      <c r="AT93" s="114"/>
      <c r="AU93" s="114"/>
      <c r="AV93" s="114"/>
      <c r="AW93" s="114"/>
      <c r="AX93" s="114"/>
      <c r="AY93" s="114"/>
      <c r="AZ93" s="114"/>
      <c r="BA93" s="114"/>
      <c r="BB93" s="114"/>
      <c r="BC93" s="114"/>
      <c r="BD93" s="114"/>
      <c r="BH93" s="114"/>
    </row>
    <row r="94" spans="1:62" ht="30" x14ac:dyDescent="0.25">
      <c r="A94" s="131" t="b">
        <v>1</v>
      </c>
      <c r="B94" s="131"/>
      <c r="C94" s="177"/>
      <c r="D94" s="131">
        <v>49</v>
      </c>
      <c r="E94" s="114" t="s">
        <v>114</v>
      </c>
      <c r="F94" s="114">
        <v>3728.6</v>
      </c>
      <c r="G94" s="114">
        <v>3807.9</v>
      </c>
      <c r="H94" s="114">
        <v>17</v>
      </c>
      <c r="I94" s="137"/>
      <c r="N94" s="114"/>
      <c r="O94" s="138" t="s">
        <v>127</v>
      </c>
      <c r="P94" s="129" t="s">
        <v>49</v>
      </c>
      <c r="Y94" s="114"/>
      <c r="Z94" s="114"/>
      <c r="AA94" s="114"/>
      <c r="AB94" s="114"/>
      <c r="AC94" s="114"/>
      <c r="AD94" s="114"/>
      <c r="AE94" s="114"/>
      <c r="AF94" s="114"/>
      <c r="AG94" s="114"/>
      <c r="AH94" s="114"/>
      <c r="AI94" s="114"/>
      <c r="AJ94" s="114"/>
      <c r="AK94" s="114"/>
      <c r="AL94" s="114"/>
      <c r="AM94" s="114"/>
      <c r="AN94" s="114"/>
      <c r="AO94" s="114"/>
      <c r="AP94" s="114"/>
      <c r="AQ94" s="114"/>
      <c r="AR94" s="114"/>
      <c r="AS94" s="114"/>
      <c r="AT94" s="114"/>
      <c r="AU94" s="114"/>
      <c r="AV94" s="114"/>
      <c r="AW94" s="114"/>
      <c r="AX94" s="114"/>
      <c r="AY94" s="114"/>
      <c r="AZ94" s="114"/>
      <c r="BA94" s="114"/>
      <c r="BB94" s="114"/>
      <c r="BC94" s="114"/>
      <c r="BD94" s="114"/>
      <c r="BH94" s="114"/>
    </row>
    <row r="95" spans="1:62" x14ac:dyDescent="0.25">
      <c r="A95" s="131" t="b">
        <v>1</v>
      </c>
      <c r="B95" s="131"/>
      <c r="C95" s="177"/>
      <c r="D95" s="131">
        <v>54</v>
      </c>
      <c r="E95" s="114" t="s">
        <v>114</v>
      </c>
      <c r="F95" s="114">
        <v>3728.6</v>
      </c>
      <c r="G95" s="114">
        <v>3807.9</v>
      </c>
      <c r="H95" s="114">
        <v>16</v>
      </c>
      <c r="I95" s="137"/>
      <c r="N95" s="114"/>
      <c r="O95" s="138" t="s">
        <v>58</v>
      </c>
      <c r="P95" s="129" t="s">
        <v>49</v>
      </c>
      <c r="Y95" s="114"/>
      <c r="Z95" s="114"/>
      <c r="AA95" s="114"/>
      <c r="AB95" s="114"/>
      <c r="AC95" s="114"/>
      <c r="AD95" s="114"/>
      <c r="AE95" s="114"/>
      <c r="AF95" s="114"/>
      <c r="AG95" s="114"/>
      <c r="AH95" s="114"/>
      <c r="AI95" s="114"/>
      <c r="AJ95" s="114"/>
      <c r="AK95" s="114"/>
      <c r="AL95" s="114"/>
      <c r="AM95" s="114"/>
      <c r="AN95" s="114"/>
      <c r="AO95" s="114"/>
      <c r="AP95" s="114"/>
      <c r="AQ95" s="114"/>
      <c r="AR95" s="114"/>
      <c r="AS95" s="114"/>
      <c r="AT95" s="114"/>
      <c r="AU95" s="114"/>
      <c r="AV95" s="114"/>
      <c r="AW95" s="114"/>
      <c r="AX95" s="114"/>
      <c r="AY95" s="114"/>
      <c r="AZ95" s="114"/>
      <c r="BA95" s="114"/>
      <c r="BB95" s="114"/>
      <c r="BC95" s="114"/>
      <c r="BD95" s="114"/>
      <c r="BH95" s="114"/>
    </row>
    <row r="96" spans="1:62" ht="75" x14ac:dyDescent="0.25">
      <c r="A96" s="131" t="b">
        <v>1</v>
      </c>
      <c r="B96" s="131"/>
      <c r="C96" s="177"/>
      <c r="D96" s="131">
        <v>41</v>
      </c>
      <c r="E96" s="114" t="s">
        <v>114</v>
      </c>
      <c r="F96" s="114">
        <v>3730.5</v>
      </c>
      <c r="G96" s="114">
        <v>3739</v>
      </c>
      <c r="H96" s="114">
        <v>6</v>
      </c>
      <c r="I96" s="137"/>
      <c r="N96" s="114"/>
      <c r="O96" s="138" t="s">
        <v>119</v>
      </c>
      <c r="P96" s="129" t="s">
        <v>49</v>
      </c>
      <c r="Y96" s="114"/>
      <c r="Z96" s="114"/>
      <c r="AA96" s="114"/>
      <c r="AB96" s="114"/>
      <c r="AC96" s="114"/>
      <c r="AD96" s="114"/>
      <c r="AE96" s="114"/>
      <c r="AF96" s="114"/>
      <c r="AG96" s="114"/>
      <c r="AH96" s="114"/>
      <c r="AI96" s="114"/>
      <c r="AK96" s="114"/>
      <c r="AL96" s="114"/>
      <c r="AM96" s="114"/>
      <c r="AN96" s="114"/>
      <c r="AO96" s="114"/>
      <c r="AP96" s="114"/>
      <c r="AQ96" s="114"/>
      <c r="AR96" s="114"/>
      <c r="AS96" s="114"/>
      <c r="AU96" s="114"/>
      <c r="AV96" s="114"/>
      <c r="AW96" s="114"/>
      <c r="AX96" s="114"/>
      <c r="AY96" s="114"/>
      <c r="AZ96" s="114"/>
      <c r="BA96" s="114"/>
      <c r="BB96" s="114"/>
      <c r="BC96" s="114"/>
      <c r="BD96" s="114"/>
      <c r="BH96" s="114"/>
    </row>
    <row r="97" spans="1:61" x14ac:dyDescent="0.25">
      <c r="A97" s="131" t="b">
        <v>1</v>
      </c>
      <c r="B97" s="131"/>
      <c r="C97" s="177"/>
      <c r="D97" s="131">
        <v>56</v>
      </c>
      <c r="E97" s="114" t="s">
        <v>114</v>
      </c>
      <c r="F97" s="114">
        <v>3742.3</v>
      </c>
      <c r="G97" s="114">
        <v>3786.8</v>
      </c>
      <c r="H97" s="114">
        <v>7</v>
      </c>
      <c r="I97" s="137"/>
      <c r="N97" s="114"/>
      <c r="O97" s="138" t="s">
        <v>131</v>
      </c>
      <c r="P97" s="129" t="s">
        <v>49</v>
      </c>
      <c r="Y97" s="114"/>
      <c r="Z97" s="114"/>
      <c r="AA97" s="114"/>
      <c r="AB97" s="114"/>
      <c r="AC97" s="114"/>
      <c r="AD97" s="114"/>
      <c r="AE97" s="114"/>
      <c r="AF97" s="114"/>
      <c r="AG97" s="114"/>
      <c r="AH97" s="114"/>
      <c r="AI97" s="114"/>
      <c r="AJ97" s="114"/>
      <c r="AK97" s="114"/>
      <c r="AL97" s="114"/>
      <c r="AM97" s="114"/>
      <c r="AN97" s="114"/>
      <c r="AO97" s="114"/>
      <c r="AP97" s="114"/>
      <c r="AQ97" s="114"/>
      <c r="AR97" s="114"/>
      <c r="AS97" s="114"/>
      <c r="AT97" s="114"/>
      <c r="AU97" s="114"/>
      <c r="AV97" s="114"/>
      <c r="AW97" s="114"/>
      <c r="AX97" s="114"/>
      <c r="AY97" s="114"/>
      <c r="AZ97" s="114"/>
      <c r="BA97" s="114"/>
      <c r="BB97" s="114"/>
      <c r="BC97" s="114"/>
      <c r="BD97" s="114"/>
      <c r="BH97" s="114"/>
    </row>
    <row r="98" spans="1:61" ht="60" x14ac:dyDescent="0.25">
      <c r="A98" s="131" t="b">
        <v>1</v>
      </c>
      <c r="B98" s="131"/>
      <c r="C98" s="177"/>
      <c r="D98" s="131">
        <v>48</v>
      </c>
      <c r="E98" s="114" t="s">
        <v>114</v>
      </c>
      <c r="F98" s="114">
        <v>3751.5</v>
      </c>
      <c r="G98" s="114">
        <v>3807.9</v>
      </c>
      <c r="H98" s="114">
        <v>15</v>
      </c>
      <c r="I98" s="137"/>
      <c r="N98" s="114"/>
      <c r="O98" s="138" t="s">
        <v>126</v>
      </c>
      <c r="P98" s="129" t="s">
        <v>49</v>
      </c>
      <c r="Y98" s="114"/>
      <c r="Z98" s="114"/>
      <c r="AA98" s="114"/>
      <c r="AB98" s="114"/>
      <c r="AC98" s="114"/>
      <c r="AD98" s="114"/>
      <c r="AE98" s="114"/>
      <c r="AF98" s="114"/>
      <c r="AG98" s="114"/>
      <c r="AH98" s="114"/>
      <c r="AI98" s="114"/>
      <c r="AJ98" s="114"/>
      <c r="AK98" s="114"/>
      <c r="AL98" s="114"/>
      <c r="AM98" s="114"/>
      <c r="AN98" s="114"/>
      <c r="AO98" s="114"/>
      <c r="AP98" s="114"/>
      <c r="AQ98" s="114"/>
      <c r="AR98" s="114"/>
      <c r="AS98" s="114"/>
      <c r="AT98" s="114"/>
      <c r="AU98" s="114"/>
      <c r="AV98" s="114"/>
      <c r="AW98" s="114"/>
      <c r="AX98" s="114"/>
      <c r="AY98" s="114"/>
      <c r="AZ98" s="114"/>
      <c r="BA98" s="114"/>
      <c r="BB98" s="114"/>
      <c r="BC98" s="114"/>
      <c r="BD98" s="114"/>
      <c r="BH98" s="114"/>
      <c r="BI98" s="112"/>
    </row>
    <row r="99" spans="1:61" ht="75" x14ac:dyDescent="0.25">
      <c r="A99" s="131" t="b">
        <v>1</v>
      </c>
      <c r="B99" s="131"/>
      <c r="C99" s="177"/>
      <c r="D99" s="131">
        <v>47</v>
      </c>
      <c r="E99" s="114" t="s">
        <v>114</v>
      </c>
      <c r="F99" s="114">
        <v>3819.5</v>
      </c>
      <c r="G99" s="114">
        <v>3912.1</v>
      </c>
      <c r="H99" s="114">
        <v>14</v>
      </c>
      <c r="I99" s="137"/>
      <c r="N99" s="114"/>
      <c r="O99" s="138" t="s">
        <v>125</v>
      </c>
      <c r="P99" s="129" t="s">
        <v>49</v>
      </c>
      <c r="Y99" s="114"/>
      <c r="Z99" s="114"/>
      <c r="AA99" s="114"/>
      <c r="AB99" s="114"/>
      <c r="AC99" s="114"/>
      <c r="AD99" s="114"/>
      <c r="AE99" s="114"/>
      <c r="AF99" s="114"/>
      <c r="AG99" s="114"/>
      <c r="AH99" s="114"/>
      <c r="AI99" s="114"/>
      <c r="AJ99" s="114"/>
      <c r="AK99" s="114"/>
      <c r="AL99" s="114"/>
      <c r="AM99" s="114"/>
      <c r="AN99" s="114"/>
      <c r="AO99" s="114"/>
      <c r="AP99" s="114"/>
      <c r="AQ99" s="114"/>
      <c r="AR99" s="114"/>
      <c r="AS99" s="114"/>
      <c r="AT99" s="114"/>
      <c r="AU99" s="114"/>
      <c r="AV99" s="114"/>
      <c r="AW99" s="114"/>
      <c r="AX99" s="114"/>
      <c r="AY99" s="114"/>
      <c r="AZ99" s="114"/>
      <c r="BA99" s="114"/>
      <c r="BB99" s="114"/>
      <c r="BC99" s="114"/>
      <c r="BD99" s="114"/>
      <c r="BH99" s="114"/>
    </row>
    <row r="100" spans="1:61" x14ac:dyDescent="0.25">
      <c r="A100" s="131" t="b">
        <v>1</v>
      </c>
      <c r="B100" s="131"/>
      <c r="C100" s="177"/>
      <c r="D100" s="131">
        <v>55</v>
      </c>
      <c r="E100" s="114" t="s">
        <v>114</v>
      </c>
      <c r="F100" s="114">
        <v>3861.7</v>
      </c>
      <c r="G100" s="114">
        <v>3684.7</v>
      </c>
      <c r="H100" s="114">
        <v>19</v>
      </c>
      <c r="I100" s="137"/>
      <c r="N100" s="114"/>
      <c r="O100" s="138" t="s">
        <v>58</v>
      </c>
      <c r="P100" s="129" t="s">
        <v>49</v>
      </c>
      <c r="Y100" s="114"/>
      <c r="Z100" s="114"/>
      <c r="AA100" s="114"/>
      <c r="AB100" s="114"/>
      <c r="AC100" s="114"/>
      <c r="AD100" s="114"/>
      <c r="AE100" s="114"/>
      <c r="AF100" s="114"/>
      <c r="AG100" s="114"/>
      <c r="AH100" s="114"/>
      <c r="AI100" s="114"/>
      <c r="AJ100" s="114"/>
      <c r="AK100" s="114"/>
      <c r="AL100" s="114"/>
      <c r="AM100" s="114"/>
      <c r="AN100" s="114"/>
      <c r="AO100" s="114"/>
      <c r="AP100" s="114"/>
      <c r="AQ100" s="114"/>
      <c r="AR100" s="114"/>
      <c r="AS100" s="114"/>
      <c r="AT100" s="114"/>
      <c r="AU100" s="114"/>
      <c r="AV100" s="114"/>
      <c r="AW100" s="114"/>
      <c r="AX100" s="114"/>
      <c r="AY100" s="114"/>
      <c r="AZ100" s="114"/>
      <c r="BA100" s="114"/>
      <c r="BB100" s="114"/>
      <c r="BC100" s="114"/>
      <c r="BD100" s="114"/>
      <c r="BH100" s="114"/>
    </row>
    <row r="101" spans="1:61" ht="60" x14ac:dyDescent="0.25">
      <c r="A101" s="131" t="b">
        <v>1</v>
      </c>
      <c r="B101" s="131"/>
      <c r="C101" s="177"/>
      <c r="D101" s="131">
        <v>46</v>
      </c>
      <c r="E101" s="114" t="s">
        <v>114</v>
      </c>
      <c r="F101" s="114">
        <v>3864.6</v>
      </c>
      <c r="G101" s="114">
        <v>3912.1</v>
      </c>
      <c r="H101" s="114">
        <v>13</v>
      </c>
      <c r="I101" s="137"/>
      <c r="N101" s="114"/>
      <c r="O101" s="138" t="s">
        <v>124</v>
      </c>
      <c r="P101" s="129" t="s">
        <v>49</v>
      </c>
      <c r="Y101" s="114"/>
      <c r="Z101" s="114"/>
      <c r="AA101" s="114"/>
      <c r="AB101" s="114"/>
      <c r="AC101" s="114"/>
      <c r="AD101" s="114"/>
      <c r="AE101" s="114"/>
      <c r="AF101" s="114"/>
      <c r="AG101" s="114"/>
      <c r="AH101" s="114"/>
      <c r="AI101" s="114"/>
      <c r="AJ101" s="114"/>
      <c r="AK101" s="114"/>
      <c r="AL101" s="114"/>
      <c r="AM101" s="114"/>
      <c r="AN101" s="114"/>
      <c r="AO101" s="114"/>
      <c r="AP101" s="114"/>
      <c r="AQ101" s="114"/>
      <c r="AR101" s="114"/>
      <c r="AS101" s="114"/>
      <c r="AT101" s="114"/>
      <c r="AU101" s="114"/>
      <c r="AV101" s="114"/>
      <c r="AW101" s="114"/>
      <c r="AX101" s="114"/>
      <c r="AY101" s="114"/>
      <c r="AZ101" s="114"/>
      <c r="BA101" s="114"/>
      <c r="BB101" s="114"/>
      <c r="BC101" s="114"/>
      <c r="BD101" s="114"/>
      <c r="BH101" s="114"/>
    </row>
    <row r="102" spans="1:61" ht="75" x14ac:dyDescent="0.25">
      <c r="A102" s="131" t="b">
        <v>1</v>
      </c>
      <c r="B102" s="131"/>
      <c r="C102" s="177"/>
      <c r="D102" s="131">
        <v>45</v>
      </c>
      <c r="E102" s="114" t="s">
        <v>114</v>
      </c>
      <c r="F102" s="114">
        <v>3903.6</v>
      </c>
      <c r="G102" s="114">
        <v>3912.1</v>
      </c>
      <c r="H102" s="114">
        <v>12</v>
      </c>
      <c r="I102" s="137"/>
      <c r="N102" s="114"/>
      <c r="O102" s="138" t="s">
        <v>123</v>
      </c>
      <c r="P102" s="129" t="s">
        <v>49</v>
      </c>
      <c r="Y102" s="114"/>
      <c r="Z102" s="114"/>
      <c r="AA102" s="114"/>
      <c r="AB102" s="114"/>
      <c r="AC102" s="114"/>
      <c r="AD102" s="114"/>
      <c r="AE102" s="114"/>
      <c r="AF102" s="114"/>
      <c r="AG102" s="114"/>
      <c r="AH102" s="114"/>
      <c r="AI102" s="114"/>
      <c r="AJ102" s="114"/>
      <c r="AK102" s="114"/>
      <c r="AL102" s="114"/>
      <c r="AM102" s="114"/>
      <c r="AN102" s="114"/>
      <c r="AO102" s="114"/>
      <c r="AP102" s="114"/>
      <c r="AQ102" s="114"/>
      <c r="AR102" s="114"/>
      <c r="AS102" s="114"/>
      <c r="AT102" s="114"/>
      <c r="AU102" s="114"/>
      <c r="AV102" s="114"/>
      <c r="AW102" s="114"/>
      <c r="AX102" s="114"/>
      <c r="AY102" s="114"/>
      <c r="AZ102" s="114"/>
      <c r="BA102" s="114"/>
      <c r="BB102" s="114"/>
      <c r="BC102" s="114"/>
      <c r="BD102" s="114"/>
      <c r="BH102" s="114"/>
    </row>
    <row r="103" spans="1:61" ht="60" x14ac:dyDescent="0.25">
      <c r="A103" s="131" t="b">
        <v>1</v>
      </c>
      <c r="B103" s="131"/>
      <c r="C103" s="177"/>
      <c r="D103" s="131">
        <v>44</v>
      </c>
      <c r="E103" s="114" t="s">
        <v>114</v>
      </c>
      <c r="F103" s="114">
        <v>3942.6</v>
      </c>
      <c r="G103" s="114">
        <v>4076.1</v>
      </c>
      <c r="H103" s="114">
        <v>11</v>
      </c>
      <c r="I103" s="137"/>
      <c r="N103" s="114"/>
      <c r="O103" s="138" t="s">
        <v>122</v>
      </c>
      <c r="P103" s="129" t="s">
        <v>49</v>
      </c>
      <c r="Y103" s="114"/>
      <c r="Z103" s="114"/>
      <c r="AA103" s="114"/>
      <c r="AB103" s="114"/>
      <c r="AC103" s="114"/>
      <c r="AD103" s="114"/>
      <c r="AE103" s="114"/>
      <c r="AF103" s="114"/>
      <c r="AG103" s="114"/>
      <c r="AH103" s="114"/>
      <c r="AI103" s="114"/>
      <c r="AJ103" s="114"/>
      <c r="AK103" s="114"/>
      <c r="AL103" s="114"/>
      <c r="AM103" s="114"/>
      <c r="AN103" s="114"/>
      <c r="AO103" s="114"/>
      <c r="AP103" s="114"/>
      <c r="AQ103" s="114"/>
      <c r="AR103" s="114"/>
      <c r="AS103" s="114"/>
      <c r="AT103" s="114"/>
      <c r="AU103" s="114"/>
      <c r="AV103" s="114"/>
      <c r="AW103" s="114"/>
      <c r="AX103" s="114"/>
      <c r="AY103" s="114"/>
      <c r="AZ103" s="114"/>
      <c r="BA103" s="114"/>
      <c r="BB103" s="114"/>
      <c r="BC103" s="114"/>
      <c r="BD103" s="114"/>
      <c r="BH103" s="114"/>
    </row>
    <row r="104" spans="1:61" ht="60" x14ac:dyDescent="0.25">
      <c r="A104" s="131" t="b">
        <v>1</v>
      </c>
      <c r="B104" s="131"/>
      <c r="C104" s="177"/>
      <c r="D104" s="131">
        <v>43</v>
      </c>
      <c r="E104" s="114" t="s">
        <v>114</v>
      </c>
      <c r="F104" s="114">
        <v>4064.2</v>
      </c>
      <c r="G104" s="114">
        <v>4076.1</v>
      </c>
      <c r="H104" s="114">
        <v>10</v>
      </c>
      <c r="I104" s="137"/>
      <c r="N104" s="114"/>
      <c r="O104" s="138" t="s">
        <v>121</v>
      </c>
      <c r="P104" s="129" t="s">
        <v>49</v>
      </c>
      <c r="Y104" s="114"/>
      <c r="Z104" s="114"/>
      <c r="AA104" s="114"/>
      <c r="AB104" s="114"/>
      <c r="AC104" s="114"/>
      <c r="AD104" s="114"/>
      <c r="AE104" s="114"/>
      <c r="AF104" s="114"/>
      <c r="AG104" s="114"/>
      <c r="AH104" s="114"/>
      <c r="AI104" s="114"/>
      <c r="AJ104" s="114"/>
      <c r="AK104" s="114"/>
      <c r="AL104" s="114"/>
      <c r="AM104" s="114"/>
      <c r="AN104" s="114"/>
      <c r="AO104" s="114"/>
      <c r="AP104" s="114"/>
      <c r="AQ104" s="114"/>
      <c r="AR104" s="114"/>
      <c r="AS104" s="114"/>
      <c r="AT104" s="114"/>
      <c r="AU104" s="114"/>
      <c r="AV104" s="114"/>
      <c r="AW104" s="114"/>
      <c r="AX104" s="114"/>
      <c r="AY104" s="114"/>
      <c r="AZ104" s="114"/>
      <c r="BA104" s="114"/>
      <c r="BB104" s="114"/>
      <c r="BC104" s="114"/>
      <c r="BD104" s="114"/>
      <c r="BH104" s="114"/>
    </row>
    <row r="105" spans="1:61" x14ac:dyDescent="0.25">
      <c r="A105" s="131" t="b">
        <v>1</v>
      </c>
      <c r="B105" s="131"/>
      <c r="C105" s="177"/>
      <c r="D105" s="131">
        <v>53</v>
      </c>
      <c r="E105" s="114" t="s">
        <v>114</v>
      </c>
      <c r="F105" s="114">
        <v>4064.2</v>
      </c>
      <c r="G105" s="114">
        <v>4067.3</v>
      </c>
      <c r="H105" s="114">
        <v>9</v>
      </c>
      <c r="I105" s="137"/>
      <c r="N105" s="114"/>
      <c r="O105" s="138" t="s">
        <v>58</v>
      </c>
      <c r="P105" s="129" t="s">
        <v>49</v>
      </c>
      <c r="Y105" s="114"/>
      <c r="Z105" s="114"/>
      <c r="AA105" s="114"/>
      <c r="AB105" s="114"/>
      <c r="AC105" s="114"/>
      <c r="AD105" s="114"/>
      <c r="AE105" s="114"/>
      <c r="AF105" s="114"/>
      <c r="AG105" s="114"/>
      <c r="AH105" s="114"/>
      <c r="AI105" s="114"/>
      <c r="AK105" s="114"/>
      <c r="AL105" s="114"/>
      <c r="AM105" s="114"/>
      <c r="AN105" s="114"/>
      <c r="AO105" s="114"/>
      <c r="AP105" s="114"/>
      <c r="AQ105" s="114"/>
      <c r="AR105" s="114"/>
      <c r="AS105" s="114"/>
      <c r="AT105" s="114"/>
      <c r="AU105" s="114"/>
      <c r="AV105" s="114"/>
      <c r="AW105" s="114"/>
      <c r="AX105" s="114"/>
      <c r="AY105" s="114"/>
      <c r="AZ105" s="114"/>
      <c r="BA105" s="114"/>
      <c r="BB105" s="114"/>
      <c r="BC105" s="114"/>
      <c r="BD105" s="114"/>
      <c r="BH105" s="114"/>
    </row>
    <row r="106" spans="1:61" ht="45" x14ac:dyDescent="0.25">
      <c r="A106" s="131" t="b">
        <v>1</v>
      </c>
      <c r="B106" s="131"/>
      <c r="C106" s="177"/>
      <c r="D106" s="131">
        <v>42</v>
      </c>
      <c r="E106" s="114" t="s">
        <v>114</v>
      </c>
      <c r="F106" s="114">
        <v>4075.2</v>
      </c>
      <c r="G106" s="114">
        <v>4076.1</v>
      </c>
      <c r="H106" s="114">
        <v>8</v>
      </c>
      <c r="I106" s="137"/>
      <c r="N106" s="114"/>
      <c r="O106" s="138" t="s">
        <v>120</v>
      </c>
      <c r="P106" s="129" t="s">
        <v>49</v>
      </c>
      <c r="Y106" s="114"/>
      <c r="Z106" s="114"/>
      <c r="AA106" s="114"/>
      <c r="AB106" s="114"/>
      <c r="AC106" s="114"/>
      <c r="AD106" s="114"/>
      <c r="AE106" s="114"/>
      <c r="AF106" s="114"/>
      <c r="AG106" s="114"/>
      <c r="AH106" s="114"/>
      <c r="AI106" s="114"/>
      <c r="AJ106" s="114"/>
      <c r="AK106" s="114"/>
      <c r="AL106" s="114"/>
      <c r="AM106" s="114"/>
      <c r="AN106" s="114"/>
      <c r="AO106" s="114"/>
      <c r="AP106" s="114"/>
      <c r="AQ106" s="114"/>
      <c r="AR106" s="114"/>
      <c r="AS106" s="114"/>
      <c r="AT106" s="114"/>
      <c r="AU106" s="114"/>
      <c r="AV106" s="114"/>
      <c r="AW106" s="114"/>
      <c r="AX106" s="114"/>
      <c r="AY106" s="114"/>
      <c r="AZ106" s="114"/>
      <c r="BA106" s="114"/>
      <c r="BB106" s="114"/>
      <c r="BC106" s="114"/>
      <c r="BD106" s="114"/>
      <c r="BH106" s="114"/>
    </row>
    <row r="107" spans="1:61" ht="45" x14ac:dyDescent="0.25">
      <c r="A107" s="131" t="b">
        <v>1</v>
      </c>
      <c r="B107" s="131"/>
      <c r="C107" s="177"/>
      <c r="D107" s="131">
        <v>57</v>
      </c>
      <c r="E107" s="114" t="s">
        <v>132</v>
      </c>
      <c r="F107" s="114">
        <v>1858.1</v>
      </c>
      <c r="G107" s="114">
        <v>1901</v>
      </c>
      <c r="H107" s="114">
        <v>1</v>
      </c>
      <c r="I107" s="137"/>
      <c r="N107" s="114"/>
      <c r="O107" s="138" t="s">
        <v>133</v>
      </c>
      <c r="P107" s="129" t="s">
        <v>49</v>
      </c>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4"/>
      <c r="BC107" s="114"/>
      <c r="BD107" s="114"/>
      <c r="BH107" s="114"/>
    </row>
    <row r="108" spans="1:61" ht="45" x14ac:dyDescent="0.25">
      <c r="A108" s="131" t="b">
        <v>1</v>
      </c>
      <c r="B108" s="131"/>
      <c r="C108" s="177"/>
      <c r="D108" s="131">
        <v>58</v>
      </c>
      <c r="E108" s="114" t="s">
        <v>132</v>
      </c>
      <c r="F108" s="114">
        <v>3790.2</v>
      </c>
      <c r="G108" s="114">
        <v>3822.8</v>
      </c>
      <c r="H108" s="114">
        <v>2</v>
      </c>
      <c r="I108" s="137"/>
      <c r="N108" s="114"/>
      <c r="O108" s="138" t="s">
        <v>134</v>
      </c>
      <c r="P108" s="129" t="s">
        <v>49</v>
      </c>
      <c r="Y108" s="114"/>
      <c r="Z108" s="114"/>
      <c r="AA108" s="114"/>
      <c r="AB108" s="114"/>
      <c r="AC108" s="114"/>
      <c r="AD108" s="114"/>
      <c r="AE108" s="114"/>
      <c r="AF108" s="114"/>
      <c r="AG108" s="114"/>
      <c r="AH108" s="114"/>
      <c r="AI108" s="114"/>
      <c r="AJ108" s="114"/>
      <c r="AK108" s="114"/>
      <c r="AL108" s="114"/>
      <c r="AM108" s="114"/>
      <c r="AN108" s="114"/>
      <c r="AO108" s="114"/>
      <c r="AP108" s="114"/>
      <c r="AQ108" s="114"/>
      <c r="AR108" s="114"/>
      <c r="AS108" s="114"/>
      <c r="AT108" s="114"/>
      <c r="AU108" s="114"/>
      <c r="AV108" s="114"/>
      <c r="AW108" s="114"/>
      <c r="AX108" s="114"/>
      <c r="AY108" s="114"/>
      <c r="AZ108" s="114"/>
      <c r="BA108" s="114"/>
      <c r="BB108" s="114"/>
      <c r="BC108" s="114"/>
      <c r="BD108" s="114"/>
      <c r="BH108" s="114"/>
    </row>
    <row r="109" spans="1:61" ht="90" x14ac:dyDescent="0.25">
      <c r="A109" s="131" t="b">
        <v>1</v>
      </c>
      <c r="B109" s="131"/>
      <c r="C109" s="177"/>
      <c r="D109" s="131">
        <v>59</v>
      </c>
      <c r="E109" s="114" t="s">
        <v>132</v>
      </c>
      <c r="F109" s="114">
        <v>3791.7</v>
      </c>
      <c r="G109" s="114">
        <v>3838.7</v>
      </c>
      <c r="H109" s="114">
        <v>3</v>
      </c>
      <c r="I109" s="137"/>
      <c r="N109" s="114"/>
      <c r="O109" s="138" t="s">
        <v>135</v>
      </c>
      <c r="P109" s="129" t="s">
        <v>49</v>
      </c>
      <c r="Y109" s="114"/>
      <c r="Z109" s="114"/>
      <c r="AA109" s="114"/>
      <c r="AB109" s="114"/>
      <c r="AC109" s="114"/>
      <c r="AD109" s="114"/>
      <c r="AE109" s="114"/>
      <c r="AF109" s="114"/>
      <c r="AG109" s="114"/>
      <c r="AH109" s="114"/>
      <c r="AI109" s="114"/>
      <c r="AJ109" s="114"/>
      <c r="AK109" s="114"/>
      <c r="AL109" s="114"/>
      <c r="AM109" s="114"/>
      <c r="AN109" s="114"/>
      <c r="AO109" s="114"/>
      <c r="AP109" s="114"/>
      <c r="AQ109" s="114"/>
      <c r="AR109" s="114"/>
      <c r="AS109" s="114"/>
      <c r="AT109" s="114"/>
      <c r="AU109" s="114"/>
      <c r="AV109" s="114"/>
      <c r="AW109" s="114"/>
      <c r="AX109" s="114"/>
      <c r="AY109" s="114"/>
      <c r="AZ109" s="114"/>
      <c r="BA109" s="114"/>
      <c r="BB109" s="114"/>
      <c r="BC109" s="114"/>
      <c r="BD109" s="114"/>
      <c r="BH109" s="114"/>
    </row>
    <row r="110" spans="1:61" ht="60" x14ac:dyDescent="0.25">
      <c r="A110" s="131" t="b">
        <v>1</v>
      </c>
      <c r="B110" s="131"/>
      <c r="C110" s="177"/>
      <c r="D110" s="131">
        <v>66</v>
      </c>
      <c r="E110" s="114" t="s">
        <v>132</v>
      </c>
      <c r="F110" s="114">
        <v>3837.4</v>
      </c>
      <c r="G110" s="114">
        <v>3838.7</v>
      </c>
      <c r="H110" s="114">
        <v>21</v>
      </c>
      <c r="I110" s="137"/>
      <c r="N110" s="114"/>
      <c r="O110" s="138" t="s">
        <v>142</v>
      </c>
      <c r="P110" s="129" t="s">
        <v>49</v>
      </c>
      <c r="Y110" s="114"/>
      <c r="Z110" s="114"/>
      <c r="AA110" s="114"/>
      <c r="AB110" s="114"/>
      <c r="AC110" s="114"/>
      <c r="AD110" s="114"/>
      <c r="AE110" s="114"/>
      <c r="AF110" s="114"/>
      <c r="AG110" s="114"/>
      <c r="AH110" s="114"/>
      <c r="AI110" s="114"/>
      <c r="AJ110" s="114"/>
      <c r="AK110" s="114"/>
      <c r="AL110" s="114"/>
      <c r="AM110" s="114"/>
      <c r="AN110" s="114"/>
      <c r="AO110" s="114"/>
      <c r="AP110" s="114"/>
      <c r="AQ110" s="114"/>
      <c r="AR110" s="114"/>
      <c r="AS110" s="114"/>
      <c r="AT110" s="114"/>
      <c r="AU110" s="114"/>
      <c r="AV110" s="114"/>
      <c r="AW110" s="114"/>
      <c r="AX110" s="114"/>
      <c r="AY110" s="114"/>
      <c r="AZ110" s="114"/>
      <c r="BA110" s="114"/>
      <c r="BB110" s="114"/>
      <c r="BC110" s="114"/>
      <c r="BD110" s="114"/>
      <c r="BH110" s="114"/>
    </row>
    <row r="111" spans="1:61" ht="30" x14ac:dyDescent="0.25">
      <c r="A111" s="131" t="b">
        <v>1</v>
      </c>
      <c r="B111" s="131"/>
      <c r="C111" s="177"/>
      <c r="D111" s="131">
        <v>67</v>
      </c>
      <c r="E111" s="114" t="s">
        <v>132</v>
      </c>
      <c r="F111" s="114">
        <v>3855.7</v>
      </c>
      <c r="G111" s="114">
        <v>3858.5</v>
      </c>
      <c r="H111" s="114">
        <v>20</v>
      </c>
      <c r="I111" s="137"/>
      <c r="N111" s="114"/>
      <c r="O111" s="138" t="s">
        <v>143</v>
      </c>
      <c r="P111" s="129" t="s">
        <v>49</v>
      </c>
      <c r="Y111" s="114"/>
      <c r="Z111" s="114"/>
      <c r="AA111" s="114"/>
      <c r="AB111" s="114"/>
      <c r="AC111" s="114"/>
      <c r="AD111" s="114"/>
      <c r="AE111" s="114"/>
      <c r="AF111" s="114"/>
      <c r="AG111" s="114"/>
      <c r="AH111" s="114"/>
      <c r="AI111" s="114"/>
      <c r="AJ111" s="114"/>
      <c r="AK111" s="114"/>
      <c r="AL111" s="114"/>
      <c r="AM111" s="114"/>
      <c r="AN111" s="114"/>
      <c r="AO111" s="114"/>
      <c r="AP111" s="114"/>
      <c r="AQ111" s="114"/>
      <c r="AR111" s="114"/>
      <c r="AS111" s="114"/>
      <c r="AT111" s="114"/>
      <c r="AU111" s="114"/>
      <c r="AV111" s="114"/>
      <c r="AW111" s="114"/>
      <c r="AX111" s="114"/>
      <c r="AY111" s="114"/>
      <c r="AZ111" s="114"/>
      <c r="BA111" s="114"/>
      <c r="BB111" s="114"/>
      <c r="BC111" s="114"/>
      <c r="BD111" s="114"/>
      <c r="BH111" s="114"/>
    </row>
    <row r="112" spans="1:61" ht="30" x14ac:dyDescent="0.25">
      <c r="A112" s="131" t="b">
        <v>1</v>
      </c>
      <c r="B112" s="131"/>
      <c r="C112" s="177"/>
      <c r="D112" s="131">
        <v>68</v>
      </c>
      <c r="E112" s="114" t="s">
        <v>132</v>
      </c>
      <c r="F112" s="114">
        <v>3855.7</v>
      </c>
      <c r="G112" s="114">
        <v>3858.5</v>
      </c>
      <c r="H112" s="114">
        <v>19</v>
      </c>
      <c r="I112" s="137"/>
      <c r="N112" s="114"/>
      <c r="O112" s="138" t="s">
        <v>144</v>
      </c>
      <c r="P112" s="129" t="s">
        <v>49</v>
      </c>
      <c r="Y112" s="114"/>
      <c r="Z112" s="114"/>
      <c r="AA112" s="114"/>
      <c r="AB112" s="114"/>
      <c r="AC112" s="114"/>
      <c r="AD112" s="114"/>
      <c r="AE112" s="114"/>
      <c r="AF112" s="114"/>
      <c r="AG112" s="114"/>
      <c r="AH112" s="114"/>
      <c r="AI112" s="114"/>
      <c r="AJ112" s="114"/>
      <c r="AK112" s="114"/>
      <c r="AL112" s="114"/>
      <c r="AM112" s="114"/>
      <c r="AN112" s="114"/>
      <c r="AO112" s="114"/>
      <c r="AP112" s="114"/>
      <c r="AQ112" s="114"/>
      <c r="AR112" s="114"/>
      <c r="AS112" s="114"/>
      <c r="AT112" s="114"/>
      <c r="AU112" s="114"/>
      <c r="AV112" s="114"/>
      <c r="AW112" s="114"/>
      <c r="AX112" s="114"/>
      <c r="AY112" s="114"/>
      <c r="AZ112" s="114"/>
      <c r="BA112" s="114"/>
      <c r="BB112" s="114"/>
      <c r="BC112" s="114"/>
      <c r="BD112" s="114"/>
      <c r="BH112" s="114"/>
    </row>
    <row r="113" spans="1:59" ht="45" x14ac:dyDescent="0.25">
      <c r="A113" s="131" t="b">
        <v>1</v>
      </c>
      <c r="B113" s="131"/>
      <c r="C113" s="177"/>
      <c r="D113" s="131">
        <v>69</v>
      </c>
      <c r="E113" s="114" t="s">
        <v>132</v>
      </c>
      <c r="F113" s="114">
        <v>3874.6</v>
      </c>
      <c r="G113" s="114">
        <v>3896</v>
      </c>
      <c r="H113" s="114">
        <v>18</v>
      </c>
      <c r="I113" s="137"/>
      <c r="N113" s="114"/>
      <c r="O113" s="138" t="s">
        <v>145</v>
      </c>
      <c r="P113" s="129" t="s">
        <v>49</v>
      </c>
      <c r="Y113" s="114"/>
      <c r="Z113" s="114"/>
    </row>
    <row r="114" spans="1:59" ht="45" x14ac:dyDescent="0.25">
      <c r="A114" s="131" t="b">
        <v>1</v>
      </c>
      <c r="B114" s="131"/>
      <c r="C114" s="177"/>
      <c r="D114" s="131">
        <v>70</v>
      </c>
      <c r="E114" s="114" t="s">
        <v>132</v>
      </c>
      <c r="F114" s="114">
        <v>3893.2</v>
      </c>
      <c r="G114" s="114">
        <v>3896</v>
      </c>
      <c r="H114" s="114">
        <v>17</v>
      </c>
      <c r="I114" s="137"/>
      <c r="N114" s="114"/>
      <c r="O114" s="138" t="s">
        <v>146</v>
      </c>
      <c r="P114" s="129" t="s">
        <v>49</v>
      </c>
      <c r="Y114" s="114"/>
      <c r="Z114" s="114"/>
    </row>
    <row r="115" spans="1:59" ht="30" x14ac:dyDescent="0.25">
      <c r="A115" s="131" t="b">
        <v>1</v>
      </c>
      <c r="B115" s="131"/>
      <c r="C115" s="177"/>
      <c r="D115" s="131">
        <v>71</v>
      </c>
      <c r="E115" s="114" t="s">
        <v>132</v>
      </c>
      <c r="F115" s="114">
        <v>3893.2</v>
      </c>
      <c r="G115" s="114">
        <v>3896</v>
      </c>
      <c r="H115" s="114">
        <v>16</v>
      </c>
      <c r="I115" s="137"/>
      <c r="N115" s="114"/>
      <c r="O115" s="138" t="s">
        <v>147</v>
      </c>
      <c r="P115" s="129" t="s">
        <v>49</v>
      </c>
      <c r="Y115" s="114"/>
      <c r="Z115" s="114"/>
    </row>
    <row r="116" spans="1:59" ht="60" x14ac:dyDescent="0.25">
      <c r="A116" s="131" t="b">
        <v>1</v>
      </c>
      <c r="B116" s="131"/>
      <c r="C116" s="177"/>
      <c r="D116" s="131">
        <v>64</v>
      </c>
      <c r="E116" s="114" t="s">
        <v>132</v>
      </c>
      <c r="F116" s="114">
        <v>3920</v>
      </c>
      <c r="G116" s="114">
        <v>3922.2</v>
      </c>
      <c r="H116" s="114">
        <v>15</v>
      </c>
      <c r="I116" s="137"/>
      <c r="N116" s="114"/>
      <c r="O116" s="138" t="s">
        <v>140</v>
      </c>
      <c r="P116" s="129" t="s">
        <v>49</v>
      </c>
      <c r="Y116" s="114"/>
      <c r="Z116" s="114"/>
    </row>
    <row r="117" spans="1:59" ht="30" x14ac:dyDescent="0.25">
      <c r="A117" s="131" t="b">
        <v>1</v>
      </c>
      <c r="B117" s="131"/>
      <c r="C117" s="177"/>
      <c r="D117" s="131">
        <v>63</v>
      </c>
      <c r="E117" s="114" t="s">
        <v>132</v>
      </c>
      <c r="F117" s="114">
        <v>3935.3</v>
      </c>
      <c r="G117" s="114">
        <v>3939.2</v>
      </c>
      <c r="H117" s="114">
        <v>13</v>
      </c>
      <c r="I117" s="137"/>
      <c r="N117" s="114"/>
      <c r="O117" s="138" t="s">
        <v>139</v>
      </c>
      <c r="P117" s="129" t="s">
        <v>49</v>
      </c>
      <c r="Y117" s="114"/>
      <c r="Z117" s="114"/>
    </row>
    <row r="118" spans="1:59" ht="30" x14ac:dyDescent="0.25">
      <c r="A118" s="131" t="b">
        <v>1</v>
      </c>
      <c r="B118" s="131"/>
      <c r="C118" s="177"/>
      <c r="D118" s="131">
        <v>65</v>
      </c>
      <c r="E118" s="114" t="s">
        <v>132</v>
      </c>
      <c r="F118" s="114">
        <v>3935.3</v>
      </c>
      <c r="G118" s="114">
        <v>3939.2</v>
      </c>
      <c r="H118" s="114">
        <v>14</v>
      </c>
      <c r="I118" s="137"/>
      <c r="N118" s="114"/>
      <c r="O118" s="138" t="s">
        <v>141</v>
      </c>
      <c r="P118" s="129" t="s">
        <v>49</v>
      </c>
      <c r="Y118" s="114"/>
      <c r="Z118" s="114"/>
    </row>
    <row r="119" spans="1:59" ht="45" x14ac:dyDescent="0.25">
      <c r="A119" s="131" t="b">
        <v>1</v>
      </c>
      <c r="B119" s="131"/>
      <c r="C119" s="177"/>
      <c r="D119" s="131">
        <v>72</v>
      </c>
      <c r="E119" s="114" t="s">
        <v>132</v>
      </c>
      <c r="F119" s="114">
        <v>3935.3</v>
      </c>
      <c r="G119" s="114">
        <v>3939.2</v>
      </c>
      <c r="H119" s="114">
        <v>12</v>
      </c>
      <c r="I119" s="137"/>
      <c r="N119" s="114"/>
      <c r="O119" s="138" t="s">
        <v>148</v>
      </c>
      <c r="P119" s="129" t="s">
        <v>49</v>
      </c>
      <c r="Y119" s="114"/>
      <c r="Z119" s="114"/>
    </row>
    <row r="120" spans="1:59" ht="45" x14ac:dyDescent="0.25">
      <c r="A120" s="131" t="b">
        <v>1</v>
      </c>
      <c r="B120" s="131"/>
      <c r="C120" s="177"/>
      <c r="D120" s="131">
        <v>60</v>
      </c>
      <c r="E120" s="114" t="s">
        <v>132</v>
      </c>
      <c r="F120" s="114">
        <v>3945.3</v>
      </c>
      <c r="G120" s="114">
        <v>3971.5</v>
      </c>
      <c r="H120" s="114">
        <v>7</v>
      </c>
      <c r="I120" s="137"/>
      <c r="N120" s="114"/>
      <c r="O120" s="138" t="s">
        <v>136</v>
      </c>
      <c r="P120" s="129" t="s">
        <v>49</v>
      </c>
      <c r="Y120" s="114"/>
      <c r="Z120" s="114"/>
    </row>
    <row r="121" spans="1:59" ht="45" x14ac:dyDescent="0.25">
      <c r="A121" s="131" t="b">
        <v>1</v>
      </c>
      <c r="B121" s="131"/>
      <c r="C121" s="177"/>
      <c r="D121" s="131">
        <v>74</v>
      </c>
      <c r="E121" s="114" t="s">
        <v>132</v>
      </c>
      <c r="F121" s="114">
        <v>3945.3</v>
      </c>
      <c r="G121" s="114">
        <v>3971.5</v>
      </c>
      <c r="H121" s="114">
        <v>8</v>
      </c>
      <c r="I121" s="137"/>
      <c r="N121" s="114"/>
      <c r="O121" s="138" t="s">
        <v>150</v>
      </c>
      <c r="P121" s="129" t="s">
        <v>49</v>
      </c>
      <c r="Y121" s="114"/>
      <c r="BE121" s="112"/>
      <c r="BF121" s="112"/>
      <c r="BG121" s="112"/>
    </row>
    <row r="122" spans="1:59" x14ac:dyDescent="0.25">
      <c r="A122" s="131" t="b">
        <v>1</v>
      </c>
      <c r="B122" s="131"/>
      <c r="C122" s="177"/>
      <c r="D122" s="131">
        <v>77</v>
      </c>
      <c r="E122" s="114" t="s">
        <v>132</v>
      </c>
      <c r="F122" s="114">
        <v>3945.6</v>
      </c>
      <c r="G122" s="114">
        <v>3958.7</v>
      </c>
      <c r="H122" s="114">
        <v>4</v>
      </c>
      <c r="I122" s="137"/>
      <c r="N122" s="114"/>
      <c r="O122" s="138" t="s">
        <v>58</v>
      </c>
      <c r="P122" s="129" t="s">
        <v>49</v>
      </c>
      <c r="Y122" s="114"/>
      <c r="BE122" s="112"/>
      <c r="BF122" s="112"/>
      <c r="BG122" s="112"/>
    </row>
    <row r="123" spans="1:59" ht="30" x14ac:dyDescent="0.25">
      <c r="A123" s="131" t="b">
        <v>1</v>
      </c>
      <c r="B123" s="131"/>
      <c r="C123" s="177"/>
      <c r="D123" s="131">
        <v>75</v>
      </c>
      <c r="E123" s="114" t="s">
        <v>132</v>
      </c>
      <c r="F123" s="114">
        <v>3970.3</v>
      </c>
      <c r="G123" s="114">
        <v>3971.5</v>
      </c>
      <c r="H123" s="114">
        <v>6</v>
      </c>
      <c r="I123" s="137"/>
      <c r="N123" s="114"/>
      <c r="O123" s="138" t="s">
        <v>151</v>
      </c>
      <c r="P123" s="129" t="s">
        <v>49</v>
      </c>
      <c r="Y123" s="114"/>
      <c r="BE123" s="112"/>
      <c r="BF123" s="112"/>
      <c r="BG123" s="112"/>
    </row>
    <row r="124" spans="1:59" ht="30" x14ac:dyDescent="0.25">
      <c r="A124" s="131" t="b">
        <v>1</v>
      </c>
      <c r="B124" s="131"/>
      <c r="C124" s="177"/>
      <c r="D124" s="131">
        <v>76</v>
      </c>
      <c r="E124" s="114" t="s">
        <v>132</v>
      </c>
      <c r="F124" s="114">
        <v>3970.3</v>
      </c>
      <c r="G124" s="114">
        <v>3971.5</v>
      </c>
      <c r="H124" s="114">
        <v>5</v>
      </c>
      <c r="I124" s="137"/>
      <c r="N124" s="114"/>
      <c r="O124" s="138" t="s">
        <v>152</v>
      </c>
      <c r="P124" s="129" t="s">
        <v>49</v>
      </c>
      <c r="Y124" s="114"/>
      <c r="Z124" s="114"/>
    </row>
    <row r="125" spans="1:59" ht="30" x14ac:dyDescent="0.25">
      <c r="A125" s="131" t="b">
        <v>1</v>
      </c>
      <c r="B125" s="131"/>
      <c r="C125" s="177"/>
      <c r="D125" s="131">
        <v>61</v>
      </c>
      <c r="E125" s="114" t="s">
        <v>132</v>
      </c>
      <c r="F125" s="114">
        <v>4123.3</v>
      </c>
      <c r="G125" s="114">
        <v>4127</v>
      </c>
      <c r="H125" s="114">
        <v>9</v>
      </c>
      <c r="I125" s="137"/>
      <c r="N125" s="114"/>
      <c r="O125" s="138" t="s">
        <v>137</v>
      </c>
      <c r="P125" s="129" t="s">
        <v>49</v>
      </c>
      <c r="Y125" s="114"/>
      <c r="Z125" s="114"/>
    </row>
    <row r="126" spans="1:59" ht="30" x14ac:dyDescent="0.25">
      <c r="A126" s="131" t="b">
        <v>1</v>
      </c>
      <c r="B126" s="131"/>
      <c r="C126" s="177"/>
      <c r="D126" s="131">
        <v>62</v>
      </c>
      <c r="E126" s="114" t="s">
        <v>132</v>
      </c>
      <c r="F126" s="114">
        <v>4123.3</v>
      </c>
      <c r="G126" s="114">
        <v>4127</v>
      </c>
      <c r="H126" s="114">
        <v>11</v>
      </c>
      <c r="I126" s="137"/>
      <c r="N126" s="114"/>
      <c r="O126" s="138" t="s">
        <v>138</v>
      </c>
      <c r="P126" s="129" t="s">
        <v>49</v>
      </c>
      <c r="Y126" s="114"/>
      <c r="Z126" s="114"/>
    </row>
    <row r="127" spans="1:59" ht="30" x14ac:dyDescent="0.25">
      <c r="A127" s="131" t="b">
        <v>1</v>
      </c>
      <c r="B127" s="131"/>
      <c r="C127" s="177"/>
      <c r="D127" s="131">
        <v>73</v>
      </c>
      <c r="E127" s="114" t="s">
        <v>132</v>
      </c>
      <c r="F127" s="114">
        <v>4123.3</v>
      </c>
      <c r="G127" s="114">
        <v>4127</v>
      </c>
      <c r="H127" s="114">
        <v>10</v>
      </c>
      <c r="I127" s="137"/>
      <c r="N127" s="114"/>
      <c r="O127" s="138" t="s">
        <v>149</v>
      </c>
      <c r="P127" s="129" t="s">
        <v>49</v>
      </c>
      <c r="Y127" s="114"/>
      <c r="Z127" s="114"/>
    </row>
    <row r="128" spans="1:59" ht="30" x14ac:dyDescent="0.25">
      <c r="A128" s="131" t="b">
        <v>1</v>
      </c>
      <c r="B128" s="131"/>
      <c r="C128" s="177"/>
      <c r="D128" s="131">
        <v>78</v>
      </c>
      <c r="E128" s="114" t="s">
        <v>153</v>
      </c>
      <c r="F128" s="114">
        <v>1975.4</v>
      </c>
      <c r="G128" s="114">
        <v>2048.9</v>
      </c>
      <c r="H128" s="114">
        <v>1</v>
      </c>
      <c r="I128" s="137"/>
      <c r="N128" s="114"/>
      <c r="O128" s="138" t="s">
        <v>154</v>
      </c>
      <c r="P128" s="129" t="s">
        <v>49</v>
      </c>
      <c r="Y128" s="114"/>
      <c r="Z128" s="114"/>
    </row>
    <row r="129" spans="1:60" ht="75" x14ac:dyDescent="0.25">
      <c r="A129" s="131" t="b">
        <v>1</v>
      </c>
      <c r="B129" s="131"/>
      <c r="C129" s="177"/>
      <c r="D129" s="131">
        <v>83</v>
      </c>
      <c r="E129" s="114" t="s">
        <v>153</v>
      </c>
      <c r="F129" s="114">
        <v>3761.5</v>
      </c>
      <c r="G129" s="114">
        <v>3768.2</v>
      </c>
      <c r="H129" s="114">
        <v>9</v>
      </c>
      <c r="I129" s="137"/>
      <c r="N129" s="114"/>
      <c r="O129" s="138" t="s">
        <v>157</v>
      </c>
      <c r="P129" s="129" t="s">
        <v>49</v>
      </c>
      <c r="Y129" s="114"/>
      <c r="Z129" s="114"/>
      <c r="AA129" s="114"/>
      <c r="AB129" s="114"/>
      <c r="AC129" s="114"/>
      <c r="AD129" s="114"/>
      <c r="AE129" s="114"/>
      <c r="AF129" s="114"/>
      <c r="AG129" s="114"/>
      <c r="AH129" s="114"/>
      <c r="AI129" s="114"/>
      <c r="AJ129" s="114"/>
      <c r="AK129" s="114"/>
      <c r="AL129" s="114"/>
      <c r="AM129" s="114"/>
      <c r="AN129" s="114"/>
      <c r="AO129" s="114"/>
      <c r="AP129" s="114"/>
      <c r="AQ129" s="114"/>
      <c r="AR129" s="114"/>
      <c r="AS129" s="114"/>
      <c r="AT129" s="114"/>
      <c r="AU129" s="114"/>
      <c r="AV129" s="114"/>
      <c r="AW129" s="114"/>
      <c r="AX129" s="114"/>
      <c r="AY129" s="114"/>
      <c r="AZ129" s="114"/>
      <c r="BA129" s="114"/>
      <c r="BB129" s="114"/>
      <c r="BC129" s="114"/>
      <c r="BD129" s="114"/>
      <c r="BH129" s="114"/>
    </row>
    <row r="130" spans="1:60" ht="45" x14ac:dyDescent="0.25">
      <c r="A130" s="131" t="b">
        <v>1</v>
      </c>
      <c r="B130" s="131"/>
      <c r="C130" s="177"/>
      <c r="D130" s="131">
        <v>84</v>
      </c>
      <c r="E130" s="114" t="s">
        <v>153</v>
      </c>
      <c r="F130" s="114">
        <v>3771.1</v>
      </c>
      <c r="G130" s="114">
        <v>3773.4</v>
      </c>
      <c r="H130" s="114">
        <v>8</v>
      </c>
      <c r="I130" s="137"/>
      <c r="N130" s="114"/>
      <c r="O130" s="138" t="s">
        <v>158</v>
      </c>
      <c r="P130" s="129" t="s">
        <v>49</v>
      </c>
      <c r="Y130" s="114"/>
      <c r="Z130" s="114"/>
      <c r="AA130" s="114"/>
      <c r="AB130" s="114"/>
      <c r="AC130" s="114"/>
      <c r="AD130" s="114"/>
      <c r="AE130" s="114"/>
      <c r="AF130" s="114"/>
      <c r="AG130" s="114"/>
      <c r="AH130" s="114"/>
      <c r="AI130" s="114"/>
      <c r="AJ130" s="114"/>
      <c r="AK130" s="114"/>
      <c r="AL130" s="114"/>
      <c r="AM130" s="114"/>
      <c r="AN130" s="114"/>
      <c r="AO130" s="114"/>
      <c r="AP130" s="114"/>
      <c r="AQ130" s="114"/>
      <c r="AR130" s="114"/>
      <c r="AS130" s="114"/>
      <c r="AT130" s="114"/>
      <c r="AU130" s="114"/>
      <c r="AV130" s="114"/>
      <c r="AW130" s="114"/>
      <c r="AX130" s="114"/>
      <c r="AY130" s="114"/>
      <c r="AZ130" s="114"/>
      <c r="BA130" s="114"/>
      <c r="BB130" s="114"/>
      <c r="BC130" s="114"/>
      <c r="BD130" s="114"/>
      <c r="BH130" s="114"/>
    </row>
    <row r="131" spans="1:60" ht="30" x14ac:dyDescent="0.25">
      <c r="A131" s="131" t="b">
        <v>1</v>
      </c>
      <c r="B131" s="131"/>
      <c r="C131" s="177"/>
      <c r="D131" s="131">
        <v>85</v>
      </c>
      <c r="E131" s="114" t="s">
        <v>153</v>
      </c>
      <c r="F131" s="114">
        <v>3799.6</v>
      </c>
      <c r="G131" s="114">
        <v>3802.1</v>
      </c>
      <c r="H131" s="114">
        <v>7</v>
      </c>
      <c r="I131" s="137"/>
      <c r="N131" s="114"/>
      <c r="O131" s="138" t="s">
        <v>159</v>
      </c>
      <c r="P131" s="129" t="s">
        <v>49</v>
      </c>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4"/>
      <c r="BC131" s="114"/>
      <c r="BD131" s="114"/>
      <c r="BH131" s="114"/>
    </row>
    <row r="132" spans="1:60" x14ac:dyDescent="0.25">
      <c r="A132" s="131" t="b">
        <v>1</v>
      </c>
      <c r="B132" s="131"/>
      <c r="C132" s="177"/>
      <c r="D132" s="131">
        <v>81</v>
      </c>
      <c r="E132" s="114" t="s">
        <v>153</v>
      </c>
      <c r="F132" s="114">
        <v>3810.9</v>
      </c>
      <c r="G132" s="114">
        <v>3817.6</v>
      </c>
      <c r="H132" s="114">
        <v>5</v>
      </c>
      <c r="I132" s="137"/>
      <c r="N132" s="114"/>
      <c r="O132" s="138" t="s">
        <v>58</v>
      </c>
      <c r="P132" s="129" t="s">
        <v>49</v>
      </c>
      <c r="Y132" s="114"/>
      <c r="Z132" s="114"/>
      <c r="AA132" s="114"/>
      <c r="AB132" s="114"/>
      <c r="AC132" s="114"/>
      <c r="AD132" s="114"/>
      <c r="AE132" s="114"/>
      <c r="AF132" s="114"/>
      <c r="AG132" s="114"/>
      <c r="AH132" s="114"/>
      <c r="AI132" s="114"/>
      <c r="AJ132" s="114"/>
      <c r="AK132" s="114"/>
      <c r="AL132" s="114"/>
      <c r="AM132" s="114"/>
      <c r="AN132" s="114"/>
      <c r="AO132" s="114"/>
      <c r="AP132" s="114"/>
      <c r="AQ132" s="114"/>
      <c r="AR132" s="114"/>
      <c r="AS132" s="114"/>
      <c r="AT132" s="114"/>
      <c r="AU132" s="114"/>
      <c r="AV132" s="114"/>
      <c r="AW132" s="114"/>
      <c r="AX132" s="114"/>
      <c r="AY132" s="114"/>
      <c r="AZ132" s="114"/>
      <c r="BA132" s="114"/>
      <c r="BB132" s="114"/>
      <c r="BC132" s="114"/>
      <c r="BD132" s="114"/>
      <c r="BH132" s="114"/>
    </row>
    <row r="133" spans="1:60" x14ac:dyDescent="0.25">
      <c r="A133" s="131" t="b">
        <v>1</v>
      </c>
      <c r="B133" s="131"/>
      <c r="C133" s="177"/>
      <c r="D133" s="131">
        <v>82</v>
      </c>
      <c r="E133" s="114" t="s">
        <v>153</v>
      </c>
      <c r="F133" s="114">
        <v>3810.9</v>
      </c>
      <c r="G133" s="114">
        <v>3817.6</v>
      </c>
      <c r="H133" s="114">
        <v>4</v>
      </c>
      <c r="I133" s="137"/>
      <c r="N133" s="114"/>
      <c r="O133" s="138" t="s">
        <v>58</v>
      </c>
      <c r="P133" s="129" t="s">
        <v>49</v>
      </c>
      <c r="Y133" s="114"/>
      <c r="Z133" s="114"/>
      <c r="AA133" s="114"/>
      <c r="AB133" s="114"/>
      <c r="AC133" s="114"/>
      <c r="AD133" s="114"/>
      <c r="AE133" s="114"/>
      <c r="AF133" s="114"/>
      <c r="AG133" s="114"/>
      <c r="AH133" s="114"/>
      <c r="AI133" s="114"/>
      <c r="AJ133" s="114"/>
      <c r="AK133" s="114"/>
      <c r="AL133" s="114"/>
      <c r="AM133" s="114"/>
      <c r="AN133" s="114"/>
      <c r="AO133" s="114"/>
      <c r="AP133" s="114"/>
      <c r="AQ133" s="114"/>
      <c r="AR133" s="114"/>
      <c r="AS133" s="114"/>
      <c r="AT133" s="114"/>
      <c r="AU133" s="114"/>
      <c r="AV133" s="114"/>
      <c r="AW133" s="114"/>
      <c r="AX133" s="114"/>
      <c r="AY133" s="114"/>
      <c r="AZ133" s="114"/>
      <c r="BA133" s="114"/>
      <c r="BB133" s="114"/>
      <c r="BC133" s="114"/>
      <c r="BD133" s="114"/>
      <c r="BH133" s="114"/>
    </row>
    <row r="134" spans="1:60" ht="30" x14ac:dyDescent="0.25">
      <c r="A134" s="131" t="b">
        <v>1</v>
      </c>
      <c r="B134" s="131"/>
      <c r="C134" s="177"/>
      <c r="D134" s="131">
        <v>86</v>
      </c>
      <c r="E134" s="114" t="s">
        <v>153</v>
      </c>
      <c r="F134" s="114">
        <v>3810.9</v>
      </c>
      <c r="G134" s="114">
        <v>3817.6</v>
      </c>
      <c r="H134" s="114">
        <v>6</v>
      </c>
      <c r="I134" s="137"/>
      <c r="N134" s="114"/>
      <c r="O134" s="138" t="s">
        <v>160</v>
      </c>
      <c r="P134" s="129" t="s">
        <v>49</v>
      </c>
      <c r="Y134" s="114"/>
      <c r="Z134" s="114"/>
      <c r="AA134" s="114"/>
      <c r="AB134" s="114"/>
      <c r="AC134" s="114"/>
      <c r="AD134" s="114"/>
      <c r="AE134" s="114"/>
      <c r="AF134" s="114"/>
      <c r="AG134" s="114"/>
      <c r="AH134" s="114"/>
      <c r="AI134" s="114"/>
      <c r="AJ134" s="114"/>
      <c r="AK134" s="114"/>
      <c r="AL134" s="114"/>
      <c r="AM134" s="114"/>
      <c r="AN134" s="114"/>
      <c r="AO134" s="114"/>
      <c r="AP134" s="114"/>
      <c r="AQ134" s="114"/>
      <c r="AR134" s="114"/>
      <c r="AS134" s="114"/>
      <c r="AT134" s="114"/>
      <c r="AU134" s="114"/>
      <c r="AV134" s="114"/>
      <c r="AW134" s="114"/>
      <c r="AX134" s="114"/>
      <c r="AY134" s="114"/>
      <c r="AZ134" s="114"/>
      <c r="BA134" s="114"/>
      <c r="BB134" s="114"/>
      <c r="BC134" s="114"/>
      <c r="BD134" s="114"/>
      <c r="BH134" s="114"/>
    </row>
    <row r="135" spans="1:60" ht="30" x14ac:dyDescent="0.25">
      <c r="A135" s="131" t="b">
        <v>1</v>
      </c>
      <c r="B135" s="131"/>
      <c r="C135" s="177"/>
      <c r="D135" s="131">
        <v>80</v>
      </c>
      <c r="E135" s="114" t="s">
        <v>153</v>
      </c>
      <c r="F135" s="114">
        <v>3841.7</v>
      </c>
      <c r="G135" s="114">
        <v>3844.1</v>
      </c>
      <c r="H135" s="114">
        <v>3</v>
      </c>
      <c r="I135" s="137"/>
      <c r="N135" s="114"/>
      <c r="O135" s="138" t="s">
        <v>156</v>
      </c>
      <c r="P135" s="129" t="s">
        <v>49</v>
      </c>
      <c r="Y135" s="114"/>
      <c r="Z135" s="114"/>
      <c r="AA135" s="114"/>
      <c r="AB135" s="114"/>
      <c r="AC135" s="114"/>
      <c r="AD135" s="114"/>
      <c r="AE135" s="114"/>
      <c r="AF135" s="114"/>
      <c r="AG135" s="114"/>
      <c r="AH135" s="114"/>
      <c r="AI135" s="114"/>
      <c r="AJ135" s="114"/>
      <c r="AK135" s="114"/>
      <c r="AL135" s="114"/>
      <c r="AM135" s="114"/>
      <c r="AN135" s="114"/>
      <c r="AO135" s="114"/>
      <c r="AP135" s="114"/>
      <c r="AQ135" s="114"/>
      <c r="AR135" s="114"/>
      <c r="AS135" s="114"/>
      <c r="AT135" s="114"/>
      <c r="AU135" s="114"/>
      <c r="AV135" s="114"/>
      <c r="AW135" s="114"/>
      <c r="AX135" s="114"/>
      <c r="AY135" s="114"/>
      <c r="AZ135" s="114"/>
      <c r="BA135" s="114"/>
      <c r="BB135" s="114"/>
      <c r="BC135" s="114"/>
      <c r="BD135" s="114"/>
      <c r="BH135" s="114"/>
    </row>
    <row r="136" spans="1:60" ht="30" x14ac:dyDescent="0.25">
      <c r="A136" s="131" t="b">
        <v>1</v>
      </c>
      <c r="B136" s="131"/>
      <c r="C136" s="177"/>
      <c r="D136" s="131">
        <v>79</v>
      </c>
      <c r="E136" s="114" t="s">
        <v>153</v>
      </c>
      <c r="F136" s="114">
        <v>3877.1</v>
      </c>
      <c r="G136" s="114">
        <v>3884.1</v>
      </c>
      <c r="H136" s="114">
        <v>2</v>
      </c>
      <c r="I136" s="137"/>
      <c r="N136" s="114"/>
      <c r="O136" s="138" t="s">
        <v>155</v>
      </c>
      <c r="P136" s="129" t="s">
        <v>49</v>
      </c>
      <c r="Y136" s="114"/>
      <c r="Z136" s="114"/>
      <c r="AA136" s="114"/>
      <c r="AB136" s="114"/>
      <c r="AC136" s="114"/>
      <c r="AD136" s="114"/>
      <c r="AE136" s="114"/>
      <c r="AF136" s="114"/>
      <c r="AG136" s="114"/>
      <c r="AH136" s="114"/>
      <c r="AI136" s="114"/>
      <c r="AJ136" s="114"/>
      <c r="AK136" s="114"/>
      <c r="AL136" s="114"/>
      <c r="AM136" s="114"/>
      <c r="AN136" s="114"/>
      <c r="AO136" s="114"/>
      <c r="AP136" s="114"/>
      <c r="AQ136" s="114"/>
      <c r="AR136" s="114"/>
      <c r="AS136" s="114"/>
      <c r="AT136" s="114"/>
      <c r="AU136" s="114"/>
      <c r="AV136" s="114"/>
      <c r="AW136" s="114"/>
      <c r="AX136" s="114"/>
      <c r="AY136" s="114"/>
      <c r="AZ136" s="114"/>
      <c r="BA136" s="114"/>
      <c r="BB136" s="114"/>
      <c r="BC136" s="114"/>
      <c r="BD136" s="114"/>
      <c r="BH136" s="114"/>
    </row>
    <row r="137" spans="1:60" x14ac:dyDescent="0.25">
      <c r="A137" s="131" t="b">
        <v>1</v>
      </c>
      <c r="B137" s="131"/>
      <c r="C137" s="177"/>
      <c r="D137" s="131">
        <v>87</v>
      </c>
      <c r="E137" s="114" t="s">
        <v>161</v>
      </c>
      <c r="F137" s="114">
        <v>0</v>
      </c>
      <c r="G137" s="114">
        <v>0</v>
      </c>
      <c r="H137" s="114">
        <v>0</v>
      </c>
      <c r="I137" s="137"/>
      <c r="N137" s="114"/>
      <c r="O137" s="150" t="s">
        <v>62</v>
      </c>
      <c r="P137" s="129" t="s">
        <v>49</v>
      </c>
      <c r="Y137" s="114"/>
      <c r="Z137" s="114"/>
      <c r="AA137" s="114"/>
      <c r="AB137" s="114"/>
      <c r="AC137" s="114"/>
      <c r="AD137" s="114"/>
      <c r="AE137" s="114"/>
      <c r="AF137" s="114"/>
      <c r="AG137" s="114"/>
      <c r="AH137" s="114"/>
      <c r="AI137" s="114"/>
      <c r="AJ137" s="114"/>
      <c r="AK137" s="114"/>
      <c r="AL137" s="114"/>
      <c r="AM137" s="114"/>
      <c r="AN137" s="114"/>
      <c r="AO137" s="114"/>
      <c r="AP137" s="114"/>
      <c r="AQ137" s="114"/>
      <c r="AR137" s="114"/>
      <c r="AS137" s="114"/>
      <c r="AT137" s="114"/>
      <c r="AU137" s="114"/>
      <c r="AV137" s="114"/>
      <c r="AW137" s="114"/>
      <c r="AX137" s="114"/>
      <c r="AY137" s="114"/>
      <c r="AZ137" s="114"/>
      <c r="BA137" s="114"/>
      <c r="BB137" s="114"/>
      <c r="BC137" s="114"/>
      <c r="BD137" s="114"/>
      <c r="BH137" s="114"/>
    </row>
    <row r="138" spans="1:60" x14ac:dyDescent="0.25">
      <c r="A138" s="131" t="b">
        <v>1</v>
      </c>
      <c r="B138" s="131"/>
      <c r="C138" s="177"/>
      <c r="D138" s="131">
        <v>88</v>
      </c>
      <c r="E138" s="114" t="s">
        <v>162</v>
      </c>
      <c r="F138" s="114">
        <v>0</v>
      </c>
      <c r="G138" s="114">
        <v>0</v>
      </c>
      <c r="H138" s="114">
        <v>0</v>
      </c>
      <c r="I138" s="137"/>
      <c r="N138" s="114"/>
      <c r="O138" s="150" t="s">
        <v>62</v>
      </c>
      <c r="P138" s="129" t="s">
        <v>49</v>
      </c>
      <c r="Y138" s="114"/>
      <c r="Z138" s="114"/>
      <c r="AA138" s="114"/>
      <c r="AB138" s="114"/>
      <c r="AC138" s="114"/>
      <c r="AD138" s="114"/>
      <c r="AE138" s="114"/>
      <c r="AF138" s="114"/>
      <c r="AG138" s="114"/>
      <c r="AH138" s="114"/>
      <c r="AI138" s="114"/>
      <c r="AJ138" s="114"/>
      <c r="AK138" s="114"/>
      <c r="AL138" s="114"/>
      <c r="AM138" s="114"/>
      <c r="AN138" s="114"/>
      <c r="AO138" s="114"/>
      <c r="AP138" s="114"/>
      <c r="AQ138" s="114"/>
      <c r="AR138" s="114"/>
      <c r="AS138" s="114"/>
      <c r="AT138" s="114"/>
      <c r="AU138" s="114"/>
      <c r="AV138" s="114"/>
      <c r="AW138" s="114"/>
      <c r="AX138" s="114"/>
      <c r="AY138" s="114"/>
      <c r="AZ138" s="114"/>
      <c r="BA138" s="114"/>
      <c r="BB138" s="114"/>
      <c r="BC138" s="114"/>
      <c r="BD138" s="114"/>
      <c r="BH138" s="114"/>
    </row>
    <row r="139" spans="1:60" x14ac:dyDescent="0.25">
      <c r="A139" s="131" t="b">
        <v>1</v>
      </c>
      <c r="B139" s="131"/>
      <c r="C139" s="177"/>
      <c r="D139" s="131">
        <v>89</v>
      </c>
      <c r="E139" s="114" t="s">
        <v>163</v>
      </c>
      <c r="F139" s="114">
        <v>0</v>
      </c>
      <c r="G139" s="114">
        <v>0</v>
      </c>
      <c r="H139" s="114">
        <v>0</v>
      </c>
      <c r="I139" s="137"/>
      <c r="N139" s="114"/>
      <c r="O139" s="150" t="s">
        <v>62</v>
      </c>
      <c r="P139" s="129" t="s">
        <v>49</v>
      </c>
      <c r="Y139" s="114"/>
      <c r="Z139" s="114"/>
      <c r="AA139" s="114"/>
      <c r="AB139" s="114"/>
      <c r="AC139" s="114"/>
      <c r="AD139" s="114"/>
      <c r="AE139" s="114"/>
      <c r="AF139" s="114"/>
      <c r="AG139" s="114"/>
      <c r="AH139" s="114"/>
      <c r="AI139" s="114"/>
      <c r="AJ139" s="114"/>
      <c r="AK139" s="114"/>
      <c r="AL139" s="114"/>
      <c r="AM139" s="114"/>
      <c r="AN139" s="114"/>
      <c r="AO139" s="114"/>
      <c r="AP139" s="114"/>
      <c r="AQ139" s="114"/>
      <c r="AR139" s="114"/>
      <c r="AS139" s="114"/>
      <c r="AT139" s="114"/>
      <c r="AU139" s="114"/>
      <c r="AV139" s="114"/>
      <c r="AW139" s="114"/>
      <c r="AX139" s="114"/>
      <c r="AY139" s="114"/>
      <c r="AZ139" s="114"/>
      <c r="BA139" s="114"/>
      <c r="BB139" s="114"/>
      <c r="BC139" s="114"/>
      <c r="BD139" s="114"/>
      <c r="BH139" s="114"/>
    </row>
    <row r="140" spans="1:60" x14ac:dyDescent="0.25">
      <c r="A140" s="131" t="b">
        <v>1</v>
      </c>
      <c r="B140" s="131"/>
      <c r="C140" s="177"/>
      <c r="D140" s="131">
        <v>90</v>
      </c>
      <c r="E140" s="114" t="s">
        <v>164</v>
      </c>
      <c r="F140" s="114">
        <v>0</v>
      </c>
      <c r="G140" s="114">
        <v>0</v>
      </c>
      <c r="H140" s="114">
        <v>0</v>
      </c>
      <c r="I140" s="137"/>
      <c r="N140" s="114"/>
      <c r="O140" s="150" t="s">
        <v>62</v>
      </c>
      <c r="P140" s="129" t="s">
        <v>49</v>
      </c>
      <c r="Y140" s="114"/>
      <c r="Z140" s="114"/>
      <c r="AA140" s="114"/>
      <c r="AB140" s="114"/>
      <c r="AC140" s="114"/>
      <c r="AD140" s="114"/>
      <c r="AE140" s="114"/>
      <c r="AF140" s="114"/>
      <c r="AG140" s="114"/>
      <c r="AH140" s="114"/>
      <c r="AI140" s="114"/>
      <c r="AJ140" s="114"/>
      <c r="AK140" s="114"/>
      <c r="AL140" s="114"/>
      <c r="AM140" s="114"/>
      <c r="AN140" s="114"/>
      <c r="AO140" s="114"/>
      <c r="AP140" s="114"/>
      <c r="AQ140" s="114"/>
      <c r="AR140" s="114"/>
      <c r="AS140" s="114"/>
      <c r="AT140" s="114"/>
      <c r="AU140" s="114"/>
      <c r="AV140" s="114"/>
      <c r="AW140" s="114"/>
      <c r="AX140" s="114"/>
      <c r="AY140" s="114"/>
      <c r="AZ140" s="114"/>
      <c r="BA140" s="114"/>
      <c r="BB140" s="114"/>
      <c r="BC140" s="114"/>
      <c r="BD140" s="114"/>
      <c r="BH140" s="114"/>
    </row>
    <row r="141" spans="1:60" x14ac:dyDescent="0.25">
      <c r="A141" s="131" t="b">
        <v>1</v>
      </c>
      <c r="B141" s="131"/>
      <c r="C141" s="177"/>
      <c r="D141" s="131">
        <v>91</v>
      </c>
      <c r="E141" s="114" t="s">
        <v>165</v>
      </c>
      <c r="F141" s="114">
        <v>0</v>
      </c>
      <c r="G141" s="114">
        <v>0</v>
      </c>
      <c r="H141" s="114">
        <v>0</v>
      </c>
      <c r="I141" s="137"/>
      <c r="N141" s="114"/>
      <c r="O141" s="150" t="s">
        <v>62</v>
      </c>
      <c r="P141" s="129" t="s">
        <v>49</v>
      </c>
      <c r="Z141" s="114"/>
      <c r="AA141" s="114"/>
      <c r="AB141" s="114"/>
      <c r="AC141" s="114"/>
      <c r="AD141" s="114"/>
      <c r="AE141" s="114"/>
      <c r="AF141" s="114"/>
      <c r="AG141" s="114"/>
      <c r="AH141" s="114"/>
      <c r="AI141" s="114"/>
      <c r="AJ141" s="114"/>
      <c r="AK141" s="114"/>
      <c r="AL141" s="114"/>
      <c r="AM141" s="114"/>
      <c r="AN141" s="114"/>
      <c r="AO141" s="114"/>
      <c r="AP141" s="114"/>
      <c r="AQ141" s="114"/>
      <c r="AR141" s="114"/>
      <c r="AS141" s="114"/>
      <c r="AU141" s="114"/>
      <c r="AV141" s="114"/>
      <c r="AW141" s="114"/>
      <c r="AX141" s="114"/>
      <c r="AY141" s="114"/>
      <c r="AZ141" s="114"/>
      <c r="BA141" s="114"/>
      <c r="BB141" s="114"/>
      <c r="BC141" s="114"/>
      <c r="BD141" s="114"/>
      <c r="BH141" s="114"/>
    </row>
    <row r="142" spans="1:60" x14ac:dyDescent="0.25">
      <c r="A142" s="131" t="b">
        <v>1</v>
      </c>
      <c r="B142" s="131"/>
      <c r="C142" s="177"/>
      <c r="D142" s="131">
        <v>92</v>
      </c>
      <c r="E142" s="114" t="s">
        <v>166</v>
      </c>
      <c r="F142" s="114">
        <v>0</v>
      </c>
      <c r="G142" s="114">
        <v>0</v>
      </c>
      <c r="H142" s="114">
        <v>0</v>
      </c>
      <c r="I142" s="137"/>
      <c r="N142" s="114"/>
      <c r="O142" s="150" t="s">
        <v>62</v>
      </c>
      <c r="P142" s="129" t="s">
        <v>49</v>
      </c>
      <c r="Y142" s="114"/>
      <c r="Z142" s="114"/>
      <c r="AA142" s="114"/>
      <c r="AB142" s="114"/>
      <c r="AC142" s="114"/>
      <c r="AD142" s="114"/>
      <c r="AE142" s="114"/>
      <c r="AF142" s="114"/>
      <c r="AG142" s="114"/>
      <c r="AH142" s="114"/>
      <c r="AI142" s="114"/>
      <c r="AJ142" s="114"/>
      <c r="AK142" s="114"/>
      <c r="AL142" s="114"/>
      <c r="AM142" s="114"/>
      <c r="AN142" s="114"/>
      <c r="AO142" s="114"/>
      <c r="AP142" s="114"/>
      <c r="AQ142" s="114"/>
      <c r="AR142" s="114"/>
      <c r="AS142" s="114"/>
      <c r="AT142" s="114"/>
      <c r="AU142" s="114"/>
      <c r="AV142" s="114"/>
      <c r="AW142" s="114"/>
      <c r="AX142" s="114"/>
      <c r="AY142" s="114"/>
      <c r="AZ142" s="114"/>
      <c r="BA142" s="114"/>
      <c r="BB142" s="114"/>
      <c r="BC142" s="114"/>
      <c r="BD142" s="114"/>
      <c r="BH142" s="114"/>
    </row>
    <row r="143" spans="1:60" ht="120" x14ac:dyDescent="0.25">
      <c r="A143" s="131" t="b">
        <v>0</v>
      </c>
      <c r="B143" s="131" t="str">
        <f>IF(A143="false","pass test",IF(AH143&lt;=AI143,"pass test","not pass test"))</f>
        <v>pass test</v>
      </c>
      <c r="C143" s="164" t="s">
        <v>1422</v>
      </c>
      <c r="D143" s="131">
        <v>95</v>
      </c>
      <c r="E143" s="114" t="s">
        <v>167</v>
      </c>
      <c r="F143" s="114">
        <v>613</v>
      </c>
      <c r="G143" s="114">
        <v>624.71</v>
      </c>
      <c r="H143" s="114">
        <v>3</v>
      </c>
      <c r="I143" s="137" t="s">
        <v>44</v>
      </c>
      <c r="J143" s="137" t="s">
        <v>65</v>
      </c>
      <c r="K143" s="151">
        <v>40069</v>
      </c>
      <c r="L143" s="114" t="s">
        <v>46</v>
      </c>
      <c r="N143" s="114"/>
      <c r="O143" s="138" t="s">
        <v>173</v>
      </c>
      <c r="P143" s="186" t="s">
        <v>1423</v>
      </c>
      <c r="Q143" s="114">
        <v>605.36</v>
      </c>
      <c r="R143" s="114">
        <v>904</v>
      </c>
      <c r="S143" s="114">
        <v>434</v>
      </c>
      <c r="T143" s="114">
        <v>443</v>
      </c>
      <c r="U143" s="114">
        <v>873</v>
      </c>
      <c r="V143" s="114">
        <v>447</v>
      </c>
      <c r="W143" s="114">
        <v>523</v>
      </c>
      <c r="X143" s="114">
        <v>874</v>
      </c>
      <c r="Y143" s="114">
        <v>907</v>
      </c>
      <c r="Z143" s="115">
        <v>38.9</v>
      </c>
      <c r="AA143" s="112">
        <v>613.71</v>
      </c>
      <c r="AB143" s="112">
        <v>922</v>
      </c>
      <c r="AC143" s="112">
        <v>453</v>
      </c>
      <c r="AD143" s="112">
        <v>462</v>
      </c>
      <c r="AE143" s="112">
        <v>890</v>
      </c>
      <c r="AF143" s="112">
        <v>463</v>
      </c>
      <c r="AG143" s="112">
        <v>543</v>
      </c>
      <c r="AH143" s="112">
        <v>890</v>
      </c>
      <c r="AI143" s="112">
        <v>924</v>
      </c>
      <c r="AJ143" s="112">
        <v>39.4</v>
      </c>
      <c r="AK143" s="112">
        <v>597.16999999999996</v>
      </c>
      <c r="AL143" s="112">
        <v>426</v>
      </c>
      <c r="AM143" s="114"/>
      <c r="AN143" s="114"/>
      <c r="AO143" s="112">
        <v>438</v>
      </c>
      <c r="AP143" s="114"/>
      <c r="AQ143" s="114"/>
      <c r="AR143" s="112">
        <v>518</v>
      </c>
      <c r="AS143" s="112">
        <v>889</v>
      </c>
      <c r="AT143" s="115" t="s">
        <v>174</v>
      </c>
      <c r="AU143" s="114"/>
      <c r="AV143" s="114"/>
      <c r="AW143" s="114"/>
      <c r="AX143" s="114"/>
      <c r="AY143" s="114"/>
      <c r="AZ143" s="114"/>
      <c r="BA143" s="114"/>
      <c r="BB143" s="114"/>
      <c r="BC143" s="114"/>
      <c r="BD143" s="114"/>
      <c r="BE143" s="158"/>
      <c r="BH143" s="114"/>
    </row>
    <row r="144" spans="1:60" ht="45" x14ac:dyDescent="0.25">
      <c r="A144" s="131" t="b">
        <v>1</v>
      </c>
      <c r="B144" s="131"/>
      <c r="C144" s="177"/>
      <c r="D144" s="131">
        <v>96</v>
      </c>
      <c r="E144" s="114" t="s">
        <v>167</v>
      </c>
      <c r="F144" s="114">
        <v>630</v>
      </c>
      <c r="G144" s="114">
        <v>652.20000000000005</v>
      </c>
      <c r="H144" s="114">
        <v>4</v>
      </c>
      <c r="I144" s="137" t="s">
        <v>44</v>
      </c>
      <c r="J144" s="137" t="s">
        <v>65</v>
      </c>
      <c r="K144" s="151">
        <v>40039</v>
      </c>
      <c r="L144" s="114" t="s">
        <v>46</v>
      </c>
      <c r="N144" s="114"/>
      <c r="O144" s="138" t="s">
        <v>175</v>
      </c>
      <c r="P144" s="186" t="s">
        <v>49</v>
      </c>
      <c r="Y144" s="114"/>
      <c r="Z144" s="114"/>
      <c r="AA144" s="114"/>
      <c r="AB144" s="114"/>
      <c r="AC144" s="114"/>
      <c r="AD144" s="114"/>
      <c r="AE144" s="114"/>
      <c r="AF144" s="114"/>
      <c r="AG144" s="114"/>
      <c r="AH144" s="114"/>
      <c r="AI144" s="114"/>
      <c r="AJ144" s="114"/>
      <c r="AK144" s="114"/>
      <c r="AL144" s="114"/>
      <c r="AM144" s="114"/>
      <c r="AN144" s="114"/>
      <c r="AO144" s="114"/>
      <c r="AP144" s="114"/>
      <c r="AQ144" s="114"/>
      <c r="AR144" s="114"/>
      <c r="AS144" s="114"/>
      <c r="AT144" s="114"/>
      <c r="AU144" s="114"/>
      <c r="AV144" s="114"/>
      <c r="AW144" s="114"/>
      <c r="AX144" s="114"/>
      <c r="AY144" s="114"/>
      <c r="AZ144" s="114"/>
      <c r="BA144" s="114"/>
      <c r="BB144" s="114"/>
      <c r="BC144" s="114"/>
      <c r="BD144" s="114"/>
      <c r="BH144" s="114"/>
    </row>
    <row r="145" spans="1:62" ht="105" x14ac:dyDescent="0.25">
      <c r="A145" s="131" t="b">
        <v>0</v>
      </c>
      <c r="B145" s="131" t="s">
        <v>1425</v>
      </c>
      <c r="C145" s="164" t="s">
        <v>1422</v>
      </c>
      <c r="D145" s="131">
        <v>94</v>
      </c>
      <c r="E145" s="114" t="s">
        <v>167</v>
      </c>
      <c r="F145" s="114">
        <v>652</v>
      </c>
      <c r="G145" s="114">
        <v>663.71</v>
      </c>
      <c r="H145" s="114">
        <v>2</v>
      </c>
      <c r="I145" s="137" t="s">
        <v>44</v>
      </c>
      <c r="J145" s="137" t="s">
        <v>65</v>
      </c>
      <c r="K145" s="151">
        <v>40069</v>
      </c>
      <c r="L145" s="114" t="s">
        <v>46</v>
      </c>
      <c r="N145" s="114"/>
      <c r="O145" s="138" t="s">
        <v>171</v>
      </c>
      <c r="P145" s="186" t="s">
        <v>1424</v>
      </c>
      <c r="Q145" s="114">
        <v>644.36</v>
      </c>
      <c r="R145" s="114">
        <v>963</v>
      </c>
      <c r="S145" s="114">
        <v>462</v>
      </c>
      <c r="T145" s="114">
        <v>468</v>
      </c>
      <c r="U145" s="114">
        <v>476</v>
      </c>
      <c r="V145" s="114">
        <v>469</v>
      </c>
      <c r="W145" s="114">
        <v>469</v>
      </c>
      <c r="X145" s="114">
        <v>754</v>
      </c>
      <c r="Y145" s="114">
        <v>968</v>
      </c>
      <c r="Z145" s="115">
        <v>38.9</v>
      </c>
      <c r="AA145" s="112">
        <v>652.71</v>
      </c>
      <c r="AB145" s="112">
        <v>984</v>
      </c>
      <c r="AC145" s="112">
        <v>485</v>
      </c>
      <c r="AD145" s="112">
        <v>485</v>
      </c>
      <c r="AE145" s="112">
        <v>492</v>
      </c>
      <c r="AF145" s="112">
        <v>485</v>
      </c>
      <c r="AG145" s="112">
        <v>485</v>
      </c>
      <c r="AH145" s="112">
        <v>770</v>
      </c>
      <c r="AI145" s="112">
        <v>985</v>
      </c>
      <c r="AJ145" s="115">
        <v>39.4</v>
      </c>
      <c r="AK145" s="112">
        <v>636.16999999999996</v>
      </c>
      <c r="AL145" s="112">
        <v>461</v>
      </c>
      <c r="AM145" s="114"/>
      <c r="AN145" s="114"/>
      <c r="AO145" s="112">
        <v>461</v>
      </c>
      <c r="AP145" s="114"/>
      <c r="AQ145" s="114"/>
      <c r="AR145" s="112">
        <v>461</v>
      </c>
      <c r="AS145" s="114"/>
      <c r="AT145" s="115" t="s">
        <v>172</v>
      </c>
      <c r="AU145" s="114"/>
      <c r="AV145" s="114"/>
      <c r="AW145" s="114"/>
      <c r="AX145" s="114"/>
      <c r="AY145" s="114"/>
      <c r="AZ145" s="114"/>
      <c r="BA145" s="114"/>
      <c r="BB145" s="114"/>
      <c r="BC145" s="114"/>
      <c r="BD145" s="114"/>
      <c r="BE145" s="158"/>
      <c r="BH145" s="114"/>
    </row>
    <row r="146" spans="1:62" ht="105" x14ac:dyDescent="0.25">
      <c r="A146" s="131" t="b">
        <v>0</v>
      </c>
      <c r="B146" s="131" t="str">
        <f>IF(A146="false","pass test",IF(AH146&lt;=AI146,"pass test","not pass test"))</f>
        <v>pass test</v>
      </c>
      <c r="C146" s="164" t="s">
        <v>1422</v>
      </c>
      <c r="D146" s="131">
        <v>93</v>
      </c>
      <c r="E146" s="114" t="s">
        <v>167</v>
      </c>
      <c r="F146" s="114">
        <v>718</v>
      </c>
      <c r="G146" s="114">
        <v>731.71</v>
      </c>
      <c r="H146" s="114">
        <v>1</v>
      </c>
      <c r="I146" s="114" t="s">
        <v>44</v>
      </c>
      <c r="J146" s="137" t="s">
        <v>65</v>
      </c>
      <c r="K146" s="151">
        <v>40156</v>
      </c>
      <c r="L146" s="114" t="s">
        <v>168</v>
      </c>
      <c r="N146" s="114"/>
      <c r="O146" s="138" t="s">
        <v>169</v>
      </c>
      <c r="P146" s="186" t="s">
        <v>1423</v>
      </c>
      <c r="Q146" s="114">
        <v>705.4</v>
      </c>
      <c r="R146" s="114">
        <v>107.35</v>
      </c>
      <c r="S146" s="114">
        <v>490.81</v>
      </c>
      <c r="T146" s="114">
        <v>501.45</v>
      </c>
      <c r="U146" s="114">
        <v>916.16</v>
      </c>
      <c r="V146" s="114">
        <v>505.75</v>
      </c>
      <c r="W146" s="114">
        <v>503.73</v>
      </c>
      <c r="X146" s="114">
        <v>589.16</v>
      </c>
      <c r="Y146" s="114">
        <v>1076.8399999999999</v>
      </c>
      <c r="Z146" s="115">
        <v>42.9</v>
      </c>
      <c r="AA146" s="112">
        <v>718.71</v>
      </c>
      <c r="AB146" s="112">
        <v>1090.47</v>
      </c>
      <c r="AC146" s="112">
        <v>504.3</v>
      </c>
      <c r="AD146" s="112">
        <v>520.36</v>
      </c>
      <c r="AE146" s="112">
        <v>931</v>
      </c>
      <c r="AF146" s="112">
        <v>521.11</v>
      </c>
      <c r="AG146" s="112">
        <v>602.30999999999995</v>
      </c>
      <c r="AH146" s="112">
        <v>931.11</v>
      </c>
      <c r="AI146" s="112">
        <v>1091.31</v>
      </c>
      <c r="AJ146" s="115">
        <v>43.1</v>
      </c>
      <c r="AK146" s="112">
        <v>702.17</v>
      </c>
      <c r="AL146" s="112">
        <v>477.92</v>
      </c>
      <c r="AM146" s="114"/>
      <c r="AN146" s="114"/>
      <c r="AO146" s="112">
        <v>493.59</v>
      </c>
      <c r="AP146" s="114"/>
      <c r="AQ146" s="114"/>
      <c r="AR146" s="112">
        <v>579.61</v>
      </c>
      <c r="AS146" s="112">
        <v>1064.54</v>
      </c>
      <c r="AT146" s="115" t="s">
        <v>170</v>
      </c>
      <c r="AU146" s="114"/>
      <c r="AV146" s="114"/>
      <c r="AW146" s="114"/>
      <c r="AX146" s="114"/>
      <c r="AY146" s="114"/>
      <c r="AZ146" s="114"/>
      <c r="BA146" s="114"/>
      <c r="BB146" s="114"/>
      <c r="BC146" s="114"/>
      <c r="BD146" s="114"/>
      <c r="BE146" s="158"/>
      <c r="BH146" s="114"/>
    </row>
    <row r="147" spans="1:62" ht="120" x14ac:dyDescent="0.25">
      <c r="A147" s="131" t="b">
        <v>0</v>
      </c>
      <c r="B147" s="131" t="s">
        <v>1421</v>
      </c>
      <c r="C147" s="164" t="s">
        <v>1422</v>
      </c>
      <c r="D147" s="131">
        <v>218</v>
      </c>
      <c r="E147" s="117" t="s">
        <v>368</v>
      </c>
      <c r="F147" s="117">
        <v>3243.1</v>
      </c>
      <c r="G147" s="117">
        <v>3313.2</v>
      </c>
      <c r="H147" s="117"/>
      <c r="I147" s="149" t="s">
        <v>44</v>
      </c>
      <c r="J147" s="117" t="s">
        <v>369</v>
      </c>
      <c r="K147" s="149">
        <v>27174</v>
      </c>
      <c r="L147" s="117" t="s">
        <v>370</v>
      </c>
      <c r="M147" s="117"/>
      <c r="N147" s="117"/>
      <c r="O147" s="150" t="s">
        <v>371</v>
      </c>
      <c r="P147" s="150" t="s">
        <v>372</v>
      </c>
      <c r="Q147" s="117">
        <v>3254.3</v>
      </c>
      <c r="R147" s="118">
        <v>4944</v>
      </c>
      <c r="S147" s="118">
        <v>4712</v>
      </c>
      <c r="T147" s="118">
        <v>4807</v>
      </c>
      <c r="U147" s="118">
        <v>4895</v>
      </c>
      <c r="V147" s="118">
        <v>4790</v>
      </c>
      <c r="W147" s="118">
        <v>4860</v>
      </c>
      <c r="X147" s="118">
        <v>4895</v>
      </c>
      <c r="Y147" s="125"/>
      <c r="Z147" s="119"/>
      <c r="AA147" s="116">
        <v>3238</v>
      </c>
      <c r="AB147" s="116">
        <v>4958</v>
      </c>
      <c r="AC147" s="116"/>
      <c r="AD147" s="117"/>
      <c r="AE147" s="116">
        <v>4912</v>
      </c>
      <c r="AF147" s="116">
        <v>4517</v>
      </c>
      <c r="AG147" s="116">
        <v>4838</v>
      </c>
      <c r="AH147" s="116">
        <v>4912</v>
      </c>
      <c r="AI147" s="116"/>
      <c r="AJ147" s="119">
        <v>155.6</v>
      </c>
      <c r="AK147" s="116"/>
      <c r="AL147" s="116"/>
      <c r="AM147" s="116"/>
      <c r="AN147" s="116"/>
      <c r="AO147" s="116"/>
      <c r="AP147" s="116"/>
      <c r="AQ147" s="116"/>
      <c r="AR147" s="116"/>
      <c r="AS147" s="116"/>
      <c r="AT147" s="116"/>
      <c r="AU147" s="116"/>
      <c r="AV147" s="116"/>
      <c r="AW147" s="116"/>
      <c r="AX147" s="116"/>
      <c r="AY147" s="116"/>
      <c r="AZ147" s="116"/>
      <c r="BA147" s="116"/>
      <c r="BB147" s="116"/>
      <c r="BC147" s="116"/>
      <c r="BD147" s="116"/>
      <c r="BE147" s="158"/>
      <c r="BF147" s="118" t="s">
        <v>373</v>
      </c>
      <c r="BG147" s="118" t="s">
        <v>374</v>
      </c>
      <c r="BH147" s="118"/>
      <c r="BI147" s="119"/>
      <c r="BJ147" s="122" t="s">
        <v>375</v>
      </c>
    </row>
    <row r="148" spans="1:62" ht="135" x14ac:dyDescent="0.25">
      <c r="A148" s="131" t="b">
        <v>0</v>
      </c>
      <c r="B148" s="131" t="str">
        <f t="shared" ref="B148:B154" si="3">IF(A148="false","pass test",IF(AH148&lt;=AI148,"pass test","not pass test"))</f>
        <v>pass test</v>
      </c>
      <c r="C148" s="177"/>
      <c r="D148" s="131">
        <v>97</v>
      </c>
      <c r="E148" s="114" t="s">
        <v>176</v>
      </c>
      <c r="F148" s="114">
        <v>839.41</v>
      </c>
      <c r="G148" s="114">
        <v>850.1</v>
      </c>
      <c r="H148" s="114">
        <v>1</v>
      </c>
      <c r="I148" s="137" t="s">
        <v>44</v>
      </c>
      <c r="J148" s="137" t="s">
        <v>177</v>
      </c>
      <c r="K148" s="151">
        <v>40346</v>
      </c>
      <c r="L148" s="114" t="s">
        <v>66</v>
      </c>
      <c r="N148" s="117"/>
      <c r="O148" s="138" t="s">
        <v>178</v>
      </c>
      <c r="P148" s="129" t="s">
        <v>49</v>
      </c>
      <c r="Q148" s="114">
        <v>835.04</v>
      </c>
      <c r="R148" s="114">
        <v>1274</v>
      </c>
      <c r="S148" s="114">
        <v>600</v>
      </c>
      <c r="T148" s="114">
        <v>604</v>
      </c>
      <c r="U148" s="114">
        <v>1254</v>
      </c>
      <c r="V148" s="114">
        <v>604</v>
      </c>
      <c r="W148" s="114">
        <v>620</v>
      </c>
      <c r="X148" s="114">
        <v>1257</v>
      </c>
      <c r="Y148" s="114">
        <v>1274</v>
      </c>
      <c r="Z148" s="112">
        <v>49</v>
      </c>
      <c r="AA148" s="112">
        <v>840.3</v>
      </c>
      <c r="AB148" s="112">
        <v>1282</v>
      </c>
      <c r="AC148" s="112">
        <v>608</v>
      </c>
      <c r="AD148" s="112">
        <v>611</v>
      </c>
      <c r="AE148" s="112">
        <v>1260</v>
      </c>
      <c r="AF148" s="112">
        <v>611</v>
      </c>
      <c r="AG148" s="112">
        <v>626</v>
      </c>
      <c r="AH148" s="112">
        <v>1264</v>
      </c>
      <c r="AI148" s="115">
        <v>1281</v>
      </c>
      <c r="AJ148" s="115">
        <v>50</v>
      </c>
      <c r="AK148" s="112">
        <v>828.93</v>
      </c>
      <c r="AL148" s="112">
        <v>595</v>
      </c>
      <c r="AM148" s="114"/>
      <c r="AN148" s="114"/>
      <c r="AO148" s="112">
        <v>598</v>
      </c>
      <c r="AP148" s="114"/>
      <c r="AQ148" s="114"/>
      <c r="AR148" s="112">
        <v>617</v>
      </c>
      <c r="AS148" s="112">
        <v>918</v>
      </c>
      <c r="AT148" s="112">
        <v>49</v>
      </c>
      <c r="AU148" s="114"/>
      <c r="AV148" s="114"/>
      <c r="AW148" s="114"/>
      <c r="AX148" s="114"/>
      <c r="AY148" s="114"/>
      <c r="AZ148" s="114"/>
      <c r="BA148" s="114"/>
      <c r="BB148" s="114"/>
      <c r="BC148" s="114"/>
      <c r="BD148" s="114"/>
      <c r="BH148" s="114"/>
    </row>
    <row r="149" spans="1:62" ht="90" x14ac:dyDescent="0.25">
      <c r="A149" s="131" t="b">
        <v>0</v>
      </c>
      <c r="B149" s="131" t="str">
        <f t="shared" si="3"/>
        <v>pass test</v>
      </c>
      <c r="C149" s="177"/>
      <c r="D149" s="131">
        <v>98</v>
      </c>
      <c r="E149" s="114" t="s">
        <v>176</v>
      </c>
      <c r="F149" s="114">
        <v>911.91</v>
      </c>
      <c r="G149" s="114">
        <v>924.6</v>
      </c>
      <c r="H149" s="114">
        <v>2</v>
      </c>
      <c r="I149" s="137" t="s">
        <v>44</v>
      </c>
      <c r="J149" s="137" t="s">
        <v>177</v>
      </c>
      <c r="K149" s="151">
        <v>40349</v>
      </c>
      <c r="L149" s="114" t="s">
        <v>179</v>
      </c>
      <c r="N149" s="117"/>
      <c r="O149" s="138" t="s">
        <v>180</v>
      </c>
      <c r="P149" s="129" t="s">
        <v>49</v>
      </c>
      <c r="Q149" s="114">
        <v>907.54</v>
      </c>
      <c r="R149" s="114">
        <v>1393</v>
      </c>
      <c r="S149" s="114">
        <v>650</v>
      </c>
      <c r="T149" s="114">
        <v>651</v>
      </c>
      <c r="U149" s="114">
        <v>1345</v>
      </c>
      <c r="V149" s="114">
        <v>651</v>
      </c>
      <c r="W149" s="114">
        <v>655</v>
      </c>
      <c r="X149" s="114">
        <v>1321</v>
      </c>
      <c r="Y149" s="114">
        <v>1393</v>
      </c>
      <c r="Z149" s="112">
        <v>51</v>
      </c>
      <c r="AA149" s="112">
        <v>912.8</v>
      </c>
      <c r="AB149" s="112">
        <v>1401</v>
      </c>
      <c r="AC149" s="112">
        <v>655</v>
      </c>
      <c r="AD149" s="112">
        <v>658</v>
      </c>
      <c r="AE149" s="112">
        <v>1353</v>
      </c>
      <c r="AF149" s="112">
        <v>657</v>
      </c>
      <c r="AG149" s="112">
        <v>660</v>
      </c>
      <c r="AH149" s="112">
        <v>1328</v>
      </c>
      <c r="AI149" s="112">
        <v>1401</v>
      </c>
      <c r="AJ149" s="115">
        <v>51</v>
      </c>
      <c r="AK149" s="112">
        <v>901.43</v>
      </c>
      <c r="AL149" s="112">
        <v>644</v>
      </c>
      <c r="AM149" s="114"/>
      <c r="AN149" s="114"/>
      <c r="AO149" s="112">
        <v>645</v>
      </c>
      <c r="AP149" s="114"/>
      <c r="AQ149" s="114"/>
      <c r="AR149" s="112">
        <v>654</v>
      </c>
      <c r="AS149" s="112">
        <v>655</v>
      </c>
      <c r="AT149" s="112">
        <v>50</v>
      </c>
      <c r="AU149" s="114"/>
      <c r="AV149" s="114"/>
      <c r="AW149" s="114"/>
      <c r="AX149" s="114"/>
      <c r="AY149" s="114"/>
      <c r="AZ149" s="114"/>
      <c r="BA149" s="114"/>
      <c r="BB149" s="114"/>
      <c r="BC149" s="114"/>
      <c r="BD149" s="114"/>
      <c r="BH149" s="114"/>
    </row>
    <row r="150" spans="1:62" ht="165" x14ac:dyDescent="0.25">
      <c r="A150" s="131" t="b">
        <v>0</v>
      </c>
      <c r="B150" s="131" t="str">
        <f t="shared" si="3"/>
        <v>pass test</v>
      </c>
      <c r="C150" s="177"/>
      <c r="D150" s="131">
        <v>99</v>
      </c>
      <c r="E150" s="114" t="s">
        <v>176</v>
      </c>
      <c r="F150" s="114">
        <v>947.41</v>
      </c>
      <c r="G150" s="114">
        <v>958.6</v>
      </c>
      <c r="H150" s="114">
        <v>3</v>
      </c>
      <c r="I150" s="137" t="s">
        <v>44</v>
      </c>
      <c r="J150" s="137" t="s">
        <v>177</v>
      </c>
      <c r="K150" s="151">
        <v>40351</v>
      </c>
      <c r="L150" s="114" t="s">
        <v>181</v>
      </c>
      <c r="N150" s="117"/>
      <c r="O150" s="138" t="s">
        <v>182</v>
      </c>
      <c r="P150" s="129" t="s">
        <v>49</v>
      </c>
      <c r="Q150" s="114">
        <v>943.04</v>
      </c>
      <c r="R150" s="114">
        <v>1450</v>
      </c>
      <c r="S150" s="114">
        <v>676</v>
      </c>
      <c r="T150" s="114">
        <v>684</v>
      </c>
      <c r="U150" s="114">
        <v>1354</v>
      </c>
      <c r="V150" s="114">
        <v>687</v>
      </c>
      <c r="W150" s="114">
        <v>719</v>
      </c>
      <c r="X150" s="114">
        <v>1357</v>
      </c>
      <c r="Y150" s="114">
        <v>1457</v>
      </c>
      <c r="Z150" s="115">
        <v>54</v>
      </c>
      <c r="AA150" s="112">
        <v>948.3</v>
      </c>
      <c r="AB150" s="112">
        <v>1458</v>
      </c>
      <c r="AC150" s="112">
        <v>688</v>
      </c>
      <c r="AD150" s="112">
        <v>694</v>
      </c>
      <c r="AE150" s="112">
        <v>1364</v>
      </c>
      <c r="AF150" s="112">
        <v>694</v>
      </c>
      <c r="AG150" s="112">
        <v>725</v>
      </c>
      <c r="AH150" s="112">
        <v>1364</v>
      </c>
      <c r="AI150" s="112">
        <v>1446</v>
      </c>
      <c r="AJ150" s="115">
        <v>54</v>
      </c>
      <c r="AK150" s="112">
        <v>936.93</v>
      </c>
      <c r="AL150" s="112">
        <v>662</v>
      </c>
      <c r="AM150" s="114"/>
      <c r="AN150" s="114"/>
      <c r="AO150" s="112">
        <v>680</v>
      </c>
      <c r="AP150" s="114"/>
      <c r="AQ150" s="114"/>
      <c r="AR150" s="112">
        <v>715</v>
      </c>
      <c r="AS150" s="112">
        <v>715</v>
      </c>
      <c r="AT150" s="115">
        <v>53</v>
      </c>
      <c r="AU150" s="114"/>
      <c r="AV150" s="114"/>
      <c r="AW150" s="114"/>
      <c r="AX150" s="114"/>
      <c r="AY150" s="114"/>
      <c r="AZ150" s="114"/>
      <c r="BA150" s="114"/>
      <c r="BB150" s="114"/>
      <c r="BC150" s="114"/>
      <c r="BD150" s="114"/>
      <c r="BH150" s="114"/>
    </row>
    <row r="151" spans="1:62" ht="330" x14ac:dyDescent="0.25">
      <c r="A151" s="131" t="b">
        <v>0</v>
      </c>
      <c r="B151" s="131" t="str">
        <f t="shared" si="3"/>
        <v>pass test</v>
      </c>
      <c r="C151" s="177"/>
      <c r="D151" s="131">
        <v>103</v>
      </c>
      <c r="E151" s="114" t="s">
        <v>183</v>
      </c>
      <c r="F151" s="114">
        <v>743.55</v>
      </c>
      <c r="G151" s="114">
        <v>753.06</v>
      </c>
      <c r="H151" s="114">
        <v>4</v>
      </c>
      <c r="I151" s="137" t="s">
        <v>44</v>
      </c>
      <c r="J151" s="114" t="s">
        <v>184</v>
      </c>
      <c r="K151" s="151">
        <v>40330</v>
      </c>
      <c r="L151" s="114" t="s">
        <v>66</v>
      </c>
      <c r="N151" s="114"/>
      <c r="O151" s="138" t="s">
        <v>1402</v>
      </c>
      <c r="P151" s="129" t="s">
        <v>49</v>
      </c>
      <c r="Q151" s="114">
        <v>741.04</v>
      </c>
      <c r="R151" s="114">
        <v>1103</v>
      </c>
      <c r="S151" s="114">
        <v>546</v>
      </c>
      <c r="T151" s="114">
        <v>551</v>
      </c>
      <c r="U151" s="114">
        <v>1147</v>
      </c>
      <c r="V151" s="114">
        <v>552</v>
      </c>
      <c r="W151" s="114">
        <v>581</v>
      </c>
      <c r="X151" s="114">
        <v>1148</v>
      </c>
      <c r="Y151" s="114">
        <v>1165</v>
      </c>
      <c r="Z151" s="115">
        <v>47</v>
      </c>
      <c r="AA151" s="112">
        <v>745.36</v>
      </c>
      <c r="AB151" s="112">
        <v>1107</v>
      </c>
      <c r="AC151" s="112">
        <v>551</v>
      </c>
      <c r="AD151" s="112">
        <v>555</v>
      </c>
      <c r="AE151" s="112">
        <v>1151</v>
      </c>
      <c r="AF151" s="112">
        <v>557</v>
      </c>
      <c r="AG151" s="112">
        <v>585</v>
      </c>
      <c r="AH151" s="112">
        <v>1152</v>
      </c>
      <c r="AI151" s="112">
        <v>1169</v>
      </c>
      <c r="AJ151" s="115">
        <v>47</v>
      </c>
      <c r="AK151" s="112">
        <v>736.64</v>
      </c>
      <c r="AL151" s="112">
        <v>538</v>
      </c>
      <c r="AM151" s="114"/>
      <c r="AN151" s="114"/>
      <c r="AO151" s="112">
        <v>545</v>
      </c>
      <c r="AP151" s="114"/>
      <c r="AQ151" s="114"/>
      <c r="AR151" s="112">
        <v>575</v>
      </c>
      <c r="AS151" s="112">
        <v>1140</v>
      </c>
      <c r="AT151" s="115">
        <v>47</v>
      </c>
      <c r="AU151" s="114"/>
      <c r="AV151" s="114"/>
      <c r="AW151" s="114"/>
      <c r="AX151" s="114"/>
      <c r="AY151" s="114"/>
      <c r="AZ151" s="114"/>
      <c r="BA151" s="114"/>
      <c r="BB151" s="114"/>
      <c r="BC151" s="114"/>
      <c r="BD151" s="114"/>
      <c r="BH151" s="114"/>
    </row>
    <row r="152" spans="1:62" ht="45" x14ac:dyDescent="0.25">
      <c r="A152" s="131" t="b">
        <v>0</v>
      </c>
      <c r="B152" s="131" t="str">
        <f t="shared" si="3"/>
        <v>not pass test</v>
      </c>
      <c r="C152" s="177"/>
      <c r="D152" s="131">
        <v>102</v>
      </c>
      <c r="E152" s="114" t="s">
        <v>183</v>
      </c>
      <c r="F152" s="114">
        <v>768.16</v>
      </c>
      <c r="G152" s="114">
        <v>774.67</v>
      </c>
      <c r="H152" s="114">
        <v>3</v>
      </c>
      <c r="I152" s="137" t="s">
        <v>44</v>
      </c>
      <c r="J152" s="114" t="s">
        <v>184</v>
      </c>
      <c r="K152" s="151">
        <v>40329</v>
      </c>
      <c r="L152" s="114" t="s">
        <v>66</v>
      </c>
      <c r="N152" s="114"/>
      <c r="O152" s="138" t="s">
        <v>187</v>
      </c>
      <c r="P152" s="129" t="s">
        <v>49</v>
      </c>
      <c r="Q152" s="114">
        <v>765.65</v>
      </c>
      <c r="R152" s="114">
        <v>1155</v>
      </c>
      <c r="S152" s="114">
        <v>572</v>
      </c>
      <c r="T152" s="114">
        <v>572</v>
      </c>
      <c r="U152" s="114">
        <v>1129</v>
      </c>
      <c r="V152" s="114">
        <v>572</v>
      </c>
      <c r="W152" s="114">
        <v>574</v>
      </c>
      <c r="X152" s="114">
        <v>1174</v>
      </c>
      <c r="Y152" s="114">
        <v>1140</v>
      </c>
      <c r="Z152" s="115">
        <v>47</v>
      </c>
      <c r="AA152" s="112">
        <v>769.97</v>
      </c>
      <c r="AB152" s="112">
        <v>1159</v>
      </c>
      <c r="AC152" s="112">
        <v>576</v>
      </c>
      <c r="AD152" s="112">
        <v>576</v>
      </c>
      <c r="AE152" s="112">
        <v>1164</v>
      </c>
      <c r="AF152" s="112">
        <v>577</v>
      </c>
      <c r="AG152" s="112">
        <v>578</v>
      </c>
      <c r="AH152" s="112">
        <v>1178</v>
      </c>
      <c r="AI152" s="112">
        <v>1145</v>
      </c>
      <c r="AJ152" s="115">
        <v>47</v>
      </c>
      <c r="AK152" s="112">
        <v>759.59</v>
      </c>
      <c r="AL152" s="112">
        <v>564</v>
      </c>
      <c r="AM152" s="114"/>
      <c r="AN152" s="114"/>
      <c r="AO152" s="112">
        <v>564</v>
      </c>
      <c r="AP152" s="114"/>
      <c r="AQ152" s="114"/>
      <c r="AR152" s="112">
        <v>565</v>
      </c>
      <c r="AS152" s="112">
        <v>565</v>
      </c>
      <c r="AT152" s="115">
        <v>47</v>
      </c>
      <c r="AU152" s="114"/>
      <c r="AV152" s="114"/>
      <c r="AW152" s="114"/>
      <c r="AX152" s="114"/>
      <c r="AY152" s="114"/>
      <c r="AZ152" s="114"/>
      <c r="BA152" s="114"/>
      <c r="BB152" s="114"/>
      <c r="BC152" s="114"/>
      <c r="BD152" s="114"/>
      <c r="BH152" s="114"/>
      <c r="BJ152" s="114" t="s">
        <v>1412</v>
      </c>
    </row>
    <row r="153" spans="1:62" ht="30" x14ac:dyDescent="0.25">
      <c r="A153" s="131" t="b">
        <v>0</v>
      </c>
      <c r="B153" s="131" t="str">
        <f t="shared" si="3"/>
        <v>pass test</v>
      </c>
      <c r="C153" s="177"/>
      <c r="D153" s="131">
        <v>101</v>
      </c>
      <c r="E153" s="114" t="s">
        <v>183</v>
      </c>
      <c r="F153" s="114">
        <v>825.16</v>
      </c>
      <c r="G153" s="114">
        <v>837.97</v>
      </c>
      <c r="H153" s="114">
        <v>2</v>
      </c>
      <c r="I153" s="137" t="s">
        <v>44</v>
      </c>
      <c r="J153" s="114" t="s">
        <v>184</v>
      </c>
      <c r="K153" s="151">
        <v>40328</v>
      </c>
      <c r="L153" s="114" t="s">
        <v>66</v>
      </c>
      <c r="N153" s="114"/>
      <c r="O153" s="138" t="s">
        <v>186</v>
      </c>
      <c r="P153" s="129" t="s">
        <v>49</v>
      </c>
      <c r="Q153" s="114">
        <v>822.65</v>
      </c>
      <c r="R153" s="114">
        <v>1197</v>
      </c>
      <c r="S153" s="114">
        <v>592</v>
      </c>
      <c r="T153" s="114">
        <v>592</v>
      </c>
      <c r="U153" s="114">
        <v>1154</v>
      </c>
      <c r="V153" s="114">
        <v>592</v>
      </c>
      <c r="W153" s="114">
        <v>592</v>
      </c>
      <c r="X153" s="114">
        <v>1173</v>
      </c>
      <c r="Y153" s="114">
        <v>1182</v>
      </c>
      <c r="Z153" s="115">
        <v>50</v>
      </c>
      <c r="AA153" s="112">
        <v>827.27</v>
      </c>
      <c r="AB153" s="112">
        <v>1201</v>
      </c>
      <c r="AC153" s="112">
        <v>596</v>
      </c>
      <c r="AD153" s="112">
        <v>596</v>
      </c>
      <c r="AE153" s="112">
        <v>1159</v>
      </c>
      <c r="AF153" s="112">
        <v>596</v>
      </c>
      <c r="AG153" s="112">
        <v>596</v>
      </c>
      <c r="AH153" s="112">
        <v>1177</v>
      </c>
      <c r="AI153" s="112">
        <v>1187</v>
      </c>
      <c r="AJ153" s="115">
        <v>50</v>
      </c>
      <c r="AK153" s="112">
        <v>816.59</v>
      </c>
      <c r="AL153" s="112">
        <v>584</v>
      </c>
      <c r="AM153" s="114"/>
      <c r="AN153" s="114"/>
      <c r="AO153" s="112">
        <v>584</v>
      </c>
      <c r="AP153" s="114"/>
      <c r="AQ153" s="114"/>
      <c r="AR153" s="112">
        <v>584</v>
      </c>
      <c r="AS153" s="112">
        <v>584</v>
      </c>
      <c r="AT153" s="115">
        <v>50</v>
      </c>
      <c r="AU153" s="114"/>
      <c r="AV153" s="114"/>
      <c r="AW153" s="114"/>
      <c r="AX153" s="114"/>
      <c r="AY153" s="114"/>
      <c r="AZ153" s="114"/>
      <c r="BA153" s="114"/>
      <c r="BB153" s="114"/>
      <c r="BC153" s="114"/>
      <c r="BD153" s="114"/>
      <c r="BH153" s="114"/>
    </row>
    <row r="154" spans="1:62" ht="105" x14ac:dyDescent="0.25">
      <c r="A154" s="131" t="b">
        <v>0</v>
      </c>
      <c r="B154" s="131" t="str">
        <f t="shared" si="3"/>
        <v>pass test</v>
      </c>
      <c r="C154" s="177"/>
      <c r="D154" s="131">
        <v>100</v>
      </c>
      <c r="E154" s="114" t="s">
        <v>183</v>
      </c>
      <c r="F154" s="114">
        <v>847.94</v>
      </c>
      <c r="G154" s="114">
        <v>858.97</v>
      </c>
      <c r="H154" s="114">
        <v>1</v>
      </c>
      <c r="I154" s="137" t="s">
        <v>44</v>
      </c>
      <c r="J154" s="114" t="s">
        <v>184</v>
      </c>
      <c r="K154" s="151">
        <v>40327</v>
      </c>
      <c r="L154" s="114" t="s">
        <v>66</v>
      </c>
      <c r="N154" s="114"/>
      <c r="O154" s="138" t="s">
        <v>185</v>
      </c>
      <c r="P154" s="129" t="s">
        <v>49</v>
      </c>
      <c r="Q154" s="114">
        <v>845.43</v>
      </c>
      <c r="R154" s="114">
        <v>1279</v>
      </c>
      <c r="S154" s="114">
        <v>611</v>
      </c>
      <c r="T154" s="114">
        <v>613</v>
      </c>
      <c r="U154" s="114">
        <v>1209</v>
      </c>
      <c r="V154" s="114">
        <v>614</v>
      </c>
      <c r="W154" s="114">
        <v>622</v>
      </c>
      <c r="X154" s="114">
        <v>1209</v>
      </c>
      <c r="Y154" s="114">
        <v>1271</v>
      </c>
      <c r="Z154" s="115">
        <v>51</v>
      </c>
      <c r="AA154" s="112">
        <v>851.27</v>
      </c>
      <c r="AB154" s="112">
        <v>1283</v>
      </c>
      <c r="AC154" s="112">
        <v>616</v>
      </c>
      <c r="AD154" s="112">
        <v>618</v>
      </c>
      <c r="AE154" s="112">
        <v>1213</v>
      </c>
      <c r="AF154" s="112">
        <v>618</v>
      </c>
      <c r="AG154" s="112">
        <v>626</v>
      </c>
      <c r="AH154" s="112">
        <v>1214</v>
      </c>
      <c r="AI154" s="112">
        <v>1275</v>
      </c>
      <c r="AJ154" s="115">
        <v>51</v>
      </c>
      <c r="AK154" s="112">
        <v>839.37</v>
      </c>
      <c r="AL154" s="112">
        <v>602</v>
      </c>
      <c r="AM154" s="114"/>
      <c r="AN154" s="114"/>
      <c r="AO154" s="112">
        <v>605</v>
      </c>
      <c r="AP154" s="114"/>
      <c r="AQ154" s="114"/>
      <c r="AR154" s="112">
        <v>614</v>
      </c>
      <c r="AS154" s="112">
        <v>614</v>
      </c>
      <c r="AT154" s="115">
        <v>51</v>
      </c>
      <c r="AU154" s="114"/>
      <c r="AV154" s="114"/>
      <c r="AW154" s="114"/>
      <c r="AX154" s="114"/>
      <c r="AY154" s="114"/>
      <c r="AZ154" s="114"/>
      <c r="BA154" s="114"/>
      <c r="BB154" s="114"/>
      <c r="BC154" s="114"/>
      <c r="BD154" s="114"/>
      <c r="BH154" s="114"/>
    </row>
    <row r="155" spans="1:62" x14ac:dyDescent="0.25">
      <c r="A155" s="131" t="b">
        <v>1</v>
      </c>
      <c r="B155" s="131"/>
      <c r="C155" s="177"/>
      <c r="D155" s="131">
        <v>105</v>
      </c>
      <c r="E155" s="114" t="s">
        <v>188</v>
      </c>
      <c r="F155" s="114">
        <v>0</v>
      </c>
      <c r="G155" s="114">
        <v>0</v>
      </c>
      <c r="H155" s="114">
        <v>0</v>
      </c>
      <c r="I155" s="137"/>
      <c r="N155" s="114"/>
      <c r="O155" s="150" t="s">
        <v>62</v>
      </c>
      <c r="P155" s="129" t="s">
        <v>49</v>
      </c>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4"/>
      <c r="BC155" s="114"/>
      <c r="BD155" s="114"/>
      <c r="BH155" s="114"/>
    </row>
    <row r="156" spans="1:62" ht="60" x14ac:dyDescent="0.25">
      <c r="A156" s="131" t="b">
        <v>1</v>
      </c>
      <c r="B156" s="131"/>
      <c r="C156" s="177"/>
      <c r="D156" s="131">
        <v>219</v>
      </c>
      <c r="E156" s="117" t="s">
        <v>376</v>
      </c>
      <c r="F156" s="117">
        <v>1447.7</v>
      </c>
      <c r="G156" s="117">
        <v>1475.23</v>
      </c>
      <c r="H156" s="117"/>
      <c r="I156" s="154" t="s">
        <v>44</v>
      </c>
      <c r="J156" s="149"/>
      <c r="K156" s="149">
        <v>31093</v>
      </c>
      <c r="L156" s="117" t="s">
        <v>377</v>
      </c>
      <c r="M156" s="117"/>
      <c r="N156" s="117"/>
      <c r="O156" s="150" t="s">
        <v>378</v>
      </c>
      <c r="P156" s="150"/>
      <c r="Q156" s="117">
        <v>1427.4</v>
      </c>
      <c r="R156" s="118">
        <v>2225</v>
      </c>
      <c r="S156" s="118">
        <v>161</v>
      </c>
      <c r="T156" s="118"/>
      <c r="U156" s="118"/>
      <c r="V156" s="118"/>
      <c r="W156" s="118"/>
      <c r="X156" s="118">
        <v>1967</v>
      </c>
      <c r="Y156" s="118"/>
      <c r="Z156" s="119"/>
      <c r="AA156" s="116">
        <v>1453.3</v>
      </c>
      <c r="AB156" s="116">
        <v>2319.6999999999998</v>
      </c>
      <c r="AC156" s="116">
        <v>2002.9</v>
      </c>
      <c r="AD156" s="116">
        <v>2039.1</v>
      </c>
      <c r="AE156" s="116">
        <v>2039.1</v>
      </c>
      <c r="AF156" s="116">
        <v>2039.7</v>
      </c>
      <c r="AG156" s="117"/>
      <c r="AH156" s="116"/>
      <c r="AI156" s="116">
        <v>2240.9</v>
      </c>
      <c r="AJ156" s="119"/>
      <c r="AK156" s="116"/>
      <c r="AL156" s="116"/>
      <c r="AM156" s="116"/>
      <c r="AN156" s="116"/>
      <c r="AO156" s="116"/>
      <c r="AP156" s="116"/>
      <c r="AQ156" s="116"/>
      <c r="AR156" s="116"/>
      <c r="AS156" s="116"/>
      <c r="AT156" s="119"/>
      <c r="AU156" s="116"/>
      <c r="AV156" s="116"/>
      <c r="AW156" s="116"/>
      <c r="AX156" s="116"/>
      <c r="AY156" s="116"/>
      <c r="AZ156" s="116"/>
      <c r="BA156" s="116"/>
      <c r="BB156" s="116"/>
      <c r="BC156" s="116"/>
      <c r="BD156" s="116"/>
      <c r="BE156" s="158"/>
      <c r="BF156" s="118"/>
      <c r="BG156" s="118"/>
      <c r="BH156" s="118"/>
      <c r="BI156" s="119"/>
      <c r="BJ156" s="122"/>
    </row>
    <row r="157" spans="1:62" x14ac:dyDescent="0.25">
      <c r="A157" s="131" t="b">
        <v>1</v>
      </c>
      <c r="B157" s="131"/>
      <c r="C157" s="177"/>
      <c r="D157" s="131">
        <v>220</v>
      </c>
      <c r="E157" s="117" t="s">
        <v>379</v>
      </c>
      <c r="F157" s="117">
        <v>0</v>
      </c>
      <c r="G157" s="117">
        <v>0</v>
      </c>
      <c r="H157" s="117"/>
      <c r="I157" s="149"/>
      <c r="J157" s="117"/>
      <c r="K157" s="149">
        <v>31329</v>
      </c>
      <c r="L157" s="117"/>
      <c r="M157" s="117"/>
      <c r="N157" s="117"/>
      <c r="O157" s="150" t="s">
        <v>62</v>
      </c>
      <c r="P157" s="150"/>
      <c r="Q157" s="117"/>
      <c r="R157" s="118"/>
      <c r="S157" s="118"/>
      <c r="T157" s="118"/>
      <c r="U157" s="118"/>
      <c r="V157" s="118"/>
      <c r="W157" s="118"/>
      <c r="X157" s="118"/>
      <c r="Y157" s="118"/>
      <c r="Z157" s="119"/>
      <c r="AA157" s="116"/>
      <c r="AB157" s="116"/>
      <c r="AC157" s="116"/>
      <c r="AD157" s="116"/>
      <c r="AE157" s="116"/>
      <c r="AF157" s="116"/>
      <c r="AG157" s="116"/>
      <c r="AH157" s="116"/>
      <c r="AI157" s="116"/>
      <c r="AJ157" s="119"/>
      <c r="AK157" s="116"/>
      <c r="AL157" s="116"/>
      <c r="AM157" s="116"/>
      <c r="AN157" s="116"/>
      <c r="AO157" s="116"/>
      <c r="AP157" s="116"/>
      <c r="AQ157" s="116"/>
      <c r="AR157" s="116"/>
      <c r="AS157" s="116"/>
      <c r="AT157" s="119"/>
      <c r="AU157" s="116"/>
      <c r="AV157" s="116"/>
      <c r="AW157" s="116"/>
      <c r="AX157" s="116"/>
      <c r="AY157" s="116"/>
      <c r="AZ157" s="116"/>
      <c r="BA157" s="116"/>
      <c r="BB157" s="116"/>
      <c r="BC157" s="116"/>
      <c r="BD157" s="116"/>
      <c r="BE157" s="159"/>
      <c r="BF157" s="118"/>
      <c r="BG157" s="118"/>
      <c r="BH157" s="118"/>
      <c r="BI157" s="119"/>
      <c r="BJ157" s="122"/>
    </row>
    <row r="158" spans="1:62" ht="60" x14ac:dyDescent="0.25">
      <c r="A158" s="131" t="b">
        <v>1</v>
      </c>
      <c r="B158" s="131"/>
      <c r="C158" s="177"/>
      <c r="D158" s="131">
        <v>107</v>
      </c>
      <c r="E158" s="114" t="s">
        <v>189</v>
      </c>
      <c r="F158" s="114">
        <v>1010.1</v>
      </c>
      <c r="G158" s="114">
        <v>1063.0999999999999</v>
      </c>
      <c r="H158" s="114">
        <v>2</v>
      </c>
      <c r="I158" s="137"/>
      <c r="N158" s="114"/>
      <c r="O158" s="138" t="s">
        <v>191</v>
      </c>
      <c r="P158" s="129" t="s">
        <v>49</v>
      </c>
      <c r="Y158" s="114"/>
      <c r="Z158" s="114"/>
      <c r="AA158" s="114"/>
      <c r="AB158" s="114"/>
      <c r="AC158" s="114"/>
      <c r="AD158" s="114"/>
      <c r="AE158" s="114"/>
      <c r="AF158" s="114"/>
      <c r="AG158" s="114"/>
      <c r="AH158" s="114"/>
      <c r="AI158" s="114"/>
      <c r="AJ158" s="114"/>
      <c r="AK158" s="114"/>
      <c r="AL158" s="114"/>
      <c r="AM158" s="114"/>
      <c r="AN158" s="114"/>
      <c r="AO158" s="114"/>
      <c r="AP158" s="114"/>
      <c r="AQ158" s="114"/>
      <c r="AR158" s="114"/>
      <c r="AS158" s="114"/>
      <c r="AT158" s="114"/>
      <c r="AU158" s="114"/>
      <c r="AV158" s="114"/>
      <c r="AW158" s="114"/>
      <c r="AX158" s="114"/>
      <c r="AY158" s="114"/>
      <c r="AZ158" s="114"/>
      <c r="BA158" s="114"/>
      <c r="BB158" s="114"/>
      <c r="BC158" s="114"/>
      <c r="BD158" s="114"/>
      <c r="BH158" s="114"/>
    </row>
    <row r="159" spans="1:62" x14ac:dyDescent="0.25">
      <c r="A159" s="131" t="b">
        <v>1</v>
      </c>
      <c r="B159" s="131"/>
      <c r="C159" s="177"/>
      <c r="D159" s="131">
        <v>106</v>
      </c>
      <c r="E159" s="114" t="s">
        <v>189</v>
      </c>
      <c r="F159" s="114">
        <v>1051</v>
      </c>
      <c r="G159" s="114">
        <v>1064.0999999999999</v>
      </c>
      <c r="H159" s="114">
        <v>1</v>
      </c>
      <c r="I159" s="137"/>
      <c r="N159" s="114"/>
      <c r="O159" s="138" t="s">
        <v>190</v>
      </c>
      <c r="P159" s="129" t="s">
        <v>49</v>
      </c>
      <c r="Y159" s="114"/>
      <c r="Z159" s="114"/>
      <c r="AA159" s="114"/>
      <c r="AB159" s="114"/>
      <c r="AC159" s="114"/>
      <c r="AD159" s="114"/>
      <c r="AE159" s="114"/>
      <c r="AF159" s="114"/>
      <c r="AG159" s="114"/>
      <c r="AH159" s="114"/>
      <c r="AI159" s="114"/>
      <c r="AJ159" s="114"/>
      <c r="AK159" s="114"/>
      <c r="AL159" s="114"/>
      <c r="AM159" s="114"/>
      <c r="AN159" s="114"/>
      <c r="AO159" s="114"/>
      <c r="AP159" s="114"/>
      <c r="AQ159" s="114"/>
      <c r="AR159" s="114"/>
      <c r="AS159" s="114"/>
      <c r="AT159" s="114"/>
      <c r="AU159" s="114"/>
      <c r="AV159" s="114"/>
      <c r="AW159" s="114"/>
      <c r="AX159" s="114"/>
      <c r="AY159" s="114"/>
      <c r="AZ159" s="114"/>
      <c r="BA159" s="114"/>
      <c r="BB159" s="114"/>
      <c r="BC159" s="114"/>
      <c r="BD159" s="114"/>
      <c r="BH159" s="114"/>
      <c r="BI159" s="112"/>
    </row>
    <row r="160" spans="1:62" ht="30" x14ac:dyDescent="0.25">
      <c r="A160" s="131" t="b">
        <v>1</v>
      </c>
      <c r="B160" s="131"/>
      <c r="C160" s="177"/>
      <c r="D160" s="131">
        <v>108</v>
      </c>
      <c r="E160" s="114" t="s">
        <v>189</v>
      </c>
      <c r="F160" s="114">
        <v>2484.1</v>
      </c>
      <c r="G160" s="114">
        <v>2494.1999999999998</v>
      </c>
      <c r="H160" s="114">
        <v>3</v>
      </c>
      <c r="I160" s="137"/>
      <c r="N160" s="114"/>
      <c r="O160" s="138" t="s">
        <v>192</v>
      </c>
      <c r="P160" s="129" t="s">
        <v>49</v>
      </c>
      <c r="W160" s="115"/>
      <c r="Y160" s="114"/>
      <c r="Z160" s="114"/>
      <c r="AA160" s="114"/>
      <c r="AB160" s="114"/>
      <c r="AC160" s="114"/>
      <c r="AD160" s="114"/>
      <c r="AE160" s="114"/>
      <c r="AF160" s="114"/>
      <c r="AG160" s="114"/>
      <c r="AH160" s="114"/>
      <c r="AI160" s="114"/>
      <c r="AJ160" s="114"/>
      <c r="AK160" s="114"/>
      <c r="AL160" s="114"/>
      <c r="AM160" s="114"/>
      <c r="AN160" s="114"/>
      <c r="AO160" s="114"/>
      <c r="AP160" s="114"/>
      <c r="AQ160" s="114"/>
      <c r="AR160" s="114"/>
      <c r="AS160" s="114"/>
      <c r="AT160" s="114"/>
      <c r="AU160" s="114"/>
      <c r="AV160" s="114"/>
      <c r="AW160" s="114"/>
      <c r="AX160" s="114"/>
      <c r="AY160" s="114"/>
      <c r="AZ160" s="114"/>
      <c r="BA160" s="114"/>
      <c r="BB160" s="114"/>
      <c r="BC160" s="114"/>
      <c r="BD160" s="114"/>
      <c r="BH160" s="114"/>
    </row>
    <row r="161" spans="1:62" x14ac:dyDescent="0.25">
      <c r="A161" s="131" t="b">
        <v>1</v>
      </c>
      <c r="B161" s="131"/>
      <c r="C161" s="177"/>
      <c r="D161" s="131">
        <v>113</v>
      </c>
      <c r="E161" s="114" t="s">
        <v>189</v>
      </c>
      <c r="F161" s="114">
        <v>2577.1</v>
      </c>
      <c r="G161" s="114">
        <v>2607.6</v>
      </c>
      <c r="H161" s="114">
        <v>6</v>
      </c>
      <c r="I161" s="137"/>
      <c r="N161" s="114"/>
      <c r="O161" s="138" t="s">
        <v>58</v>
      </c>
      <c r="P161" s="129" t="s">
        <v>49</v>
      </c>
      <c r="W161" s="115"/>
      <c r="Y161" s="114"/>
      <c r="Z161" s="114"/>
      <c r="AA161" s="114"/>
      <c r="AB161" s="114"/>
      <c r="AC161" s="114"/>
      <c r="AD161" s="114"/>
      <c r="AE161" s="114"/>
      <c r="AF161" s="114"/>
      <c r="AG161" s="114"/>
      <c r="AH161" s="114"/>
      <c r="AI161" s="114"/>
      <c r="AJ161" s="114"/>
      <c r="AK161" s="114"/>
      <c r="AL161" s="114"/>
      <c r="AM161" s="114"/>
      <c r="AN161" s="114"/>
      <c r="AO161" s="114"/>
      <c r="AP161" s="114"/>
      <c r="AQ161" s="114"/>
      <c r="AR161" s="114"/>
      <c r="AS161" s="114"/>
      <c r="AT161" s="114"/>
      <c r="AU161" s="114"/>
      <c r="AV161" s="114"/>
      <c r="AW161" s="114"/>
      <c r="AX161" s="114"/>
      <c r="AY161" s="114"/>
      <c r="AZ161" s="114"/>
      <c r="BA161" s="114"/>
      <c r="BB161" s="114"/>
      <c r="BC161" s="114"/>
      <c r="BD161" s="114"/>
      <c r="BH161" s="114"/>
    </row>
    <row r="162" spans="1:62" x14ac:dyDescent="0.25">
      <c r="A162" s="131" t="b">
        <v>1</v>
      </c>
      <c r="B162" s="131"/>
      <c r="C162" s="177"/>
      <c r="D162" s="131">
        <v>114</v>
      </c>
      <c r="E162" s="114" t="s">
        <v>189</v>
      </c>
      <c r="F162" s="114">
        <v>2579.5</v>
      </c>
      <c r="G162" s="114">
        <v>2610</v>
      </c>
      <c r="H162" s="114">
        <v>7</v>
      </c>
      <c r="I162" s="137"/>
      <c r="N162" s="114"/>
      <c r="O162" s="138" t="s">
        <v>58</v>
      </c>
      <c r="P162" s="129" t="s">
        <v>49</v>
      </c>
      <c r="Y162" s="114"/>
      <c r="Z162" s="114"/>
      <c r="AA162" s="114"/>
      <c r="AB162" s="114"/>
      <c r="AC162" s="114"/>
      <c r="AD162" s="114"/>
      <c r="AE162" s="114"/>
      <c r="AF162" s="114"/>
      <c r="AG162" s="114"/>
      <c r="AH162" s="114"/>
      <c r="AI162" s="114"/>
      <c r="AJ162" s="114"/>
      <c r="AK162" s="114"/>
      <c r="AL162" s="114"/>
      <c r="AM162" s="114"/>
      <c r="AN162" s="114"/>
      <c r="AO162" s="114"/>
      <c r="AP162" s="114"/>
      <c r="AQ162" s="114"/>
      <c r="AR162" s="114"/>
      <c r="AS162" s="114"/>
      <c r="AT162" s="114"/>
      <c r="AU162" s="114"/>
      <c r="AV162" s="114"/>
      <c r="AW162" s="114"/>
      <c r="AX162" s="114"/>
      <c r="AY162" s="114"/>
      <c r="AZ162" s="114"/>
      <c r="BA162" s="114"/>
      <c r="BB162" s="114"/>
      <c r="BC162" s="114"/>
      <c r="BD162" s="114"/>
      <c r="BH162" s="114"/>
    </row>
    <row r="163" spans="1:62" x14ac:dyDescent="0.25">
      <c r="A163" s="131" t="b">
        <v>1</v>
      </c>
      <c r="B163" s="131"/>
      <c r="C163" s="177"/>
      <c r="D163" s="131">
        <v>112</v>
      </c>
      <c r="E163" s="114" t="s">
        <v>189</v>
      </c>
      <c r="F163" s="114">
        <v>2645.3</v>
      </c>
      <c r="G163" s="114">
        <v>2667.6</v>
      </c>
      <c r="H163" s="114">
        <v>4</v>
      </c>
      <c r="I163" s="137"/>
      <c r="N163" s="114"/>
      <c r="O163" s="138" t="s">
        <v>58</v>
      </c>
      <c r="P163" s="129" t="s">
        <v>49</v>
      </c>
      <c r="Y163" s="114"/>
      <c r="Z163" s="114"/>
      <c r="AA163" s="114"/>
      <c r="AB163" s="114"/>
      <c r="AC163" s="114"/>
      <c r="AD163" s="114"/>
      <c r="AE163" s="114"/>
      <c r="AF163" s="114"/>
      <c r="AG163" s="114"/>
      <c r="AH163" s="114"/>
      <c r="AI163" s="114"/>
      <c r="AJ163" s="114"/>
      <c r="AK163" s="114"/>
      <c r="AL163" s="114"/>
      <c r="AM163" s="114"/>
      <c r="AN163" s="114"/>
      <c r="AO163" s="114"/>
      <c r="AP163" s="114"/>
      <c r="AQ163" s="114"/>
      <c r="AR163" s="114"/>
      <c r="AS163" s="114"/>
      <c r="AT163" s="114"/>
      <c r="AU163" s="114"/>
      <c r="AV163" s="114"/>
      <c r="AW163" s="114"/>
      <c r="AX163" s="114"/>
      <c r="AY163" s="114"/>
      <c r="AZ163" s="114"/>
      <c r="BA163" s="114"/>
      <c r="BB163" s="114"/>
      <c r="BC163" s="114"/>
      <c r="BD163" s="114"/>
      <c r="BH163" s="114"/>
    </row>
    <row r="164" spans="1:62" ht="75" x14ac:dyDescent="0.25">
      <c r="A164" s="131" t="b">
        <v>1</v>
      </c>
      <c r="B164" s="131"/>
      <c r="C164" s="177"/>
      <c r="D164" s="131">
        <v>109</v>
      </c>
      <c r="E164" s="114" t="s">
        <v>189</v>
      </c>
      <c r="F164" s="114">
        <v>2645.4</v>
      </c>
      <c r="G164" s="114">
        <v>2667.6</v>
      </c>
      <c r="H164" s="114">
        <v>5</v>
      </c>
      <c r="I164" s="137"/>
      <c r="N164" s="114"/>
      <c r="O164" s="138" t="s">
        <v>193</v>
      </c>
      <c r="P164" s="129" t="s">
        <v>49</v>
      </c>
      <c r="Y164" s="114"/>
      <c r="Z164" s="114"/>
      <c r="AA164" s="114"/>
      <c r="AB164" s="114"/>
      <c r="AC164" s="114"/>
      <c r="AD164" s="114"/>
      <c r="AE164" s="114"/>
      <c r="AF164" s="114"/>
      <c r="AG164" s="114"/>
      <c r="AH164" s="114"/>
      <c r="AI164" s="114"/>
      <c r="AJ164" s="114"/>
      <c r="AK164" s="114"/>
      <c r="AL164" s="114"/>
      <c r="AM164" s="114"/>
      <c r="AN164" s="114"/>
      <c r="AO164" s="114"/>
      <c r="AP164" s="114"/>
      <c r="AQ164" s="114"/>
      <c r="AR164" s="114"/>
      <c r="AS164" s="114"/>
      <c r="AT164" s="114"/>
      <c r="AU164" s="114"/>
      <c r="AV164" s="114"/>
      <c r="AW164" s="114"/>
      <c r="AX164" s="114"/>
      <c r="AY164" s="114"/>
      <c r="AZ164" s="114"/>
      <c r="BA164" s="114"/>
      <c r="BB164" s="114"/>
      <c r="BC164" s="114"/>
      <c r="BD164" s="114"/>
      <c r="BH164" s="114"/>
    </row>
    <row r="165" spans="1:62" ht="105" x14ac:dyDescent="0.25">
      <c r="A165" s="131" t="b">
        <v>1</v>
      </c>
      <c r="B165" s="131"/>
      <c r="C165" s="177"/>
      <c r="D165" s="131">
        <v>110</v>
      </c>
      <c r="E165" s="114" t="s">
        <v>189</v>
      </c>
      <c r="F165" s="114">
        <v>2738.6</v>
      </c>
      <c r="G165" s="114">
        <v>2767.6</v>
      </c>
      <c r="H165" s="114">
        <v>8</v>
      </c>
      <c r="I165" s="137"/>
      <c r="N165" s="114"/>
      <c r="O165" s="138" t="s">
        <v>194</v>
      </c>
      <c r="P165" s="129" t="s">
        <v>49</v>
      </c>
      <c r="Y165" s="114"/>
      <c r="Z165" s="114"/>
      <c r="AA165" s="114"/>
      <c r="AB165" s="114"/>
      <c r="AC165" s="114"/>
      <c r="AD165" s="114"/>
      <c r="AE165" s="114"/>
      <c r="AF165" s="114"/>
      <c r="AG165" s="114"/>
      <c r="AH165" s="114"/>
      <c r="AI165" s="114"/>
      <c r="AJ165" s="114"/>
      <c r="AK165" s="114"/>
      <c r="AL165" s="114"/>
      <c r="AM165" s="114"/>
      <c r="AN165" s="114"/>
      <c r="AO165" s="114"/>
      <c r="AP165" s="114"/>
      <c r="AQ165" s="114"/>
      <c r="AR165" s="114"/>
      <c r="AS165" s="114"/>
      <c r="AT165" s="114"/>
      <c r="AU165" s="114"/>
      <c r="AV165" s="114"/>
      <c r="AW165" s="114"/>
      <c r="AX165" s="114"/>
      <c r="AY165" s="114"/>
      <c r="AZ165" s="114"/>
      <c r="BA165" s="114"/>
      <c r="BB165" s="114"/>
      <c r="BC165" s="114"/>
      <c r="BD165" s="114"/>
      <c r="BH165" s="114"/>
    </row>
    <row r="166" spans="1:62" ht="60" x14ac:dyDescent="0.25">
      <c r="A166" s="131" t="b">
        <v>1</v>
      </c>
      <c r="B166" s="131"/>
      <c r="C166" s="177"/>
      <c r="D166" s="131">
        <v>111</v>
      </c>
      <c r="E166" s="114" t="s">
        <v>189</v>
      </c>
      <c r="F166" s="114">
        <v>3149.2</v>
      </c>
      <c r="G166" s="114">
        <v>3168.4</v>
      </c>
      <c r="H166" s="114">
        <v>9</v>
      </c>
      <c r="I166" s="137"/>
      <c r="N166" s="114"/>
      <c r="O166" s="138" t="s">
        <v>195</v>
      </c>
      <c r="P166" s="129" t="s">
        <v>49</v>
      </c>
      <c r="Y166" s="114"/>
      <c r="Z166" s="114"/>
      <c r="AA166" s="114"/>
      <c r="AB166" s="114"/>
      <c r="AC166" s="114"/>
      <c r="AD166" s="114"/>
      <c r="AE166" s="114"/>
      <c r="AF166" s="114"/>
      <c r="AG166" s="114"/>
      <c r="AH166" s="114"/>
      <c r="AI166" s="114"/>
      <c r="AJ166" s="114"/>
      <c r="AK166" s="114"/>
      <c r="AL166" s="114"/>
      <c r="AM166" s="114"/>
      <c r="AN166" s="114"/>
      <c r="AO166" s="114"/>
      <c r="AP166" s="114"/>
      <c r="AQ166" s="114"/>
      <c r="AR166" s="114"/>
      <c r="AS166" s="114"/>
      <c r="AT166" s="114"/>
      <c r="AU166" s="114"/>
      <c r="AV166" s="114"/>
      <c r="AW166" s="114"/>
      <c r="AX166" s="114"/>
      <c r="AY166" s="114"/>
      <c r="AZ166" s="114"/>
      <c r="BA166" s="114"/>
      <c r="BB166" s="114"/>
      <c r="BC166" s="114"/>
      <c r="BD166" s="114"/>
      <c r="BH166" s="114"/>
    </row>
    <row r="167" spans="1:62" ht="60" x14ac:dyDescent="0.25">
      <c r="A167" s="131" t="b">
        <v>1</v>
      </c>
      <c r="B167" s="131"/>
      <c r="C167" s="177"/>
      <c r="D167" s="131">
        <v>115</v>
      </c>
      <c r="E167" s="114" t="s">
        <v>196</v>
      </c>
      <c r="F167" s="114">
        <v>1066.2</v>
      </c>
      <c r="G167" s="114">
        <v>1074.5999999999999</v>
      </c>
      <c r="H167" s="114">
        <v>1</v>
      </c>
      <c r="I167" s="137" t="s">
        <v>44</v>
      </c>
      <c r="J167" s="114" t="s">
        <v>93</v>
      </c>
      <c r="K167" s="151">
        <v>40358</v>
      </c>
      <c r="L167" s="114" t="s">
        <v>41</v>
      </c>
      <c r="N167" s="114"/>
      <c r="O167" s="138" t="s">
        <v>1403</v>
      </c>
      <c r="P167" s="129" t="s">
        <v>49</v>
      </c>
      <c r="Q167" s="114">
        <v>1061.75</v>
      </c>
      <c r="R167" s="114">
        <v>1600.62</v>
      </c>
      <c r="S167" s="114">
        <v>530.23</v>
      </c>
      <c r="T167" s="114">
        <v>1566.26</v>
      </c>
      <c r="U167" s="114">
        <v>1570.23</v>
      </c>
      <c r="V167" s="114">
        <v>1570.72</v>
      </c>
      <c r="W167" s="114">
        <v>1567.77</v>
      </c>
      <c r="X167" s="114">
        <v>1563.79</v>
      </c>
      <c r="Y167" s="114">
        <v>1600.71</v>
      </c>
      <c r="Z167" s="115">
        <v>72</v>
      </c>
      <c r="AA167" s="114"/>
      <c r="AB167" s="114"/>
      <c r="AC167" s="114"/>
      <c r="AD167" s="114"/>
      <c r="AE167" s="114"/>
      <c r="AF167" s="114"/>
      <c r="AG167" s="114"/>
      <c r="AH167" s="114"/>
      <c r="AI167" s="114"/>
      <c r="AJ167" s="114"/>
      <c r="AK167" s="112">
        <v>1057.6600000000001</v>
      </c>
      <c r="AL167" s="114"/>
      <c r="AM167" s="112">
        <v>536.41</v>
      </c>
      <c r="AN167" s="112">
        <v>537.04</v>
      </c>
      <c r="AO167" s="114"/>
      <c r="AP167" s="112">
        <v>537.47</v>
      </c>
      <c r="AQ167" s="112">
        <v>537.66</v>
      </c>
      <c r="AR167" s="112">
        <v>537.91</v>
      </c>
      <c r="AS167" s="114"/>
      <c r="AT167" s="115">
        <v>67.099999999999994</v>
      </c>
      <c r="AU167" s="114"/>
      <c r="AV167" s="114"/>
      <c r="AW167" s="114"/>
      <c r="AX167" s="114"/>
      <c r="AY167" s="114"/>
      <c r="AZ167" s="114"/>
      <c r="BA167" s="114"/>
      <c r="BB167" s="114"/>
      <c r="BC167" s="114"/>
      <c r="BD167" s="114"/>
      <c r="BH167" s="114"/>
      <c r="BJ167" s="138" t="s">
        <v>1404</v>
      </c>
    </row>
    <row r="168" spans="1:62" x14ac:dyDescent="0.25">
      <c r="A168" s="131" t="b">
        <v>1</v>
      </c>
      <c r="B168" s="131"/>
      <c r="C168" s="177"/>
      <c r="D168" s="131">
        <v>116</v>
      </c>
      <c r="E168" s="114" t="s">
        <v>196</v>
      </c>
      <c r="F168" s="114">
        <v>1075</v>
      </c>
      <c r="G168" s="114">
        <v>1083.5999999999999</v>
      </c>
      <c r="H168" s="114">
        <v>2</v>
      </c>
      <c r="I168" s="137" t="s">
        <v>44</v>
      </c>
      <c r="J168" s="114" t="s">
        <v>93</v>
      </c>
      <c r="K168" s="151">
        <v>40359</v>
      </c>
      <c r="L168" s="114" t="s">
        <v>41</v>
      </c>
      <c r="N168" s="114"/>
      <c r="O168" s="138" t="s">
        <v>197</v>
      </c>
      <c r="P168" s="129" t="s">
        <v>49</v>
      </c>
      <c r="Q168" s="114">
        <v>1071.29</v>
      </c>
      <c r="R168" s="114">
        <v>1591.42</v>
      </c>
      <c r="Y168" s="114">
        <v>1590.32</v>
      </c>
      <c r="Z168" s="115">
        <v>67.400000000000006</v>
      </c>
      <c r="AA168" s="112">
        <v>1076.3599999999999</v>
      </c>
      <c r="AB168" s="112">
        <v>1739.79</v>
      </c>
      <c r="AC168" s="114"/>
      <c r="AD168" s="114"/>
      <c r="AE168" s="114"/>
      <c r="AF168" s="114"/>
      <c r="AG168" s="114"/>
      <c r="AH168" s="114"/>
      <c r="AI168" s="112">
        <v>1738.82</v>
      </c>
      <c r="AJ168" s="115">
        <v>72.3</v>
      </c>
      <c r="AK168" s="112">
        <v>1067.2</v>
      </c>
      <c r="AL168" s="112">
        <v>802.21</v>
      </c>
      <c r="AM168" s="114"/>
      <c r="AN168" s="114"/>
      <c r="AO168" s="114"/>
      <c r="AP168" s="114"/>
      <c r="AQ168" s="114"/>
      <c r="AR168" s="114"/>
      <c r="AS168" s="112">
        <v>802.14</v>
      </c>
      <c r="AT168" s="115">
        <v>67.3</v>
      </c>
      <c r="AU168" s="114"/>
      <c r="AV168" s="114"/>
      <c r="AW168" s="114"/>
      <c r="AX168" s="114"/>
      <c r="AY168" s="114"/>
      <c r="AZ168" s="114"/>
      <c r="BA168" s="114"/>
      <c r="BB168" s="114"/>
      <c r="BC168" s="114"/>
      <c r="BD168" s="114"/>
      <c r="BH168" s="114"/>
      <c r="BJ168" s="138" t="s">
        <v>202</v>
      </c>
    </row>
    <row r="169" spans="1:62" ht="30" x14ac:dyDescent="0.25">
      <c r="A169" s="131" t="b">
        <v>1</v>
      </c>
      <c r="B169" s="131"/>
      <c r="C169" s="177"/>
      <c r="D169" s="131">
        <v>117</v>
      </c>
      <c r="E169" s="114" t="s">
        <v>196</v>
      </c>
      <c r="F169" s="114">
        <v>1075.6400000000001</v>
      </c>
      <c r="G169" s="114">
        <v>1084.0999999999999</v>
      </c>
      <c r="H169" s="114">
        <v>3</v>
      </c>
      <c r="I169" s="137" t="s">
        <v>44</v>
      </c>
      <c r="J169" s="114" t="s">
        <v>93</v>
      </c>
      <c r="K169" s="151">
        <v>40360</v>
      </c>
      <c r="L169" s="114" t="s">
        <v>41</v>
      </c>
      <c r="N169" s="114"/>
      <c r="O169" s="138" t="s">
        <v>198</v>
      </c>
      <c r="P169" s="129" t="s">
        <v>49</v>
      </c>
      <c r="Q169" s="114">
        <v>1071.19</v>
      </c>
      <c r="R169" s="114">
        <v>1589.62</v>
      </c>
      <c r="S169" s="114">
        <v>1577.32</v>
      </c>
      <c r="T169" s="114">
        <v>1576.92</v>
      </c>
      <c r="U169" s="114">
        <v>1593</v>
      </c>
      <c r="V169" s="114">
        <v>1592.91</v>
      </c>
      <c r="W169" s="114">
        <v>1593.24</v>
      </c>
      <c r="X169" s="114">
        <v>1593.53</v>
      </c>
      <c r="Y169" s="114">
        <v>1592.91</v>
      </c>
      <c r="Z169" s="115">
        <v>73</v>
      </c>
      <c r="AA169" s="112">
        <v>1076.26</v>
      </c>
      <c r="AB169" s="114"/>
      <c r="AC169" s="114"/>
      <c r="AD169" s="114"/>
      <c r="AE169" s="114"/>
      <c r="AF169" s="114"/>
      <c r="AG169" s="114"/>
      <c r="AH169" s="114"/>
      <c r="AI169" s="112">
        <v>1741.55</v>
      </c>
      <c r="AJ169" s="115">
        <v>73</v>
      </c>
      <c r="AK169" s="112">
        <v>1067.0999999999999</v>
      </c>
      <c r="AL169" s="112">
        <v>814.64</v>
      </c>
      <c r="AM169" s="112">
        <v>814.92</v>
      </c>
      <c r="AN169" s="112">
        <v>814.96</v>
      </c>
      <c r="AO169" s="114"/>
      <c r="AP169" s="112">
        <v>815.27</v>
      </c>
      <c r="AQ169" s="112">
        <v>817.26</v>
      </c>
      <c r="AR169" s="112">
        <v>817.26</v>
      </c>
      <c r="AS169" s="114"/>
      <c r="AT169" s="115">
        <v>67.7</v>
      </c>
      <c r="AU169" s="114"/>
      <c r="AV169" s="114"/>
      <c r="AW169" s="114"/>
      <c r="AX169" s="114"/>
      <c r="AY169" s="114"/>
      <c r="AZ169" s="114"/>
      <c r="BA169" s="114"/>
      <c r="BB169" s="114"/>
      <c r="BC169" s="114"/>
      <c r="BD169" s="114"/>
      <c r="BH169" s="114"/>
      <c r="BJ169" s="138" t="s">
        <v>1405</v>
      </c>
    </row>
    <row r="170" spans="1:62" ht="45" x14ac:dyDescent="0.25">
      <c r="A170" s="131" t="b">
        <v>0</v>
      </c>
      <c r="B170" s="131" t="str">
        <f>IF(A170="false","pass test",IF(AH170&lt;=AI170,"pass test","not pass test"))</f>
        <v>pass test</v>
      </c>
      <c r="C170" s="177"/>
      <c r="D170" s="161">
        <v>121</v>
      </c>
      <c r="E170" s="117" t="s">
        <v>196</v>
      </c>
      <c r="F170" s="117">
        <v>1162.02</v>
      </c>
      <c r="G170" s="117">
        <v>1165.54</v>
      </c>
      <c r="H170" s="117">
        <v>10</v>
      </c>
      <c r="I170" s="137" t="s">
        <v>44</v>
      </c>
      <c r="J170" s="114" t="s">
        <v>36</v>
      </c>
      <c r="K170" s="151">
        <v>40419</v>
      </c>
      <c r="L170" s="117" t="s">
        <v>40</v>
      </c>
      <c r="M170" s="117"/>
      <c r="N170" s="117"/>
      <c r="O170" s="150"/>
      <c r="P170" s="162"/>
      <c r="Q170" s="117">
        <v>1158.68</v>
      </c>
      <c r="R170" s="117">
        <v>1752.89</v>
      </c>
      <c r="S170" s="117">
        <v>559.46</v>
      </c>
      <c r="T170" s="117">
        <v>573.77</v>
      </c>
      <c r="U170" s="117">
        <v>1694.28</v>
      </c>
      <c r="V170" s="117">
        <v>576.02</v>
      </c>
      <c r="W170" s="117">
        <v>594.37</v>
      </c>
      <c r="X170" s="117">
        <v>1691.33</v>
      </c>
      <c r="Y170" s="117">
        <v>1762.6</v>
      </c>
      <c r="Z170" s="128">
        <v>72.8</v>
      </c>
      <c r="AA170" s="127">
        <v>1162.3399999999999</v>
      </c>
      <c r="AB170" s="127">
        <v>1762.34</v>
      </c>
      <c r="AC170" s="127">
        <v>1761.6</v>
      </c>
      <c r="AD170" s="127">
        <v>580.88</v>
      </c>
      <c r="AE170" s="127">
        <v>1702.43</v>
      </c>
      <c r="AF170" s="127">
        <v>575.39</v>
      </c>
      <c r="AG170" s="127">
        <v>601.25</v>
      </c>
      <c r="AH170" s="127">
        <v>1699.22</v>
      </c>
      <c r="AI170" s="127">
        <v>1771.39</v>
      </c>
      <c r="AJ170" s="128">
        <v>72.8</v>
      </c>
      <c r="AK170" s="112">
        <v>1154.29</v>
      </c>
      <c r="AL170" s="114"/>
      <c r="AM170" s="112">
        <v>561.99</v>
      </c>
      <c r="AN170" s="112">
        <v>567.71</v>
      </c>
      <c r="AO170" s="114"/>
      <c r="AP170" s="112">
        <v>567.54</v>
      </c>
      <c r="AQ170" s="112">
        <v>587.16999999999996</v>
      </c>
      <c r="AR170" s="112">
        <v>587.16999999999996</v>
      </c>
      <c r="AS170" s="114"/>
      <c r="AT170" s="114"/>
      <c r="AU170" s="112">
        <v>1166.69</v>
      </c>
      <c r="AV170" s="112">
        <v>1764.66</v>
      </c>
      <c r="AW170" s="114"/>
      <c r="AX170" s="114"/>
      <c r="AY170" s="114"/>
      <c r="AZ170" s="114"/>
      <c r="BA170" s="114"/>
      <c r="BB170" s="114"/>
      <c r="BC170" s="112">
        <v>1774.83</v>
      </c>
      <c r="BD170" s="114"/>
      <c r="BE170" s="158"/>
      <c r="BF170" s="127"/>
      <c r="BG170" s="127">
        <v>0.15</v>
      </c>
      <c r="BH170" s="127"/>
      <c r="BI170" s="128"/>
      <c r="BJ170" s="138" t="s">
        <v>1406</v>
      </c>
    </row>
    <row r="171" spans="1:62" x14ac:dyDescent="0.25">
      <c r="A171" s="131" t="b">
        <v>1</v>
      </c>
      <c r="B171" s="131"/>
      <c r="C171" s="177"/>
      <c r="D171" s="131">
        <v>118</v>
      </c>
      <c r="E171" s="114" t="s">
        <v>196</v>
      </c>
      <c r="F171" s="114">
        <v>1186.44</v>
      </c>
      <c r="G171" s="114">
        <v>1191.9000000000001</v>
      </c>
      <c r="H171" s="114">
        <v>4</v>
      </c>
      <c r="I171" s="137" t="s">
        <v>44</v>
      </c>
      <c r="J171" s="114" t="s">
        <v>93</v>
      </c>
      <c r="K171" s="151">
        <v>40363</v>
      </c>
      <c r="L171" s="114" t="s">
        <v>199</v>
      </c>
      <c r="N171" s="114"/>
      <c r="O171" s="138" t="s">
        <v>197</v>
      </c>
      <c r="P171" s="129" t="s">
        <v>49</v>
      </c>
      <c r="Q171" s="114">
        <v>1181.99</v>
      </c>
      <c r="R171" s="114">
        <v>1903.45</v>
      </c>
      <c r="Y171" s="114">
        <v>1911.33</v>
      </c>
      <c r="Z171" s="115">
        <v>77.69</v>
      </c>
      <c r="AA171" s="112">
        <v>1186.76</v>
      </c>
      <c r="AB171" s="112">
        <v>1754.9</v>
      </c>
      <c r="AC171" s="114"/>
      <c r="AD171" s="114"/>
      <c r="AE171" s="114"/>
      <c r="AF171" s="114"/>
      <c r="AG171" s="114"/>
      <c r="AH171" s="114"/>
      <c r="AI171" s="112">
        <v>1760.19</v>
      </c>
      <c r="AJ171" s="115">
        <v>72.900000000000006</v>
      </c>
      <c r="AK171" s="112">
        <v>1178.05</v>
      </c>
      <c r="AL171" s="112">
        <v>842.56</v>
      </c>
      <c r="AM171" s="114"/>
      <c r="AN171" s="114"/>
      <c r="AO171" s="114"/>
      <c r="AP171" s="114"/>
      <c r="AQ171" s="114"/>
      <c r="AR171" s="114"/>
      <c r="AS171" s="112">
        <v>843.89</v>
      </c>
      <c r="AT171" s="115">
        <v>72.7</v>
      </c>
      <c r="AU171" s="114"/>
      <c r="AV171" s="114"/>
      <c r="AW171" s="114"/>
      <c r="AX171" s="114"/>
      <c r="AY171" s="114"/>
      <c r="AZ171" s="114"/>
      <c r="BA171" s="114"/>
      <c r="BB171" s="114"/>
      <c r="BC171" s="114"/>
      <c r="BD171" s="114"/>
      <c r="BH171" s="114"/>
      <c r="BJ171" s="138" t="s">
        <v>1407</v>
      </c>
    </row>
    <row r="172" spans="1:62" x14ac:dyDescent="0.25">
      <c r="A172" s="131" t="s">
        <v>1411</v>
      </c>
      <c r="B172" s="131" t="str">
        <f>IF(A172="false","pass test",IF(AH172&lt;=AI172,"pass test","not pass test"))</f>
        <v>pass test</v>
      </c>
      <c r="C172" s="177"/>
      <c r="D172" s="161">
        <v>120</v>
      </c>
      <c r="E172" s="117" t="s">
        <v>196</v>
      </c>
      <c r="F172" s="117">
        <v>1221.94</v>
      </c>
      <c r="G172" s="117">
        <v>1225.72</v>
      </c>
      <c r="H172" s="117">
        <v>7</v>
      </c>
      <c r="I172" s="137" t="s">
        <v>44</v>
      </c>
      <c r="J172" s="114" t="s">
        <v>36</v>
      </c>
      <c r="K172" s="151">
        <v>40415</v>
      </c>
      <c r="L172" s="117" t="s">
        <v>201</v>
      </c>
      <c r="M172" s="117"/>
      <c r="N172" s="117"/>
      <c r="O172" s="150"/>
      <c r="P172" s="162"/>
      <c r="Q172" s="117">
        <v>1218.5999999999999</v>
      </c>
      <c r="R172" s="117">
        <v>1855.11</v>
      </c>
      <c r="S172" s="117">
        <v>494.31</v>
      </c>
      <c r="T172" s="117">
        <v>495.64</v>
      </c>
      <c r="U172" s="117">
        <v>1776.85</v>
      </c>
      <c r="V172" s="117">
        <v>495.39</v>
      </c>
      <c r="W172" s="117">
        <v>545.36</v>
      </c>
      <c r="X172" s="117">
        <v>1776.98</v>
      </c>
      <c r="Y172" s="117">
        <v>1859.77</v>
      </c>
      <c r="Z172" s="128">
        <v>77.599999999999994</v>
      </c>
      <c r="AA172" s="127">
        <v>1222.26</v>
      </c>
      <c r="AB172" s="127">
        <v>1863.45</v>
      </c>
      <c r="AC172" s="127">
        <v>496.2</v>
      </c>
      <c r="AD172" s="127">
        <v>503.03</v>
      </c>
      <c r="AE172" s="127">
        <v>1784.69</v>
      </c>
      <c r="AF172" s="127">
        <v>504.48</v>
      </c>
      <c r="AG172" s="127">
        <v>551.53</v>
      </c>
      <c r="AH172" s="127">
        <v>1784.38</v>
      </c>
      <c r="AI172" s="127">
        <v>1868.07</v>
      </c>
      <c r="AJ172" s="128">
        <v>77.599999999999994</v>
      </c>
      <c r="AK172" s="112">
        <v>1214.21</v>
      </c>
      <c r="AL172" s="114"/>
      <c r="AM172" s="112">
        <v>481.47</v>
      </c>
      <c r="AN172" s="112">
        <v>488.41</v>
      </c>
      <c r="AO172" s="114"/>
      <c r="AP172" s="112">
        <v>488.23</v>
      </c>
      <c r="AQ172" s="112">
        <v>538.23</v>
      </c>
      <c r="AR172" s="112">
        <v>537.70000000000005</v>
      </c>
      <c r="AS172" s="114"/>
      <c r="AT172" s="114"/>
      <c r="AU172" s="112">
        <v>1226.8699999999999</v>
      </c>
      <c r="AV172" s="112">
        <v>1863.39</v>
      </c>
      <c r="AW172" s="114"/>
      <c r="AX172" s="114"/>
      <c r="AY172" s="114"/>
      <c r="AZ172" s="114"/>
      <c r="BA172" s="114"/>
      <c r="BB172" s="114"/>
      <c r="BC172" s="112">
        <v>1932.71</v>
      </c>
      <c r="BD172" s="114"/>
      <c r="BE172" s="163">
        <f t="shared" ref="BE172:BE173" si="4">AJ172</f>
        <v>77.599999999999994</v>
      </c>
      <c r="BF172" s="127">
        <v>47.1</v>
      </c>
      <c r="BG172" s="127">
        <v>21.1</v>
      </c>
      <c r="BH172" s="127">
        <v>296</v>
      </c>
      <c r="BI172" s="128">
        <v>1784</v>
      </c>
      <c r="BJ172" s="138" t="s">
        <v>1408</v>
      </c>
    </row>
    <row r="173" spans="1:62" x14ac:dyDescent="0.25">
      <c r="A173" s="131" t="s">
        <v>1411</v>
      </c>
      <c r="B173" s="131" t="str">
        <f>IF(A173="false","pass test",IF(AH173&lt;=AI173,"pass test","not pass test"))</f>
        <v>pass test</v>
      </c>
      <c r="C173" s="177"/>
      <c r="D173" s="161">
        <v>119</v>
      </c>
      <c r="E173" s="117" t="s">
        <v>196</v>
      </c>
      <c r="F173" s="117">
        <v>1288</v>
      </c>
      <c r="G173" s="117">
        <v>1290.56</v>
      </c>
      <c r="H173" s="117">
        <v>6</v>
      </c>
      <c r="I173" s="137" t="s">
        <v>44</v>
      </c>
      <c r="J173" s="114" t="s">
        <v>36</v>
      </c>
      <c r="K173" s="151">
        <v>40414</v>
      </c>
      <c r="L173" s="117" t="s">
        <v>200</v>
      </c>
      <c r="M173" s="117"/>
      <c r="N173" s="117"/>
      <c r="O173" s="150"/>
      <c r="P173" s="162"/>
      <c r="Q173" s="117">
        <v>1284.6600000000001</v>
      </c>
      <c r="R173" s="117">
        <v>2007.19</v>
      </c>
      <c r="S173" s="117">
        <v>648.4</v>
      </c>
      <c r="T173" s="117">
        <v>647.29999999999995</v>
      </c>
      <c r="U173" s="117">
        <v>1901.87</v>
      </c>
      <c r="V173" s="117">
        <v>648.64</v>
      </c>
      <c r="W173" s="117">
        <v>659.3</v>
      </c>
      <c r="X173" s="117">
        <v>1902.47</v>
      </c>
      <c r="Y173" s="117">
        <v>1975.03</v>
      </c>
      <c r="Z173" s="128">
        <v>80.599999999999994</v>
      </c>
      <c r="AA173" s="127">
        <v>1255.32</v>
      </c>
      <c r="AB173" s="127">
        <v>2003.27</v>
      </c>
      <c r="AC173" s="127">
        <v>651.76</v>
      </c>
      <c r="AD173" s="127">
        <v>654.33000000000004</v>
      </c>
      <c r="AE173" s="127">
        <v>1909.4</v>
      </c>
      <c r="AF173" s="127">
        <v>650.54999999999995</v>
      </c>
      <c r="AG173" s="127">
        <v>664.95</v>
      </c>
      <c r="AH173" s="127">
        <v>1909.55</v>
      </c>
      <c r="AI173" s="127">
        <v>1982.23</v>
      </c>
      <c r="AJ173" s="128">
        <v>80.599999999999994</v>
      </c>
      <c r="AK173" s="112">
        <v>1280.27</v>
      </c>
      <c r="AL173" s="114"/>
      <c r="AM173" s="112">
        <v>634.92999999999995</v>
      </c>
      <c r="AN173" s="112">
        <v>638.78</v>
      </c>
      <c r="AO173" s="114"/>
      <c r="AP173" s="112">
        <v>638.75</v>
      </c>
      <c r="AQ173" s="112">
        <v>650.80999999999995</v>
      </c>
      <c r="AR173" s="112">
        <v>650.79</v>
      </c>
      <c r="AS173" s="114"/>
      <c r="AT173" s="114"/>
      <c r="AU173" s="112">
        <v>1291.71</v>
      </c>
      <c r="AV173" s="112">
        <v>2000.75</v>
      </c>
      <c r="AW173" s="114"/>
      <c r="AX173" s="114"/>
      <c r="AY173" s="114"/>
      <c r="AZ173" s="114"/>
      <c r="BA173" s="114"/>
      <c r="BB173" s="114"/>
      <c r="BC173" s="112">
        <v>1981.17</v>
      </c>
      <c r="BD173" s="114"/>
      <c r="BE173" s="163">
        <f t="shared" si="4"/>
        <v>80.599999999999994</v>
      </c>
      <c r="BF173" s="127">
        <v>14.7</v>
      </c>
      <c r="BG173" s="127">
        <v>6.15</v>
      </c>
      <c r="BH173" s="127">
        <v>360</v>
      </c>
      <c r="BI173" s="128">
        <v>1909</v>
      </c>
      <c r="BJ173" s="138" t="s">
        <v>1408</v>
      </c>
    </row>
    <row r="174" spans="1:62" x14ac:dyDescent="0.25">
      <c r="A174" s="131" t="b">
        <v>1</v>
      </c>
      <c r="B174" s="131"/>
      <c r="C174" s="177"/>
      <c r="D174" s="131">
        <v>221</v>
      </c>
      <c r="E174" s="117" t="s">
        <v>380</v>
      </c>
      <c r="F174" s="117">
        <v>0</v>
      </c>
      <c r="G174" s="117">
        <v>0</v>
      </c>
      <c r="H174" s="117"/>
      <c r="I174" s="149"/>
      <c r="J174" s="117"/>
      <c r="K174" s="149">
        <v>31160</v>
      </c>
      <c r="L174" s="117"/>
      <c r="M174" s="117"/>
      <c r="N174" s="117"/>
      <c r="O174" s="150" t="s">
        <v>62</v>
      </c>
      <c r="P174" s="150"/>
      <c r="Q174" s="117"/>
      <c r="R174" s="118"/>
      <c r="S174" s="118"/>
      <c r="T174" s="118"/>
      <c r="U174" s="118"/>
      <c r="V174" s="118"/>
      <c r="W174" s="118"/>
      <c r="X174" s="118"/>
      <c r="Y174" s="118"/>
      <c r="Z174" s="119"/>
      <c r="AA174" s="116"/>
      <c r="AB174" s="116"/>
      <c r="AC174" s="116"/>
      <c r="AD174" s="116"/>
      <c r="AE174" s="116"/>
      <c r="AF174" s="116"/>
      <c r="AG174" s="116"/>
      <c r="AH174" s="116"/>
      <c r="AI174" s="116"/>
      <c r="AJ174" s="119"/>
      <c r="AK174" s="116"/>
      <c r="AL174" s="116"/>
      <c r="AM174" s="116"/>
      <c r="AN174" s="116"/>
      <c r="AO174" s="116"/>
      <c r="AP174" s="116"/>
      <c r="AQ174" s="116"/>
      <c r="AR174" s="116"/>
      <c r="AS174" s="116"/>
      <c r="AT174" s="119"/>
      <c r="AU174" s="116"/>
      <c r="AV174" s="116"/>
      <c r="AW174" s="116"/>
      <c r="AX174" s="116"/>
      <c r="AY174" s="116"/>
      <c r="AZ174" s="116"/>
      <c r="BA174" s="116"/>
      <c r="BB174" s="116"/>
      <c r="BC174" s="116"/>
      <c r="BD174" s="116"/>
      <c r="BE174" s="159"/>
      <c r="BF174" s="118"/>
      <c r="BG174" s="118"/>
      <c r="BH174" s="118"/>
      <c r="BI174" s="119"/>
      <c r="BJ174" s="122"/>
    </row>
    <row r="175" spans="1:62" x14ac:dyDescent="0.25">
      <c r="A175" s="131" t="b">
        <v>1</v>
      </c>
      <c r="B175" s="131"/>
      <c r="C175" s="177"/>
      <c r="D175" s="131">
        <v>122</v>
      </c>
      <c r="E175" s="114" t="s">
        <v>203</v>
      </c>
      <c r="F175" s="114">
        <v>0</v>
      </c>
      <c r="G175" s="114">
        <v>0</v>
      </c>
      <c r="H175" s="114">
        <v>0</v>
      </c>
      <c r="I175" s="137"/>
      <c r="N175" s="114"/>
      <c r="P175" s="129" t="s">
        <v>49</v>
      </c>
      <c r="Y175" s="114"/>
      <c r="Z175" s="114"/>
      <c r="AA175" s="114"/>
      <c r="AB175" s="114"/>
      <c r="AC175" s="114"/>
      <c r="AD175" s="114"/>
      <c r="AE175" s="114"/>
      <c r="AF175" s="114"/>
      <c r="AG175" s="114"/>
      <c r="AH175" s="114"/>
      <c r="AI175" s="114"/>
      <c r="AJ175" s="114"/>
      <c r="AK175" s="114"/>
      <c r="AL175" s="114"/>
      <c r="AM175" s="114"/>
      <c r="AN175" s="114"/>
      <c r="AO175" s="114"/>
      <c r="AP175" s="114"/>
      <c r="AQ175" s="114"/>
      <c r="AR175" s="114"/>
      <c r="AS175" s="114"/>
      <c r="AT175" s="114"/>
      <c r="AU175" s="114"/>
      <c r="AV175" s="114"/>
      <c r="AW175" s="114"/>
      <c r="AX175" s="114"/>
      <c r="AY175" s="114"/>
      <c r="AZ175" s="114"/>
      <c r="BA175" s="114"/>
      <c r="BB175" s="114"/>
      <c r="BC175" s="114"/>
      <c r="BD175" s="114"/>
      <c r="BH175" s="114"/>
    </row>
    <row r="176" spans="1:62" ht="60" x14ac:dyDescent="0.25">
      <c r="A176" s="131" t="b">
        <v>1</v>
      </c>
      <c r="B176" s="131"/>
      <c r="C176" s="177"/>
      <c r="D176" s="131">
        <v>123</v>
      </c>
      <c r="E176" s="114" t="s">
        <v>204</v>
      </c>
      <c r="F176" s="114">
        <v>1288.7</v>
      </c>
      <c r="G176" s="114">
        <v>1316.1</v>
      </c>
      <c r="H176" s="114">
        <v>1</v>
      </c>
      <c r="I176" s="137"/>
      <c r="N176" s="114"/>
      <c r="O176" s="138" t="s">
        <v>205</v>
      </c>
      <c r="P176" s="129" t="s">
        <v>49</v>
      </c>
      <c r="Y176" s="114"/>
      <c r="Z176" s="114"/>
      <c r="AA176" s="114"/>
      <c r="AB176" s="114"/>
      <c r="AC176" s="114"/>
      <c r="AD176" s="114"/>
      <c r="AE176" s="114"/>
      <c r="AF176" s="114"/>
      <c r="AG176" s="114"/>
      <c r="AH176" s="114"/>
      <c r="AI176" s="114"/>
      <c r="AJ176" s="114"/>
      <c r="AK176" s="114"/>
      <c r="AL176" s="114"/>
      <c r="AM176" s="114"/>
      <c r="AN176" s="114"/>
      <c r="AO176" s="114"/>
      <c r="AP176" s="114"/>
      <c r="AQ176" s="114"/>
      <c r="AR176" s="114"/>
      <c r="AS176" s="114"/>
      <c r="AT176" s="114"/>
      <c r="AU176" s="114"/>
      <c r="AV176" s="114"/>
      <c r="AW176" s="114"/>
      <c r="AX176" s="114"/>
      <c r="AY176" s="114"/>
      <c r="AZ176" s="114"/>
      <c r="BA176" s="114"/>
      <c r="BB176" s="114"/>
      <c r="BC176" s="114"/>
      <c r="BD176" s="114"/>
      <c r="BH176" s="114"/>
    </row>
    <row r="177" spans="1:62" ht="30" x14ac:dyDescent="0.25">
      <c r="A177" s="131" t="b">
        <v>1</v>
      </c>
      <c r="B177" s="131"/>
      <c r="C177" s="177"/>
      <c r="D177" s="131">
        <v>124</v>
      </c>
      <c r="E177" s="114" t="s">
        <v>204</v>
      </c>
      <c r="F177" s="114">
        <v>1731.3</v>
      </c>
      <c r="G177" s="114">
        <v>1770.9</v>
      </c>
      <c r="H177" s="114">
        <v>2</v>
      </c>
      <c r="I177" s="137"/>
      <c r="N177" s="114"/>
      <c r="O177" s="138" t="s">
        <v>206</v>
      </c>
      <c r="P177" s="129" t="s">
        <v>49</v>
      </c>
      <c r="Y177" s="114"/>
      <c r="Z177" s="114"/>
      <c r="AA177" s="114"/>
      <c r="AB177" s="114"/>
      <c r="AC177" s="114"/>
      <c r="AD177" s="114"/>
      <c r="AE177" s="114"/>
      <c r="AF177" s="114"/>
      <c r="AG177" s="114"/>
      <c r="AH177" s="114"/>
      <c r="AI177" s="114"/>
      <c r="AJ177" s="114"/>
      <c r="AK177" s="114"/>
      <c r="AL177" s="114"/>
      <c r="AM177" s="114"/>
      <c r="AN177" s="114"/>
      <c r="AO177" s="114"/>
      <c r="AP177" s="114"/>
      <c r="AQ177" s="114"/>
      <c r="AR177" s="114"/>
      <c r="AS177" s="114"/>
      <c r="AT177" s="114"/>
      <c r="AU177" s="114"/>
      <c r="AV177" s="114"/>
      <c r="AW177" s="114"/>
      <c r="AX177" s="114"/>
      <c r="AY177" s="114"/>
      <c r="AZ177" s="114"/>
      <c r="BA177" s="114"/>
      <c r="BB177" s="114"/>
      <c r="BC177" s="114"/>
      <c r="BD177" s="114"/>
      <c r="BH177" s="114"/>
    </row>
    <row r="178" spans="1:62" x14ac:dyDescent="0.25">
      <c r="A178" s="131" t="b">
        <v>1</v>
      </c>
      <c r="B178" s="131"/>
      <c r="C178" s="177"/>
      <c r="D178" s="131">
        <v>129</v>
      </c>
      <c r="E178" s="114" t="s">
        <v>204</v>
      </c>
      <c r="F178" s="114">
        <v>2132.4</v>
      </c>
      <c r="G178" s="114">
        <v>2158</v>
      </c>
      <c r="H178" s="114">
        <v>3</v>
      </c>
      <c r="I178" s="137"/>
      <c r="N178" s="114"/>
      <c r="O178" s="138" t="s">
        <v>131</v>
      </c>
      <c r="P178" s="129" t="s">
        <v>49</v>
      </c>
      <c r="Y178" s="114"/>
      <c r="Z178" s="114"/>
      <c r="AA178" s="114"/>
      <c r="AB178" s="114"/>
      <c r="AC178" s="114"/>
      <c r="AD178" s="114"/>
      <c r="AE178" s="114"/>
      <c r="AF178" s="114"/>
      <c r="AG178" s="114"/>
      <c r="AH178" s="114"/>
      <c r="AI178" s="114"/>
      <c r="AJ178" s="114"/>
      <c r="AK178" s="114"/>
      <c r="AL178" s="114"/>
      <c r="AM178" s="114"/>
      <c r="AN178" s="114"/>
      <c r="AO178" s="114"/>
      <c r="AP178" s="114"/>
      <c r="AQ178" s="114"/>
      <c r="AR178" s="114"/>
      <c r="AS178" s="114"/>
      <c r="AT178" s="114"/>
      <c r="AU178" s="114"/>
      <c r="AV178" s="114"/>
      <c r="AW178" s="114"/>
      <c r="AX178" s="114"/>
      <c r="AY178" s="114"/>
      <c r="AZ178" s="114"/>
      <c r="BA178" s="114"/>
      <c r="BB178" s="114"/>
      <c r="BC178" s="114"/>
      <c r="BD178" s="114"/>
      <c r="BH178" s="114"/>
    </row>
    <row r="179" spans="1:62" x14ac:dyDescent="0.25">
      <c r="A179" s="131" t="b">
        <v>1</v>
      </c>
      <c r="B179" s="131"/>
      <c r="C179" s="177"/>
      <c r="D179" s="131">
        <v>130</v>
      </c>
      <c r="E179" s="114" t="s">
        <v>204</v>
      </c>
      <c r="F179" s="114">
        <v>2133.9</v>
      </c>
      <c r="G179" s="114">
        <v>2150.6999999999998</v>
      </c>
      <c r="H179" s="114">
        <v>4</v>
      </c>
      <c r="I179" s="137"/>
      <c r="N179" s="114"/>
      <c r="O179" s="138" t="s">
        <v>131</v>
      </c>
      <c r="P179" s="129" t="s">
        <v>49</v>
      </c>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4"/>
      <c r="BC179" s="114"/>
      <c r="BD179" s="114"/>
      <c r="BH179" s="114"/>
    </row>
    <row r="180" spans="1:62" ht="45" x14ac:dyDescent="0.25">
      <c r="A180" s="131" t="b">
        <v>1</v>
      </c>
      <c r="B180" s="131"/>
      <c r="C180" s="177"/>
      <c r="D180" s="131">
        <v>125</v>
      </c>
      <c r="E180" s="114" t="s">
        <v>204</v>
      </c>
      <c r="F180" s="114">
        <v>3477.2</v>
      </c>
      <c r="G180" s="114">
        <v>3568.9</v>
      </c>
      <c r="H180" s="114">
        <v>5</v>
      </c>
      <c r="I180" s="137"/>
      <c r="N180" s="114"/>
      <c r="O180" s="138" t="s">
        <v>207</v>
      </c>
      <c r="P180" s="129" t="s">
        <v>49</v>
      </c>
      <c r="Y180" s="114"/>
      <c r="Z180" s="114"/>
      <c r="AA180" s="114"/>
      <c r="AB180" s="114"/>
      <c r="AC180" s="114"/>
      <c r="AD180" s="114"/>
      <c r="AE180" s="114"/>
      <c r="AF180" s="114"/>
      <c r="AG180" s="114"/>
      <c r="AH180" s="114"/>
      <c r="AI180" s="114"/>
      <c r="AJ180" s="114"/>
      <c r="AK180" s="114"/>
      <c r="AL180" s="114"/>
      <c r="AM180" s="114"/>
      <c r="AN180" s="114"/>
      <c r="AO180" s="114"/>
      <c r="AP180" s="114"/>
      <c r="AQ180" s="114"/>
      <c r="AR180" s="114"/>
      <c r="AS180" s="114"/>
      <c r="AT180" s="114"/>
      <c r="AU180" s="114"/>
      <c r="AV180" s="114"/>
      <c r="AW180" s="114"/>
      <c r="AX180" s="114"/>
      <c r="AY180" s="114"/>
      <c r="AZ180" s="114"/>
      <c r="BA180" s="114"/>
      <c r="BB180" s="114"/>
      <c r="BC180" s="114"/>
      <c r="BD180" s="114"/>
      <c r="BH180" s="114"/>
    </row>
    <row r="181" spans="1:62" ht="30" x14ac:dyDescent="0.25">
      <c r="A181" s="131" t="b">
        <v>1</v>
      </c>
      <c r="B181" s="131"/>
      <c r="C181" s="177"/>
      <c r="D181" s="131">
        <v>134</v>
      </c>
      <c r="E181" s="114" t="s">
        <v>204</v>
      </c>
      <c r="F181" s="114">
        <v>3820.7</v>
      </c>
      <c r="G181" s="114">
        <v>3859.4</v>
      </c>
      <c r="H181" s="114">
        <v>13</v>
      </c>
      <c r="I181" s="137"/>
      <c r="N181" s="114"/>
      <c r="O181" s="138" t="s">
        <v>212</v>
      </c>
      <c r="P181" s="129" t="s">
        <v>49</v>
      </c>
      <c r="X181" s="115"/>
      <c r="Y181" s="114"/>
      <c r="Z181" s="114"/>
      <c r="AA181" s="114"/>
      <c r="AB181" s="114"/>
      <c r="AC181" s="114"/>
      <c r="AD181" s="114"/>
      <c r="AE181" s="114"/>
      <c r="AF181" s="114"/>
      <c r="AG181" s="114"/>
      <c r="AH181" s="114"/>
      <c r="AI181" s="114"/>
      <c r="AJ181" s="114"/>
      <c r="AK181" s="114"/>
      <c r="AL181" s="114"/>
      <c r="AM181" s="114"/>
      <c r="AN181" s="114"/>
      <c r="AO181" s="114"/>
      <c r="AP181" s="114"/>
      <c r="AQ181" s="114"/>
      <c r="AR181" s="114"/>
      <c r="AS181" s="114"/>
      <c r="AT181" s="114"/>
      <c r="AU181" s="114"/>
      <c r="AV181" s="114"/>
      <c r="AW181" s="114"/>
      <c r="AX181" s="114"/>
      <c r="AY181" s="114"/>
      <c r="AZ181" s="114"/>
      <c r="BA181" s="114"/>
      <c r="BB181" s="114"/>
      <c r="BC181" s="114"/>
      <c r="BD181" s="114"/>
      <c r="BH181" s="114"/>
    </row>
    <row r="182" spans="1:62" ht="45" x14ac:dyDescent="0.25">
      <c r="A182" s="131" t="b">
        <v>1</v>
      </c>
      <c r="B182" s="131"/>
      <c r="C182" s="177"/>
      <c r="D182" s="131">
        <v>126</v>
      </c>
      <c r="E182" s="114" t="s">
        <v>204</v>
      </c>
      <c r="F182" s="114">
        <v>3926.1</v>
      </c>
      <c r="G182" s="114">
        <v>3963.3</v>
      </c>
      <c r="H182" s="114">
        <v>7</v>
      </c>
      <c r="I182" s="137"/>
      <c r="N182" s="114"/>
      <c r="O182" s="138" t="s">
        <v>208</v>
      </c>
      <c r="P182" s="129" t="s">
        <v>49</v>
      </c>
      <c r="Y182" s="114"/>
      <c r="Z182" s="114"/>
      <c r="AA182" s="114"/>
      <c r="AB182" s="114"/>
      <c r="AC182" s="114"/>
      <c r="AD182" s="114"/>
      <c r="AE182" s="114"/>
      <c r="AF182" s="114"/>
      <c r="AG182" s="114"/>
      <c r="AH182" s="114"/>
      <c r="AI182" s="114"/>
      <c r="AJ182" s="114"/>
      <c r="AK182" s="114"/>
      <c r="AL182" s="114"/>
      <c r="AM182" s="114"/>
      <c r="AN182" s="114"/>
      <c r="AO182" s="114"/>
      <c r="AP182" s="114"/>
      <c r="AQ182" s="114"/>
      <c r="AR182" s="114"/>
      <c r="AS182" s="114"/>
      <c r="AT182" s="114"/>
      <c r="AU182" s="114"/>
      <c r="AV182" s="114"/>
      <c r="AW182" s="114"/>
      <c r="AX182" s="114"/>
      <c r="AY182" s="114"/>
      <c r="AZ182" s="114"/>
      <c r="BA182" s="114"/>
      <c r="BB182" s="114"/>
      <c r="BC182" s="114"/>
      <c r="BD182" s="114"/>
      <c r="BH182" s="114"/>
    </row>
    <row r="183" spans="1:62" ht="45" x14ac:dyDescent="0.25">
      <c r="A183" s="131" t="b">
        <v>1</v>
      </c>
      <c r="B183" s="131"/>
      <c r="C183" s="177"/>
      <c r="D183" s="131">
        <v>131</v>
      </c>
      <c r="E183" s="114" t="s">
        <v>204</v>
      </c>
      <c r="F183" s="114">
        <v>3931</v>
      </c>
      <c r="G183" s="114">
        <v>3942.9</v>
      </c>
      <c r="H183" s="114">
        <v>6</v>
      </c>
      <c r="I183" s="137"/>
      <c r="N183" s="114"/>
      <c r="O183" s="138" t="s">
        <v>211</v>
      </c>
      <c r="P183" s="129" t="s">
        <v>49</v>
      </c>
      <c r="Y183" s="114"/>
      <c r="Z183" s="114"/>
      <c r="AA183" s="114"/>
      <c r="AB183" s="114"/>
      <c r="AC183" s="114"/>
      <c r="AD183" s="114"/>
      <c r="AE183" s="114"/>
      <c r="AF183" s="114"/>
      <c r="AG183" s="114"/>
      <c r="AH183" s="114"/>
      <c r="AI183" s="114"/>
      <c r="AJ183" s="114"/>
      <c r="AK183" s="114"/>
      <c r="AL183" s="114"/>
      <c r="AM183" s="114"/>
      <c r="AN183" s="114"/>
      <c r="AO183" s="114"/>
      <c r="AP183" s="114"/>
      <c r="AQ183" s="114"/>
      <c r="AR183" s="114"/>
      <c r="AS183" s="114"/>
      <c r="AT183" s="114"/>
      <c r="AU183" s="114"/>
      <c r="AV183" s="114"/>
      <c r="AW183" s="114"/>
      <c r="AX183" s="114"/>
      <c r="AY183" s="114"/>
      <c r="AZ183" s="114"/>
      <c r="BA183" s="114"/>
      <c r="BB183" s="114"/>
      <c r="BC183" s="114"/>
      <c r="BD183" s="114"/>
      <c r="BH183" s="114"/>
    </row>
    <row r="184" spans="1:62" x14ac:dyDescent="0.25">
      <c r="A184" s="131" t="b">
        <v>1</v>
      </c>
      <c r="B184" s="131"/>
      <c r="C184" s="177"/>
      <c r="D184" s="131">
        <v>135</v>
      </c>
      <c r="E184" s="114" t="s">
        <v>204</v>
      </c>
      <c r="F184" s="114">
        <v>4019.1</v>
      </c>
      <c r="G184" s="114">
        <v>4042</v>
      </c>
      <c r="H184" s="114">
        <v>9</v>
      </c>
      <c r="I184" s="137"/>
      <c r="N184" s="114"/>
      <c r="O184" s="138" t="s">
        <v>131</v>
      </c>
      <c r="P184" s="129" t="s">
        <v>49</v>
      </c>
      <c r="Y184" s="114"/>
      <c r="Z184" s="114"/>
      <c r="AA184" s="114"/>
      <c r="AB184" s="114"/>
      <c r="AC184" s="114"/>
      <c r="AD184" s="114"/>
      <c r="AE184" s="114"/>
      <c r="AF184" s="114"/>
      <c r="AG184" s="114"/>
      <c r="AH184" s="114"/>
      <c r="AI184" s="114"/>
      <c r="AJ184" s="114"/>
      <c r="AK184" s="114"/>
      <c r="AL184" s="114"/>
      <c r="AM184" s="114"/>
      <c r="AN184" s="114"/>
      <c r="AO184" s="114"/>
      <c r="AP184" s="114"/>
      <c r="AQ184" s="114"/>
      <c r="AR184" s="114"/>
      <c r="AS184" s="114"/>
      <c r="AT184" s="114"/>
      <c r="AU184" s="114"/>
      <c r="AV184" s="114"/>
      <c r="AW184" s="114"/>
      <c r="AX184" s="114"/>
      <c r="AY184" s="114"/>
      <c r="AZ184" s="114"/>
      <c r="BA184" s="114"/>
      <c r="BB184" s="114"/>
      <c r="BC184" s="114"/>
      <c r="BD184" s="114"/>
      <c r="BH184" s="114"/>
    </row>
    <row r="185" spans="1:62" x14ac:dyDescent="0.25">
      <c r="A185" s="131" t="b">
        <v>1</v>
      </c>
      <c r="B185" s="131"/>
      <c r="C185" s="177"/>
      <c r="D185" s="131">
        <v>132</v>
      </c>
      <c r="E185" s="114" t="s">
        <v>204</v>
      </c>
      <c r="F185" s="114">
        <v>4030.7</v>
      </c>
      <c r="G185" s="114">
        <v>4042</v>
      </c>
      <c r="H185" s="114">
        <v>8</v>
      </c>
      <c r="I185" s="137"/>
      <c r="N185" s="114"/>
      <c r="O185" s="138" t="s">
        <v>131</v>
      </c>
      <c r="P185" s="129" t="s">
        <v>49</v>
      </c>
      <c r="Y185" s="114"/>
      <c r="Z185" s="115"/>
      <c r="AI185" s="112"/>
      <c r="AJ185" s="115"/>
      <c r="AS185" s="112"/>
      <c r="AT185" s="115"/>
      <c r="BC185" s="112"/>
      <c r="BE185" s="155"/>
      <c r="BH185" s="114"/>
      <c r="BI185" s="115"/>
      <c r="BJ185" s="138"/>
    </row>
    <row r="186" spans="1:62" ht="30" x14ac:dyDescent="0.25">
      <c r="A186" s="131" t="b">
        <v>1</v>
      </c>
      <c r="B186" s="131"/>
      <c r="C186" s="177"/>
      <c r="D186" s="131">
        <v>127</v>
      </c>
      <c r="E186" s="114" t="s">
        <v>204</v>
      </c>
      <c r="F186" s="114">
        <v>4043.5</v>
      </c>
      <c r="G186" s="114">
        <v>4048.4</v>
      </c>
      <c r="H186" s="114">
        <v>10</v>
      </c>
      <c r="I186" s="137"/>
      <c r="N186" s="114"/>
      <c r="O186" s="138" t="s">
        <v>209</v>
      </c>
      <c r="P186" s="129" t="s">
        <v>49</v>
      </c>
      <c r="Y186" s="114"/>
      <c r="Z186" s="115"/>
      <c r="AI186" s="112"/>
      <c r="AJ186" s="115"/>
      <c r="AS186" s="112"/>
      <c r="BC186" s="112"/>
      <c r="BE186" s="155"/>
      <c r="BH186" s="114"/>
      <c r="BI186" s="115"/>
      <c r="BJ186" s="138"/>
    </row>
    <row r="187" spans="1:62" s="118" customFormat="1" ht="30" x14ac:dyDescent="0.25">
      <c r="A187" s="131" t="b">
        <v>1</v>
      </c>
      <c r="B187" s="131"/>
      <c r="C187" s="177"/>
      <c r="D187" s="131">
        <v>128</v>
      </c>
      <c r="E187" s="114" t="s">
        <v>204</v>
      </c>
      <c r="F187" s="114">
        <v>4240.1000000000004</v>
      </c>
      <c r="G187" s="114">
        <v>4261.1000000000004</v>
      </c>
      <c r="H187" s="114">
        <v>11</v>
      </c>
      <c r="I187" s="137"/>
      <c r="J187" s="114"/>
      <c r="K187" s="114"/>
      <c r="L187" s="114"/>
      <c r="M187" s="114"/>
      <c r="N187" s="114"/>
      <c r="O187" s="138" t="s">
        <v>210</v>
      </c>
      <c r="P187" s="129" t="s">
        <v>49</v>
      </c>
      <c r="Q187" s="114"/>
      <c r="R187" s="114"/>
      <c r="S187" s="114"/>
      <c r="T187" s="114"/>
      <c r="U187" s="114"/>
      <c r="V187" s="114"/>
      <c r="W187" s="114"/>
      <c r="X187" s="114"/>
      <c r="Y187" s="114"/>
      <c r="Z187" s="115"/>
      <c r="AA187" s="112"/>
      <c r="AB187" s="112"/>
      <c r="AC187" s="112"/>
      <c r="AD187" s="112"/>
      <c r="AE187" s="112"/>
      <c r="AF187" s="112"/>
      <c r="AG187" s="112"/>
      <c r="AH187" s="112"/>
      <c r="AI187" s="112"/>
      <c r="AJ187" s="115"/>
      <c r="AK187" s="112"/>
      <c r="AL187" s="112"/>
      <c r="AM187" s="112"/>
      <c r="AN187" s="112"/>
      <c r="AO187" s="112"/>
      <c r="AP187" s="112"/>
      <c r="AQ187" s="112"/>
      <c r="AR187" s="112"/>
      <c r="AS187" s="112"/>
      <c r="AT187" s="115"/>
      <c r="AU187" s="112"/>
      <c r="AV187" s="112"/>
      <c r="AW187" s="112"/>
      <c r="AX187" s="112"/>
      <c r="AY187" s="112"/>
      <c r="AZ187" s="112"/>
      <c r="BA187" s="112"/>
      <c r="BB187" s="112"/>
      <c r="BC187" s="112"/>
      <c r="BD187" s="112"/>
      <c r="BE187" s="155"/>
      <c r="BF187" s="114"/>
      <c r="BG187" s="114"/>
      <c r="BH187" s="114"/>
      <c r="BI187" s="115"/>
      <c r="BJ187" s="138"/>
    </row>
    <row r="188" spans="1:62" s="118" customFormat="1" x14ac:dyDescent="0.25">
      <c r="A188" s="131" t="b">
        <v>1</v>
      </c>
      <c r="B188" s="131"/>
      <c r="C188" s="177"/>
      <c r="D188" s="131">
        <v>133</v>
      </c>
      <c r="E188" s="114" t="s">
        <v>204</v>
      </c>
      <c r="F188" s="114">
        <v>4269.8999999999996</v>
      </c>
      <c r="G188" s="114">
        <v>4305.3</v>
      </c>
      <c r="H188" s="114">
        <v>12</v>
      </c>
      <c r="I188" s="137"/>
      <c r="J188" s="114"/>
      <c r="K188" s="114"/>
      <c r="L188" s="114"/>
      <c r="M188" s="114"/>
      <c r="N188" s="114"/>
      <c r="O188" s="138" t="s">
        <v>131</v>
      </c>
      <c r="P188" s="129" t="s">
        <v>49</v>
      </c>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c r="AO188" s="114"/>
      <c r="AP188" s="114"/>
      <c r="AQ188" s="114"/>
      <c r="AR188" s="114"/>
      <c r="AS188" s="114"/>
      <c r="AT188" s="112"/>
      <c r="AU188" s="114"/>
      <c r="AV188" s="114"/>
      <c r="AW188" s="114"/>
      <c r="AX188" s="114"/>
      <c r="AY188" s="114"/>
      <c r="AZ188" s="114"/>
      <c r="BA188" s="114"/>
      <c r="BB188" s="114"/>
      <c r="BC188" s="114"/>
      <c r="BD188" s="114"/>
      <c r="BE188" s="114"/>
      <c r="BF188" s="114"/>
      <c r="BG188" s="114"/>
      <c r="BH188" s="114"/>
      <c r="BI188" s="114"/>
      <c r="BJ188" s="114"/>
    </row>
    <row r="189" spans="1:62" s="118" customFormat="1" x14ac:dyDescent="0.25">
      <c r="A189" s="131" t="b">
        <v>1</v>
      </c>
      <c r="B189" s="131"/>
      <c r="C189" s="177"/>
      <c r="D189" s="131">
        <v>224</v>
      </c>
      <c r="E189" s="117" t="s">
        <v>381</v>
      </c>
      <c r="F189" s="117">
        <v>1276.5</v>
      </c>
      <c r="G189" s="117">
        <v>1306.4000000000001</v>
      </c>
      <c r="H189" s="117"/>
      <c r="I189" s="149"/>
      <c r="J189" s="117"/>
      <c r="K189" s="149">
        <v>26561</v>
      </c>
      <c r="L189" s="117"/>
      <c r="M189" s="117"/>
      <c r="N189" s="117"/>
      <c r="O189" s="150" t="s">
        <v>58</v>
      </c>
      <c r="P189" s="150"/>
      <c r="Q189" s="117"/>
      <c r="Z189" s="119"/>
      <c r="AA189" s="116"/>
      <c r="AB189" s="116"/>
      <c r="AC189" s="116"/>
      <c r="AD189" s="116"/>
      <c r="AE189" s="116"/>
      <c r="AF189" s="116"/>
      <c r="AG189" s="116"/>
      <c r="AH189" s="116"/>
      <c r="AI189" s="116"/>
      <c r="AJ189" s="119"/>
      <c r="AK189" s="116"/>
      <c r="AL189" s="116"/>
      <c r="AM189" s="116"/>
      <c r="AN189" s="116"/>
      <c r="AO189" s="116"/>
      <c r="AP189" s="116"/>
      <c r="AQ189" s="116"/>
      <c r="AR189" s="116"/>
      <c r="AS189" s="116"/>
      <c r="AT189" s="119"/>
      <c r="AU189" s="116"/>
      <c r="AV189" s="116"/>
      <c r="AW189" s="116"/>
      <c r="AX189" s="116"/>
      <c r="AY189" s="116"/>
      <c r="AZ189" s="116"/>
      <c r="BA189" s="116"/>
      <c r="BB189" s="116"/>
      <c r="BC189" s="116"/>
      <c r="BD189" s="116"/>
      <c r="BE189" s="159"/>
      <c r="BI189" s="119"/>
      <c r="BJ189" s="122"/>
    </row>
    <row r="190" spans="1:62" ht="75" x14ac:dyDescent="0.25">
      <c r="A190" s="131" t="b">
        <v>0</v>
      </c>
      <c r="B190" s="131" t="str">
        <f>IF(A190="false","pass test",IF(AH190&lt;=AI190,"pass test","not pass test"))</f>
        <v>pass test</v>
      </c>
      <c r="C190" s="177"/>
      <c r="D190" s="131">
        <v>222</v>
      </c>
      <c r="E190" s="117" t="s">
        <v>381</v>
      </c>
      <c r="F190" s="117">
        <v>1278</v>
      </c>
      <c r="G190" s="117">
        <v>1306.4000000000001</v>
      </c>
      <c r="H190" s="195">
        <v>3</v>
      </c>
      <c r="I190" s="189" t="s">
        <v>382</v>
      </c>
      <c r="J190" s="195" t="s">
        <v>308</v>
      </c>
      <c r="K190" s="189">
        <v>26561</v>
      </c>
      <c r="L190" s="195" t="s">
        <v>383</v>
      </c>
      <c r="M190" s="195"/>
      <c r="N190" s="195"/>
      <c r="O190" s="150" t="s">
        <v>384</v>
      </c>
      <c r="P190" s="150" t="s">
        <v>385</v>
      </c>
      <c r="Q190" s="195">
        <v>1271.3</v>
      </c>
      <c r="R190" s="196">
        <v>1961</v>
      </c>
      <c r="S190" s="196"/>
      <c r="T190" s="196"/>
      <c r="U190" s="196"/>
      <c r="V190" s="196">
        <v>1570</v>
      </c>
      <c r="W190" s="196">
        <v>1802</v>
      </c>
      <c r="X190" s="196">
        <v>1804</v>
      </c>
      <c r="Y190" s="196">
        <v>1950</v>
      </c>
      <c r="Z190" s="180">
        <v>75.599999999999994</v>
      </c>
      <c r="AA190" s="194">
        <v>1278.02</v>
      </c>
      <c r="AB190" s="194">
        <v>1983</v>
      </c>
      <c r="AC190" s="194"/>
      <c r="AD190" s="194"/>
      <c r="AE190" s="194"/>
      <c r="AF190" s="194">
        <v>1820</v>
      </c>
      <c r="AG190" s="194">
        <v>1837</v>
      </c>
      <c r="AH190" s="194">
        <v>1840</v>
      </c>
      <c r="AI190" s="194">
        <v>1980</v>
      </c>
      <c r="AJ190" s="180">
        <v>75.599999999999994</v>
      </c>
      <c r="AK190" s="116"/>
      <c r="AL190" s="116"/>
      <c r="AM190" s="116"/>
      <c r="AN190" s="116"/>
      <c r="AO190" s="116"/>
      <c r="AP190" s="116"/>
      <c r="AQ190" s="117"/>
      <c r="AR190" s="117"/>
      <c r="AS190" s="116"/>
      <c r="AT190" s="116"/>
      <c r="AU190" s="116"/>
      <c r="AV190" s="116"/>
      <c r="AW190" s="116"/>
      <c r="AX190" s="116"/>
      <c r="AY190" s="116"/>
      <c r="AZ190" s="116"/>
      <c r="BA190" s="116"/>
      <c r="BB190" s="116"/>
      <c r="BC190" s="116"/>
      <c r="BD190" s="116"/>
      <c r="BE190" s="159"/>
      <c r="BF190" s="118"/>
      <c r="BG190" s="118"/>
      <c r="BH190" s="118"/>
      <c r="BI190" s="119"/>
      <c r="BJ190" s="122"/>
    </row>
    <row r="191" spans="1:62" x14ac:dyDescent="0.25">
      <c r="A191" s="131" t="b">
        <v>1</v>
      </c>
      <c r="B191" s="131"/>
      <c r="C191" s="177"/>
      <c r="D191" s="131">
        <v>223</v>
      </c>
      <c r="E191" s="117" t="s">
        <v>381</v>
      </c>
      <c r="F191" s="117">
        <v>1509.7</v>
      </c>
      <c r="G191" s="117">
        <v>1517.9</v>
      </c>
      <c r="H191" s="117"/>
      <c r="I191" s="149"/>
      <c r="J191" s="117"/>
      <c r="K191" s="149">
        <v>26561</v>
      </c>
      <c r="L191" s="117"/>
      <c r="M191" s="117"/>
      <c r="N191" s="117"/>
      <c r="O191" s="150" t="s">
        <v>58</v>
      </c>
      <c r="P191" s="150"/>
      <c r="Q191" s="117"/>
      <c r="R191" s="118"/>
      <c r="S191" s="118"/>
      <c r="T191" s="118"/>
      <c r="U191" s="118"/>
      <c r="V191" s="118"/>
      <c r="W191" s="118"/>
      <c r="X191" s="118"/>
      <c r="Y191" s="118"/>
      <c r="Z191" s="119"/>
      <c r="AA191" s="116"/>
      <c r="AB191" s="116"/>
      <c r="AC191" s="116"/>
      <c r="AD191" s="116"/>
      <c r="AE191" s="116"/>
      <c r="AF191" s="116"/>
      <c r="AG191" s="116"/>
      <c r="AH191" s="116"/>
      <c r="AI191" s="116"/>
      <c r="AJ191" s="119"/>
      <c r="AK191" s="116"/>
      <c r="AL191" s="116"/>
      <c r="AM191" s="116"/>
      <c r="AN191" s="116"/>
      <c r="AO191" s="116"/>
      <c r="AP191" s="116"/>
      <c r="AQ191" s="116"/>
      <c r="AR191" s="116"/>
      <c r="AS191" s="116"/>
      <c r="AT191" s="116"/>
      <c r="AU191" s="116"/>
      <c r="AV191" s="116"/>
      <c r="AW191" s="116"/>
      <c r="AX191" s="116"/>
      <c r="AY191" s="116"/>
      <c r="AZ191" s="116"/>
      <c r="BA191" s="116"/>
      <c r="BB191" s="116"/>
      <c r="BC191" s="116"/>
      <c r="BD191" s="116"/>
      <c r="BE191" s="159"/>
      <c r="BF191" s="118"/>
      <c r="BG191" s="118"/>
      <c r="BH191" s="118"/>
      <c r="BI191" s="119"/>
      <c r="BJ191" s="122"/>
    </row>
    <row r="192" spans="1:62" ht="120" x14ac:dyDescent="0.25">
      <c r="A192" s="131" t="b">
        <v>1</v>
      </c>
      <c r="B192" s="131"/>
      <c r="C192" s="177"/>
      <c r="D192" s="131">
        <v>136</v>
      </c>
      <c r="E192" s="114" t="s">
        <v>213</v>
      </c>
      <c r="F192" s="114">
        <v>1199</v>
      </c>
      <c r="G192" s="114">
        <v>1237</v>
      </c>
      <c r="H192" s="114">
        <v>1</v>
      </c>
      <c r="I192" s="137"/>
      <c r="N192" s="114"/>
      <c r="O192" s="138" t="s">
        <v>214</v>
      </c>
      <c r="P192" s="129" t="s">
        <v>49</v>
      </c>
      <c r="R192" s="114" t="s">
        <v>215</v>
      </c>
      <c r="Y192" s="114"/>
      <c r="Z192" s="114"/>
      <c r="AA192" s="114"/>
      <c r="AB192" s="114"/>
      <c r="AC192" s="114"/>
      <c r="AD192" s="114"/>
      <c r="AE192" s="114"/>
      <c r="AF192" s="114"/>
      <c r="AG192" s="114"/>
      <c r="AH192" s="114"/>
      <c r="AI192" s="114"/>
      <c r="AJ192" s="114"/>
      <c r="AK192" s="114"/>
      <c r="AL192" s="114"/>
      <c r="AM192" s="114"/>
      <c r="AN192" s="114"/>
      <c r="AO192" s="114"/>
      <c r="AP192" s="114"/>
      <c r="AQ192" s="114"/>
      <c r="AR192" s="114"/>
      <c r="AS192" s="114"/>
      <c r="AT192" s="114"/>
      <c r="AU192" s="114"/>
      <c r="AV192" s="114"/>
      <c r="AW192" s="114"/>
      <c r="AX192" s="114"/>
      <c r="AY192" s="114"/>
      <c r="AZ192" s="114"/>
      <c r="BA192" s="114"/>
      <c r="BB192" s="114"/>
      <c r="BC192" s="114"/>
      <c r="BD192" s="114"/>
      <c r="BH192" s="114"/>
    </row>
    <row r="193" spans="1:62" ht="120" x14ac:dyDescent="0.25">
      <c r="A193" s="131" t="b">
        <v>1</v>
      </c>
      <c r="B193" s="131"/>
      <c r="C193" s="177"/>
      <c r="D193" s="131">
        <v>137</v>
      </c>
      <c r="E193" s="114" t="s">
        <v>213</v>
      </c>
      <c r="F193" s="114">
        <v>1464</v>
      </c>
      <c r="G193" s="114">
        <v>1512</v>
      </c>
      <c r="H193" s="114">
        <v>2</v>
      </c>
      <c r="I193" s="137"/>
      <c r="N193" s="114"/>
      <c r="O193" s="138" t="s">
        <v>216</v>
      </c>
      <c r="P193" s="129" t="s">
        <v>49</v>
      </c>
      <c r="R193" s="114" t="s">
        <v>215</v>
      </c>
      <c r="Y193" s="114"/>
      <c r="Z193" s="114"/>
      <c r="AA193" s="114"/>
      <c r="AB193" s="114"/>
      <c r="AC193" s="114"/>
      <c r="AD193" s="114"/>
      <c r="AE193" s="114"/>
      <c r="AF193" s="114"/>
      <c r="AG193" s="114"/>
      <c r="AH193" s="114"/>
      <c r="AI193" s="114"/>
      <c r="AK193" s="114"/>
      <c r="AL193" s="114"/>
      <c r="AM193" s="114"/>
      <c r="AN193" s="114"/>
      <c r="AO193" s="114"/>
      <c r="AP193" s="114"/>
      <c r="AQ193" s="114"/>
      <c r="AR193" s="114"/>
      <c r="AS193" s="114"/>
      <c r="AT193" s="114"/>
      <c r="AU193" s="114"/>
      <c r="AV193" s="114"/>
      <c r="AW193" s="114"/>
      <c r="AX193" s="114"/>
      <c r="AY193" s="114"/>
      <c r="AZ193" s="114"/>
      <c r="BA193" s="114"/>
      <c r="BB193" s="114"/>
      <c r="BC193" s="114"/>
      <c r="BD193" s="114"/>
      <c r="BH193" s="114"/>
    </row>
    <row r="194" spans="1:62" x14ac:dyDescent="0.25">
      <c r="A194" s="131" t="b">
        <v>1</v>
      </c>
      <c r="B194" s="131"/>
      <c r="C194" s="177"/>
      <c r="D194" s="131">
        <v>225</v>
      </c>
      <c r="E194" s="117" t="s">
        <v>386</v>
      </c>
      <c r="F194" s="117">
        <v>0</v>
      </c>
      <c r="G194" s="117">
        <v>0</v>
      </c>
      <c r="H194" s="117"/>
      <c r="I194" s="149"/>
      <c r="J194" s="117"/>
      <c r="K194" s="149">
        <v>34860</v>
      </c>
      <c r="L194" s="117"/>
      <c r="M194" s="117"/>
      <c r="N194" s="117"/>
      <c r="O194" s="150" t="s">
        <v>62</v>
      </c>
      <c r="P194" s="150"/>
      <c r="Q194" s="117"/>
      <c r="R194" s="118"/>
      <c r="S194" s="118"/>
      <c r="T194" s="118"/>
      <c r="U194" s="118"/>
      <c r="V194" s="118"/>
      <c r="W194" s="118"/>
      <c r="X194" s="118"/>
      <c r="Y194" s="118"/>
      <c r="Z194" s="119"/>
      <c r="AA194" s="116"/>
      <c r="AB194" s="116"/>
      <c r="AC194" s="116"/>
      <c r="AD194" s="116"/>
      <c r="AE194" s="116"/>
      <c r="AF194" s="116"/>
      <c r="AG194" s="116"/>
      <c r="AH194" s="116"/>
      <c r="AI194" s="116"/>
      <c r="AJ194" s="119"/>
      <c r="AK194" s="116"/>
      <c r="AL194" s="116"/>
      <c r="AM194" s="116"/>
      <c r="AN194" s="116"/>
      <c r="AO194" s="116"/>
      <c r="AP194" s="116"/>
      <c r="AQ194" s="116"/>
      <c r="AR194" s="116"/>
      <c r="AS194" s="116"/>
      <c r="AT194" s="119"/>
      <c r="AU194" s="116"/>
      <c r="AV194" s="116"/>
      <c r="AW194" s="116"/>
      <c r="AX194" s="116"/>
      <c r="AY194" s="116"/>
      <c r="AZ194" s="116"/>
      <c r="BA194" s="116"/>
      <c r="BB194" s="116"/>
      <c r="BC194" s="116"/>
      <c r="BD194" s="116"/>
      <c r="BE194" s="159"/>
      <c r="BF194" s="118"/>
      <c r="BG194" s="118"/>
      <c r="BH194" s="118"/>
      <c r="BI194" s="119"/>
      <c r="BJ194" s="122"/>
    </row>
    <row r="195" spans="1:62" x14ac:dyDescent="0.25">
      <c r="A195" s="131" t="b">
        <v>1</v>
      </c>
      <c r="B195" s="131"/>
      <c r="C195" s="177"/>
      <c r="D195" s="131">
        <v>226</v>
      </c>
      <c r="E195" s="117" t="s">
        <v>387</v>
      </c>
      <c r="F195" s="117">
        <v>0</v>
      </c>
      <c r="G195" s="117">
        <v>0</v>
      </c>
      <c r="H195" s="117"/>
      <c r="I195" s="149"/>
      <c r="J195" s="117"/>
      <c r="K195" s="149">
        <v>31174</v>
      </c>
      <c r="L195" s="117"/>
      <c r="M195" s="117"/>
      <c r="N195" s="117"/>
      <c r="O195" s="150" t="s">
        <v>62</v>
      </c>
      <c r="P195" s="150"/>
      <c r="Q195" s="117"/>
      <c r="R195" s="118"/>
      <c r="S195" s="118"/>
      <c r="T195" s="118"/>
      <c r="U195" s="118"/>
      <c r="V195" s="118"/>
      <c r="W195" s="118"/>
      <c r="X195" s="118"/>
      <c r="Y195" s="118"/>
      <c r="Z195" s="119"/>
      <c r="AA195" s="116"/>
      <c r="AB195" s="116"/>
      <c r="AC195" s="116"/>
      <c r="AD195" s="116"/>
      <c r="AE195" s="116"/>
      <c r="AF195" s="116"/>
      <c r="AG195" s="116"/>
      <c r="AH195" s="116"/>
      <c r="AI195" s="119"/>
      <c r="AJ195" s="119"/>
      <c r="AK195" s="116"/>
      <c r="AL195" s="116"/>
      <c r="AM195" s="116"/>
      <c r="AN195" s="116"/>
      <c r="AO195" s="116"/>
      <c r="AP195" s="116"/>
      <c r="AQ195" s="116"/>
      <c r="AR195" s="116"/>
      <c r="AS195" s="116"/>
      <c r="AT195" s="119"/>
      <c r="AU195" s="116"/>
      <c r="AV195" s="116"/>
      <c r="AW195" s="116"/>
      <c r="AX195" s="116"/>
      <c r="AY195" s="116"/>
      <c r="AZ195" s="116"/>
      <c r="BA195" s="116"/>
      <c r="BB195" s="116"/>
      <c r="BC195" s="116"/>
      <c r="BD195" s="116"/>
      <c r="BE195" s="159"/>
      <c r="BF195" s="118"/>
      <c r="BG195" s="118"/>
      <c r="BH195" s="118"/>
      <c r="BI195" s="119"/>
      <c r="BJ195" s="122"/>
    </row>
    <row r="196" spans="1:62" ht="90" x14ac:dyDescent="0.25">
      <c r="A196" s="131" t="b">
        <v>1</v>
      </c>
      <c r="B196" s="131"/>
      <c r="C196" s="177"/>
      <c r="D196" s="131">
        <v>138</v>
      </c>
      <c r="E196" s="114" t="s">
        <v>217</v>
      </c>
      <c r="F196" s="114">
        <v>790.15</v>
      </c>
      <c r="G196" s="114">
        <v>808.08</v>
      </c>
      <c r="H196" s="114">
        <v>1</v>
      </c>
      <c r="I196" s="137" t="s">
        <v>44</v>
      </c>
      <c r="J196" s="114" t="s">
        <v>36</v>
      </c>
      <c r="L196" s="114" t="s">
        <v>66</v>
      </c>
      <c r="N196" s="114"/>
      <c r="O196" s="138" t="s">
        <v>218</v>
      </c>
      <c r="P196" s="129" t="s">
        <v>49</v>
      </c>
      <c r="Q196" s="114">
        <v>787.61</v>
      </c>
      <c r="R196" s="114">
        <v>1195.02</v>
      </c>
      <c r="S196" s="114">
        <v>479.05</v>
      </c>
      <c r="T196" s="114">
        <v>479.05</v>
      </c>
      <c r="U196" s="114">
        <v>457.02</v>
      </c>
      <c r="V196" s="114">
        <v>479.17</v>
      </c>
      <c r="W196" s="114">
        <v>479.04</v>
      </c>
      <c r="X196" s="114">
        <v>403.21</v>
      </c>
      <c r="Y196" s="114">
        <v>1193.04</v>
      </c>
      <c r="Z196" s="115">
        <v>44.25</v>
      </c>
      <c r="AA196" s="114"/>
      <c r="AB196" s="114"/>
      <c r="AC196" s="114"/>
      <c r="AD196" s="114"/>
      <c r="AE196" s="114"/>
      <c r="AF196" s="114"/>
      <c r="AG196" s="114"/>
      <c r="AH196" s="114"/>
      <c r="AJ196" s="114"/>
      <c r="AK196" s="114"/>
      <c r="AL196" s="114"/>
      <c r="AM196" s="114"/>
      <c r="AN196" s="114"/>
      <c r="AO196" s="114"/>
      <c r="AP196" s="114"/>
      <c r="AQ196" s="114"/>
      <c r="AR196" s="114"/>
      <c r="AS196" s="114"/>
      <c r="AT196" s="114"/>
      <c r="AU196" s="114"/>
      <c r="AV196" s="114"/>
      <c r="AW196" s="114"/>
      <c r="AX196" s="114"/>
      <c r="AY196" s="114"/>
      <c r="AZ196" s="114"/>
      <c r="BA196" s="114"/>
      <c r="BB196" s="114"/>
      <c r="BC196" s="114"/>
      <c r="BD196" s="114"/>
      <c r="BH196" s="114"/>
    </row>
    <row r="197" spans="1:62" x14ac:dyDescent="0.25">
      <c r="A197" s="131" t="b">
        <v>1</v>
      </c>
      <c r="B197" s="131"/>
      <c r="C197" s="177"/>
      <c r="D197" s="131">
        <v>227</v>
      </c>
      <c r="E197" s="117" t="s">
        <v>388</v>
      </c>
      <c r="F197" s="117">
        <v>0</v>
      </c>
      <c r="G197" s="117">
        <v>0</v>
      </c>
      <c r="H197" s="117"/>
      <c r="I197" s="149"/>
      <c r="J197" s="117"/>
      <c r="K197" s="149">
        <v>30924</v>
      </c>
      <c r="L197" s="117"/>
      <c r="M197" s="117"/>
      <c r="N197" s="117"/>
      <c r="O197" s="150" t="s">
        <v>62</v>
      </c>
      <c r="P197" s="150"/>
      <c r="Q197" s="117"/>
      <c r="R197" s="118"/>
      <c r="S197" s="118"/>
      <c r="T197" s="118"/>
      <c r="U197" s="118"/>
      <c r="V197" s="118"/>
      <c r="W197" s="118"/>
      <c r="X197" s="118"/>
      <c r="Y197" s="118"/>
      <c r="Z197" s="119"/>
      <c r="AA197" s="116"/>
      <c r="AB197" s="116"/>
      <c r="AC197" s="116"/>
      <c r="AD197" s="116"/>
      <c r="AE197" s="116"/>
      <c r="AF197" s="116"/>
      <c r="AG197" s="116"/>
      <c r="AH197" s="116"/>
      <c r="AI197" s="119"/>
      <c r="AJ197" s="119"/>
      <c r="AK197" s="116"/>
      <c r="AL197" s="116"/>
      <c r="AM197" s="116"/>
      <c r="AN197" s="116"/>
      <c r="AO197" s="116"/>
      <c r="AP197" s="116"/>
      <c r="AQ197" s="116"/>
      <c r="AR197" s="116"/>
      <c r="AS197" s="116"/>
      <c r="AT197" s="119"/>
      <c r="AU197" s="116"/>
      <c r="AV197" s="116"/>
      <c r="AW197" s="116"/>
      <c r="AX197" s="116"/>
      <c r="AY197" s="116"/>
      <c r="AZ197" s="116"/>
      <c r="BA197" s="116"/>
      <c r="BB197" s="116"/>
      <c r="BC197" s="116"/>
      <c r="BD197" s="116"/>
      <c r="BE197" s="159"/>
      <c r="BF197" s="118"/>
      <c r="BG197" s="118"/>
      <c r="BH197" s="118"/>
      <c r="BI197" s="119"/>
      <c r="BJ197" s="122"/>
    </row>
    <row r="198" spans="1:62" x14ac:dyDescent="0.25">
      <c r="A198" s="131" t="b">
        <v>0</v>
      </c>
      <c r="B198" s="131" t="str">
        <f>IF(A198="false","pass test",IF(AH198&lt;=AI198,"pass test","not pass test"))</f>
        <v>pass test</v>
      </c>
      <c r="C198" s="177"/>
      <c r="D198" s="131">
        <v>188</v>
      </c>
      <c r="E198" s="114" t="s">
        <v>307</v>
      </c>
      <c r="F198" s="114">
        <v>1103</v>
      </c>
      <c r="G198" s="114">
        <v>1114.58</v>
      </c>
      <c r="H198" s="114">
        <v>1</v>
      </c>
      <c r="I198" s="137" t="s">
        <v>44</v>
      </c>
      <c r="J198" s="114" t="s">
        <v>308</v>
      </c>
      <c r="K198" s="151">
        <v>40392</v>
      </c>
      <c r="L198" s="118" t="s">
        <v>309</v>
      </c>
      <c r="N198" s="117"/>
      <c r="P198" s="114" t="s">
        <v>1427</v>
      </c>
      <c r="Y198" s="114"/>
      <c r="Z198" s="115"/>
      <c r="AJ198" s="115"/>
      <c r="AK198" s="112">
        <v>1092.48</v>
      </c>
      <c r="AL198" s="112">
        <v>480.9</v>
      </c>
      <c r="AM198" s="112">
        <v>480.9</v>
      </c>
      <c r="AN198" s="112">
        <v>426.5</v>
      </c>
      <c r="AO198" s="112">
        <v>426.5</v>
      </c>
      <c r="AP198" s="112">
        <v>426.5</v>
      </c>
      <c r="AQ198" s="112">
        <v>1607.5</v>
      </c>
      <c r="AR198" s="112">
        <v>1607.5</v>
      </c>
      <c r="AS198" s="112">
        <v>1509.5</v>
      </c>
      <c r="AT198" s="115">
        <v>66</v>
      </c>
      <c r="AU198" s="114"/>
      <c r="AV198" s="114"/>
      <c r="AW198" s="114"/>
      <c r="AX198" s="114"/>
      <c r="AY198" s="114"/>
      <c r="AZ198" s="114"/>
      <c r="BA198" s="114"/>
      <c r="BB198" s="114"/>
      <c r="BC198" s="114"/>
      <c r="BD198" s="114"/>
      <c r="BH198" s="114"/>
    </row>
    <row r="199" spans="1:62" x14ac:dyDescent="0.25">
      <c r="A199" s="131" t="s">
        <v>1411</v>
      </c>
      <c r="B199" s="131" t="str">
        <f>IF(A199="false","pass test",IF(AH199&lt;=AI199,"pass test","not pass test"))</f>
        <v>pass test</v>
      </c>
      <c r="C199" s="177"/>
      <c r="D199" s="131">
        <v>190</v>
      </c>
      <c r="E199" s="114" t="s">
        <v>307</v>
      </c>
      <c r="F199" s="114">
        <v>1250.3499999999999</v>
      </c>
      <c r="G199" s="114">
        <v>1254.6500000000001</v>
      </c>
      <c r="H199" s="114">
        <v>3</v>
      </c>
      <c r="I199" s="137" t="s">
        <v>44</v>
      </c>
      <c r="J199" s="198" t="s">
        <v>308</v>
      </c>
      <c r="K199" s="151">
        <v>40399</v>
      </c>
      <c r="L199" s="118" t="s">
        <v>311</v>
      </c>
      <c r="N199" s="117"/>
      <c r="Q199" s="114">
        <v>1248.43</v>
      </c>
      <c r="R199" s="114" t="s">
        <v>312</v>
      </c>
      <c r="Y199" s="114"/>
      <c r="Z199" s="114"/>
      <c r="AA199" s="114">
        <v>1250.6300000000001</v>
      </c>
      <c r="AB199" s="114">
        <v>1916.54</v>
      </c>
      <c r="AC199" s="114">
        <v>617.66</v>
      </c>
      <c r="AD199" s="114">
        <v>619.33000000000004</v>
      </c>
      <c r="AE199" s="114">
        <v>1872.99</v>
      </c>
      <c r="AF199" s="114">
        <v>620.47</v>
      </c>
      <c r="AG199" s="114">
        <v>633.20000000000005</v>
      </c>
      <c r="AH199" s="114">
        <v>1580.48</v>
      </c>
      <c r="AI199" s="114">
        <v>1970.83</v>
      </c>
      <c r="AJ199" s="115">
        <v>73.3</v>
      </c>
      <c r="AK199" s="112">
        <v>1244.33</v>
      </c>
      <c r="AL199" s="114"/>
      <c r="AM199" s="112">
        <v>612.69000000000005</v>
      </c>
      <c r="AN199" s="112">
        <v>616.02</v>
      </c>
      <c r="AO199" s="114"/>
      <c r="AP199" s="112">
        <v>616</v>
      </c>
      <c r="AQ199" s="112">
        <v>629.91</v>
      </c>
      <c r="AR199" s="112">
        <v>629.88</v>
      </c>
      <c r="AS199" s="114"/>
      <c r="AT199" s="115">
        <v>72.400000000000006</v>
      </c>
      <c r="AU199" s="112">
        <v>1256.27</v>
      </c>
      <c r="AV199" s="112">
        <v>1925.12</v>
      </c>
      <c r="AW199" s="114"/>
      <c r="AX199" s="114"/>
      <c r="AY199" s="114"/>
      <c r="AZ199" s="114"/>
      <c r="BA199" s="114"/>
      <c r="BB199" s="114"/>
      <c r="BC199" s="112">
        <v>1924.12</v>
      </c>
      <c r="BD199" s="112">
        <v>73.8</v>
      </c>
      <c r="BE199" s="163">
        <f t="shared" ref="BE199:BE200" si="5">AJ199</f>
        <v>73.3</v>
      </c>
      <c r="BF199" s="114">
        <v>3.49</v>
      </c>
      <c r="BG199" s="114">
        <v>0.81</v>
      </c>
      <c r="BH199" s="114">
        <v>-0.05</v>
      </c>
      <c r="BI199" s="112">
        <v>1869</v>
      </c>
    </row>
    <row r="200" spans="1:62" x14ac:dyDescent="0.25">
      <c r="A200" s="131" t="s">
        <v>1411</v>
      </c>
      <c r="B200" s="131" t="str">
        <f>IF(A200="false","pass test",IF(AH200&lt;=AI200,"pass test","not pass test"))</f>
        <v>pass test</v>
      </c>
      <c r="C200" s="177"/>
      <c r="D200" s="131">
        <v>189</v>
      </c>
      <c r="E200" s="114" t="s">
        <v>307</v>
      </c>
      <c r="F200" s="198">
        <v>1103</v>
      </c>
      <c r="G200" s="198">
        <v>1114.58</v>
      </c>
      <c r="H200" s="114">
        <v>2</v>
      </c>
      <c r="I200" s="137" t="s">
        <v>44</v>
      </c>
      <c r="J200" s="198" t="s">
        <v>308</v>
      </c>
      <c r="K200" s="151">
        <v>40392</v>
      </c>
      <c r="L200" s="196" t="s">
        <v>309</v>
      </c>
      <c r="N200" s="117"/>
      <c r="O200" s="138"/>
      <c r="P200" s="138"/>
      <c r="Q200" s="114">
        <v>1097.0899999999999</v>
      </c>
      <c r="R200" s="114">
        <v>1685.98</v>
      </c>
      <c r="S200" s="114">
        <v>662.18</v>
      </c>
      <c r="T200" s="114">
        <v>813.49</v>
      </c>
      <c r="U200" s="114">
        <v>1610.3</v>
      </c>
      <c r="V200" s="114">
        <v>858.92</v>
      </c>
      <c r="W200" s="114">
        <v>1584.59</v>
      </c>
      <c r="X200" s="114">
        <v>1607.1</v>
      </c>
      <c r="Y200" s="114">
        <v>1682.74</v>
      </c>
      <c r="Z200" s="115">
        <v>65.7</v>
      </c>
      <c r="AA200" s="112">
        <v>1104.2</v>
      </c>
      <c r="AB200" s="112">
        <v>1707.16</v>
      </c>
      <c r="AC200" s="112">
        <v>868.38</v>
      </c>
      <c r="AD200" s="112">
        <v>901.02</v>
      </c>
      <c r="AE200" s="112">
        <v>1623.46</v>
      </c>
      <c r="AF200" s="112">
        <v>101.23</v>
      </c>
      <c r="AG200" s="112">
        <v>1594.28</v>
      </c>
      <c r="AH200" s="112">
        <v>1618.33</v>
      </c>
      <c r="AI200" s="112">
        <v>1695</v>
      </c>
      <c r="AJ200" s="115">
        <v>65.7</v>
      </c>
      <c r="AK200" s="112">
        <v>1092.48</v>
      </c>
      <c r="AM200" s="112">
        <v>480.76</v>
      </c>
      <c r="AN200" s="112">
        <v>727</v>
      </c>
      <c r="AP200" s="112">
        <v>724.6</v>
      </c>
      <c r="AQ200" s="112">
        <v>1525.09</v>
      </c>
      <c r="AR200" s="112">
        <v>1510.07</v>
      </c>
      <c r="AS200" s="112"/>
      <c r="AT200" s="115">
        <v>65.7</v>
      </c>
      <c r="BC200" s="112"/>
      <c r="BE200" s="163">
        <f t="shared" si="5"/>
        <v>65.7</v>
      </c>
      <c r="BF200" s="114">
        <v>203</v>
      </c>
      <c r="BG200" s="114">
        <v>17.600000000000001</v>
      </c>
      <c r="BH200" s="114">
        <v>-1.47</v>
      </c>
      <c r="BI200" s="115">
        <v>1634</v>
      </c>
      <c r="BJ200" s="138"/>
    </row>
    <row r="201" spans="1:62" ht="105" x14ac:dyDescent="0.25">
      <c r="A201" s="131" t="b">
        <v>0</v>
      </c>
      <c r="B201" s="177" t="s">
        <v>1421</v>
      </c>
      <c r="C201" s="177"/>
      <c r="D201" s="131">
        <v>140</v>
      </c>
      <c r="E201" s="114" t="s">
        <v>219</v>
      </c>
      <c r="F201" s="114">
        <v>887.97</v>
      </c>
      <c r="G201" s="114">
        <v>896.17</v>
      </c>
      <c r="H201" s="114">
        <v>2</v>
      </c>
      <c r="I201" s="114" t="s">
        <v>44</v>
      </c>
      <c r="K201" s="137">
        <v>40122</v>
      </c>
      <c r="L201" s="114" t="s">
        <v>199</v>
      </c>
      <c r="N201" s="114"/>
      <c r="O201" s="138" t="s">
        <v>223</v>
      </c>
      <c r="P201" s="129" t="s">
        <v>49</v>
      </c>
      <c r="Q201" s="114">
        <v>885.76</v>
      </c>
      <c r="R201" s="114">
        <v>1283.6400000000001</v>
      </c>
      <c r="S201" s="114">
        <v>914.3</v>
      </c>
      <c r="T201" s="114">
        <v>924.71</v>
      </c>
      <c r="U201" s="114">
        <v>1361.75</v>
      </c>
      <c r="V201" s="114">
        <v>933.68</v>
      </c>
      <c r="W201" s="114">
        <v>1035.5999999999999</v>
      </c>
      <c r="X201" s="114">
        <v>1365.59</v>
      </c>
      <c r="Y201" s="114">
        <v>1288.74</v>
      </c>
      <c r="Z201" s="115">
        <v>64.400000000000006</v>
      </c>
      <c r="AA201" s="112">
        <v>888.25</v>
      </c>
      <c r="AB201" s="112">
        <v>1284.6400000000001</v>
      </c>
      <c r="AC201" s="112">
        <v>918.36</v>
      </c>
      <c r="AD201" s="112">
        <v>928.61</v>
      </c>
      <c r="AE201" s="112">
        <v>1361.69</v>
      </c>
      <c r="AF201" s="112">
        <v>936.26</v>
      </c>
      <c r="AG201" s="112">
        <v>1037.25</v>
      </c>
      <c r="AH201" s="112">
        <v>1365.55</v>
      </c>
      <c r="AI201" s="112">
        <v>1298.06</v>
      </c>
      <c r="AJ201" s="115">
        <v>65.2</v>
      </c>
      <c r="AK201" s="112">
        <v>882.02</v>
      </c>
      <c r="AL201" s="112">
        <v>584.99</v>
      </c>
      <c r="AM201" s="112">
        <v>891.61</v>
      </c>
      <c r="AN201" s="112">
        <v>909.43</v>
      </c>
      <c r="AP201" s="112">
        <v>909.34</v>
      </c>
      <c r="AQ201" s="112">
        <v>1019.59</v>
      </c>
      <c r="AR201" s="112">
        <v>1019.28</v>
      </c>
      <c r="AS201" s="112"/>
      <c r="AT201" s="115">
        <v>64.400000000000006</v>
      </c>
      <c r="AU201" s="112">
        <v>896.75</v>
      </c>
      <c r="AV201" s="112" t="s">
        <v>222</v>
      </c>
      <c r="BC201" s="112"/>
      <c r="BE201" s="175">
        <v>65.2</v>
      </c>
      <c r="BF201" s="172">
        <v>49.59</v>
      </c>
      <c r="BG201" s="172">
        <v>8.5500000000000007</v>
      </c>
      <c r="BH201" s="171">
        <v>6.33</v>
      </c>
      <c r="BI201" s="173">
        <v>1369</v>
      </c>
      <c r="BJ201" s="174" t="s">
        <v>1417</v>
      </c>
    </row>
    <row r="202" spans="1:62" s="117" customFormat="1" ht="90" x14ac:dyDescent="0.25">
      <c r="A202" s="131" t="b">
        <v>0</v>
      </c>
      <c r="B202" s="131" t="str">
        <f>IF(A202="false","pass test",IF(AH202&lt;=AI202,"pass test","not pass test"))</f>
        <v>pass test</v>
      </c>
      <c r="C202" s="177"/>
      <c r="D202" s="131">
        <v>139</v>
      </c>
      <c r="E202" s="114" t="s">
        <v>219</v>
      </c>
      <c r="F202" s="114">
        <v>921.27</v>
      </c>
      <c r="G202" s="114">
        <v>926.17</v>
      </c>
      <c r="H202" s="114">
        <v>1</v>
      </c>
      <c r="I202" s="114" t="s">
        <v>44</v>
      </c>
      <c r="J202" s="114" t="s">
        <v>93</v>
      </c>
      <c r="K202" s="137">
        <v>40122</v>
      </c>
      <c r="L202" s="114" t="s">
        <v>220</v>
      </c>
      <c r="M202" s="114"/>
      <c r="N202" s="114"/>
      <c r="O202" s="138" t="s">
        <v>221</v>
      </c>
      <c r="P202" s="129" t="s">
        <v>49</v>
      </c>
      <c r="Q202" s="114">
        <v>919.06</v>
      </c>
      <c r="R202" s="114">
        <v>1471.65</v>
      </c>
      <c r="S202" s="114">
        <v>684.11</v>
      </c>
      <c r="T202" s="114">
        <v>688.71</v>
      </c>
      <c r="U202" s="114">
        <v>1419.93</v>
      </c>
      <c r="V202" s="114">
        <v>688.58</v>
      </c>
      <c r="W202" s="114">
        <v>741.71</v>
      </c>
      <c r="X202" s="114">
        <v>1422.44</v>
      </c>
      <c r="Y202" s="112">
        <v>1425.32</v>
      </c>
      <c r="Z202" s="115">
        <v>65</v>
      </c>
      <c r="AA202" s="114">
        <v>921.55</v>
      </c>
      <c r="AB202" s="114">
        <v>1457.38</v>
      </c>
      <c r="AC202" s="114">
        <v>687.93</v>
      </c>
      <c r="AD202" s="114">
        <v>690.68</v>
      </c>
      <c r="AE202" s="114">
        <v>1420.56</v>
      </c>
      <c r="AF202" s="114">
        <v>691.15</v>
      </c>
      <c r="AG202" s="114">
        <v>745.44</v>
      </c>
      <c r="AH202" s="114">
        <v>1422.9</v>
      </c>
      <c r="AI202" s="114">
        <v>1426.28</v>
      </c>
      <c r="AJ202" s="115">
        <v>66.599999999999994</v>
      </c>
      <c r="AK202" s="112">
        <v>915.32</v>
      </c>
      <c r="AL202" s="112">
        <v>661.71</v>
      </c>
      <c r="AM202" s="112">
        <v>663.2</v>
      </c>
      <c r="AN202" s="112">
        <v>671.93</v>
      </c>
      <c r="AO202" s="112"/>
      <c r="AP202" s="112">
        <v>671.91</v>
      </c>
      <c r="AQ202" s="112">
        <v>727.29</v>
      </c>
      <c r="AR202" s="112">
        <v>727.04</v>
      </c>
      <c r="AS202" s="112"/>
      <c r="AT202" s="115">
        <v>65.099999999999994</v>
      </c>
      <c r="AU202" s="112">
        <v>926.75</v>
      </c>
      <c r="AV202" s="112" t="s">
        <v>222</v>
      </c>
      <c r="AW202" s="112"/>
      <c r="AX202" s="112"/>
      <c r="AY202" s="112"/>
      <c r="AZ202" s="112"/>
      <c r="BA202" s="112"/>
      <c r="BB202" s="112"/>
      <c r="BC202" s="112"/>
      <c r="BD202" s="112"/>
      <c r="BE202" s="175">
        <v>66.599999999999994</v>
      </c>
      <c r="BF202" s="172">
        <v>7.2930000000000001</v>
      </c>
      <c r="BG202" s="172">
        <v>2.86</v>
      </c>
      <c r="BH202" s="172">
        <v>1.46</v>
      </c>
      <c r="BI202" s="173">
        <v>1449</v>
      </c>
      <c r="BJ202" s="174"/>
    </row>
    <row r="203" spans="1:62" s="117" customFormat="1" ht="195" x14ac:dyDescent="0.25">
      <c r="A203" s="131" t="b">
        <v>0</v>
      </c>
      <c r="B203" s="131" t="str">
        <f>IF(A203="false","pass test",IF(AH203&lt;=AI203,"pass test","not pass test"))</f>
        <v>pass test</v>
      </c>
      <c r="C203" s="177"/>
      <c r="D203" s="131">
        <v>141</v>
      </c>
      <c r="E203" s="114" t="s">
        <v>224</v>
      </c>
      <c r="F203" s="114">
        <v>799.41</v>
      </c>
      <c r="G203" s="114">
        <v>813.13</v>
      </c>
      <c r="H203" s="114">
        <v>1</v>
      </c>
      <c r="I203" s="137" t="s">
        <v>44</v>
      </c>
      <c r="J203" s="114" t="s">
        <v>177</v>
      </c>
      <c r="K203" s="151">
        <v>1</v>
      </c>
      <c r="L203" s="114" t="s">
        <v>94</v>
      </c>
      <c r="M203" s="114"/>
      <c r="N203" s="114"/>
      <c r="O203" s="138" t="s">
        <v>225</v>
      </c>
      <c r="P203" s="129" t="s">
        <v>49</v>
      </c>
      <c r="Q203" s="114">
        <v>795</v>
      </c>
      <c r="R203" s="114">
        <v>1262</v>
      </c>
      <c r="S203" s="114">
        <v>135</v>
      </c>
      <c r="T203" s="114">
        <v>143</v>
      </c>
      <c r="U203" s="114">
        <v>1233</v>
      </c>
      <c r="V203" s="114">
        <v>145</v>
      </c>
      <c r="W203" s="114">
        <v>158</v>
      </c>
      <c r="X203" s="114">
        <v>1235</v>
      </c>
      <c r="Y203" s="114">
        <v>1262</v>
      </c>
      <c r="Z203" s="115">
        <v>49</v>
      </c>
      <c r="AA203" s="112">
        <v>800.3</v>
      </c>
      <c r="AB203" s="112">
        <v>1270</v>
      </c>
      <c r="AC203" s="112">
        <v>144</v>
      </c>
      <c r="AD203" s="112">
        <v>151</v>
      </c>
      <c r="AE203" s="112">
        <v>1240</v>
      </c>
      <c r="AF203" s="112">
        <v>152</v>
      </c>
      <c r="AG203" s="112">
        <v>165</v>
      </c>
      <c r="AH203" s="112">
        <v>1242</v>
      </c>
      <c r="AI203" s="112">
        <v>1270</v>
      </c>
      <c r="AJ203" s="115">
        <v>49</v>
      </c>
      <c r="AK203" s="112">
        <v>788.94</v>
      </c>
      <c r="AL203" s="112">
        <v>123</v>
      </c>
      <c r="AM203" s="112"/>
      <c r="AN203" s="112"/>
      <c r="AO203" s="112">
        <v>135</v>
      </c>
      <c r="AP203" s="112"/>
      <c r="AQ203" s="112"/>
      <c r="AR203" s="112">
        <v>150</v>
      </c>
      <c r="AS203" s="112">
        <v>150</v>
      </c>
      <c r="AT203" s="115">
        <v>48</v>
      </c>
      <c r="AU203" s="112"/>
      <c r="AV203" s="112"/>
      <c r="AW203" s="112"/>
      <c r="AX203" s="112"/>
      <c r="AY203" s="112"/>
      <c r="AZ203" s="112"/>
      <c r="BA203" s="112"/>
      <c r="BB203" s="112"/>
      <c r="BC203" s="112"/>
      <c r="BD203" s="112"/>
      <c r="BE203" s="155"/>
      <c r="BF203" s="114"/>
      <c r="BG203" s="114"/>
      <c r="BH203" s="114"/>
      <c r="BI203" s="115"/>
      <c r="BJ203" s="138"/>
    </row>
    <row r="204" spans="1:62" s="117" customFormat="1" ht="45" x14ac:dyDescent="0.25">
      <c r="A204" s="131" t="b">
        <v>0</v>
      </c>
      <c r="B204" s="131" t="str">
        <f>IF(A204="false","pass test",IF(AH204&lt;=AI204,"pass test","not pass test"))</f>
        <v>pass test</v>
      </c>
      <c r="C204" s="177"/>
      <c r="D204" s="131">
        <v>142</v>
      </c>
      <c r="E204" s="114" t="s">
        <v>224</v>
      </c>
      <c r="F204" s="114">
        <v>862.91</v>
      </c>
      <c r="G204" s="114">
        <v>867.13</v>
      </c>
      <c r="H204" s="114">
        <v>2</v>
      </c>
      <c r="I204" s="137" t="s">
        <v>44</v>
      </c>
      <c r="J204" s="114" t="s">
        <v>177</v>
      </c>
      <c r="K204" s="151">
        <v>40319</v>
      </c>
      <c r="L204" s="114" t="s">
        <v>94</v>
      </c>
      <c r="M204" s="114"/>
      <c r="N204" s="114"/>
      <c r="O204" s="138" t="s">
        <v>226</v>
      </c>
      <c r="P204" s="129" t="s">
        <v>49</v>
      </c>
      <c r="Q204" s="114">
        <v>858.5</v>
      </c>
      <c r="R204" s="114">
        <v>1339</v>
      </c>
      <c r="S204" s="114">
        <v>148</v>
      </c>
      <c r="T204" s="114">
        <v>149</v>
      </c>
      <c r="U204" s="114">
        <v>1223</v>
      </c>
      <c r="V204" s="114">
        <v>150</v>
      </c>
      <c r="W204" s="114">
        <v>151</v>
      </c>
      <c r="X204" s="114">
        <v>1230</v>
      </c>
      <c r="Y204" s="114">
        <v>1335</v>
      </c>
      <c r="Z204" s="115">
        <v>50</v>
      </c>
      <c r="AA204" s="112">
        <v>863.8</v>
      </c>
      <c r="AB204" s="112">
        <v>1347</v>
      </c>
      <c r="AC204" s="112">
        <v>156</v>
      </c>
      <c r="AD204" s="112">
        <v>156</v>
      </c>
      <c r="AE204" s="112">
        <v>1231</v>
      </c>
      <c r="AF204" s="112">
        <v>158</v>
      </c>
      <c r="AG204" s="112">
        <v>158</v>
      </c>
      <c r="AH204" s="112">
        <v>1238</v>
      </c>
      <c r="AI204" s="112">
        <v>1343</v>
      </c>
      <c r="AJ204" s="115">
        <v>50</v>
      </c>
      <c r="AK204" s="112">
        <v>852.44</v>
      </c>
      <c r="AL204" s="112">
        <v>139</v>
      </c>
      <c r="AM204" s="112"/>
      <c r="AN204" s="112"/>
      <c r="AO204" s="112">
        <v>141</v>
      </c>
      <c r="AP204" s="112"/>
      <c r="AQ204" s="112"/>
      <c r="AR204" s="112">
        <v>142</v>
      </c>
      <c r="AS204" s="112">
        <v>143</v>
      </c>
      <c r="AT204" s="115">
        <v>50</v>
      </c>
      <c r="AU204" s="112"/>
      <c r="AV204" s="112"/>
      <c r="AW204" s="112"/>
      <c r="AX204" s="112"/>
      <c r="AY204" s="112"/>
      <c r="AZ204" s="112"/>
      <c r="BA204" s="112"/>
      <c r="BB204" s="112"/>
      <c r="BC204" s="112"/>
      <c r="BD204" s="112"/>
      <c r="BE204" s="155"/>
      <c r="BF204" s="114"/>
      <c r="BG204" s="114"/>
      <c r="BH204" s="114"/>
      <c r="BI204" s="115"/>
      <c r="BJ204" s="138"/>
    </row>
    <row r="205" spans="1:62" s="117" customFormat="1" ht="30" x14ac:dyDescent="0.25">
      <c r="A205" s="131" t="b">
        <v>0</v>
      </c>
      <c r="B205" s="131" t="str">
        <f>IF(A205="false","pass test",IF(AH205&lt;=AI205,"pass test","not pass test"))</f>
        <v>pass test</v>
      </c>
      <c r="C205" s="177"/>
      <c r="D205" s="131">
        <v>228</v>
      </c>
      <c r="E205" s="117" t="s">
        <v>389</v>
      </c>
      <c r="F205" s="117">
        <v>1055</v>
      </c>
      <c r="G205" s="117">
        <v>1062</v>
      </c>
      <c r="H205" s="117">
        <v>1</v>
      </c>
      <c r="I205" s="149" t="s">
        <v>44</v>
      </c>
      <c r="J205" s="117" t="s">
        <v>390</v>
      </c>
      <c r="K205" s="149">
        <v>35904</v>
      </c>
      <c r="L205" s="117" t="s">
        <v>391</v>
      </c>
      <c r="M205" s="117" t="s">
        <v>47</v>
      </c>
      <c r="O205" s="150" t="s">
        <v>392</v>
      </c>
      <c r="P205" s="150"/>
      <c r="Q205" s="117">
        <v>3536</v>
      </c>
      <c r="R205" s="118">
        <v>1613</v>
      </c>
      <c r="S205" s="118">
        <v>1079</v>
      </c>
      <c r="T205" s="118">
        <v>1362</v>
      </c>
      <c r="U205" s="118">
        <v>1425</v>
      </c>
      <c r="V205" s="118">
        <v>1425</v>
      </c>
      <c r="W205" s="118">
        <v>1425</v>
      </c>
      <c r="X205" s="118">
        <v>1425</v>
      </c>
      <c r="Y205" s="118">
        <v>1598</v>
      </c>
      <c r="Z205" s="119"/>
      <c r="AA205" s="116">
        <v>1057.4000000000001</v>
      </c>
      <c r="AB205" s="116">
        <v>1607</v>
      </c>
      <c r="AC205" s="116">
        <v>1434</v>
      </c>
      <c r="AD205" s="116">
        <v>1434</v>
      </c>
      <c r="AE205" s="116">
        <v>1434</v>
      </c>
      <c r="AF205" s="116">
        <v>1434</v>
      </c>
      <c r="AG205" s="116">
        <v>1434</v>
      </c>
      <c r="AH205" s="116">
        <v>1434</v>
      </c>
      <c r="AI205" s="116">
        <v>1591</v>
      </c>
      <c r="AJ205" s="119">
        <v>77.2</v>
      </c>
      <c r="AK205" s="116"/>
      <c r="AL205" s="116"/>
      <c r="AM205" s="116"/>
      <c r="AN205" s="116"/>
      <c r="AO205" s="116"/>
      <c r="AP205" s="116"/>
      <c r="AQ205" s="116"/>
      <c r="AR205" s="116"/>
      <c r="AS205" s="116"/>
      <c r="AT205" s="119"/>
      <c r="AU205" s="116"/>
      <c r="AV205" s="116"/>
      <c r="AW205" s="116"/>
      <c r="AX205" s="116"/>
      <c r="AY205" s="116"/>
      <c r="AZ205" s="116"/>
      <c r="BA205" s="116"/>
      <c r="BB205" s="116"/>
      <c r="BC205" s="116"/>
      <c r="BD205" s="116"/>
      <c r="BE205" s="158"/>
      <c r="BF205" s="118"/>
      <c r="BG205" s="118"/>
      <c r="BH205" s="118"/>
      <c r="BI205" s="119"/>
      <c r="BJ205" s="122"/>
    </row>
    <row r="206" spans="1:62" s="117" customFormat="1" x14ac:dyDescent="0.25">
      <c r="A206" s="131" t="b">
        <v>1</v>
      </c>
      <c r="B206" s="131"/>
      <c r="C206" s="177"/>
      <c r="D206" s="131">
        <v>229</v>
      </c>
      <c r="E206" s="117" t="s">
        <v>393</v>
      </c>
      <c r="F206" s="117">
        <v>0</v>
      </c>
      <c r="G206" s="117">
        <v>0</v>
      </c>
      <c r="I206" s="149"/>
      <c r="K206" s="149">
        <v>35924</v>
      </c>
      <c r="O206" s="150" t="s">
        <v>62</v>
      </c>
      <c r="P206" s="150"/>
      <c r="R206" s="118"/>
      <c r="S206" s="118"/>
      <c r="T206" s="118"/>
      <c r="U206" s="118"/>
      <c r="V206" s="118"/>
      <c r="W206" s="118"/>
      <c r="X206" s="118"/>
      <c r="Y206" s="118"/>
      <c r="Z206" s="119"/>
      <c r="AA206" s="116"/>
      <c r="AB206" s="116"/>
      <c r="AC206" s="116"/>
      <c r="AD206" s="116"/>
      <c r="AE206" s="116"/>
      <c r="AF206" s="116"/>
      <c r="AG206" s="116"/>
      <c r="AH206" s="116"/>
      <c r="AI206" s="116"/>
      <c r="AJ206" s="116"/>
      <c r="AK206" s="116"/>
      <c r="AL206" s="116"/>
      <c r="AM206" s="116"/>
      <c r="AN206" s="116"/>
      <c r="AO206" s="116"/>
      <c r="AP206" s="116"/>
      <c r="AQ206" s="116"/>
      <c r="AR206" s="116"/>
      <c r="AS206" s="116"/>
      <c r="AT206" s="119"/>
      <c r="AU206" s="116"/>
      <c r="AV206" s="116"/>
      <c r="AW206" s="116"/>
      <c r="AX206" s="116"/>
      <c r="AY206" s="116"/>
      <c r="AZ206" s="116"/>
      <c r="BA206" s="116"/>
      <c r="BB206" s="116"/>
      <c r="BC206" s="116"/>
      <c r="BD206" s="116"/>
      <c r="BE206" s="159"/>
      <c r="BF206" s="118"/>
      <c r="BG206" s="118"/>
      <c r="BH206" s="118"/>
      <c r="BI206" s="119"/>
      <c r="BJ206" s="122"/>
    </row>
    <row r="207" spans="1:62" s="117" customFormat="1" x14ac:dyDescent="0.25">
      <c r="A207" s="131" t="b">
        <v>1</v>
      </c>
      <c r="B207" s="131"/>
      <c r="C207" s="177"/>
      <c r="D207" s="131">
        <v>230</v>
      </c>
      <c r="E207" s="117" t="s">
        <v>394</v>
      </c>
      <c r="F207" s="117">
        <v>0</v>
      </c>
      <c r="G207" s="117">
        <v>0</v>
      </c>
      <c r="I207" s="149"/>
      <c r="K207" s="149">
        <v>29490</v>
      </c>
      <c r="O207" s="150" t="s">
        <v>62</v>
      </c>
      <c r="P207" s="150"/>
      <c r="R207" s="118"/>
      <c r="S207" s="118"/>
      <c r="T207" s="118"/>
      <c r="U207" s="118"/>
      <c r="V207" s="118"/>
      <c r="W207" s="118"/>
      <c r="X207" s="118"/>
      <c r="Y207" s="118"/>
      <c r="Z207" s="119"/>
      <c r="AA207" s="116"/>
      <c r="AB207" s="116"/>
      <c r="AC207" s="116"/>
      <c r="AD207" s="116"/>
      <c r="AE207" s="116"/>
      <c r="AF207" s="116"/>
      <c r="AG207" s="116"/>
      <c r="AH207" s="116"/>
      <c r="AI207" s="116"/>
      <c r="AJ207" s="119"/>
      <c r="AK207" s="116"/>
      <c r="AL207" s="116"/>
      <c r="AM207" s="116"/>
      <c r="AN207" s="116"/>
      <c r="AO207" s="116"/>
      <c r="AP207" s="116"/>
      <c r="AQ207" s="116"/>
      <c r="AR207" s="116"/>
      <c r="AS207" s="116"/>
      <c r="AT207" s="119"/>
      <c r="AU207" s="116"/>
      <c r="AV207" s="116"/>
      <c r="AW207" s="116"/>
      <c r="AX207" s="116"/>
      <c r="AY207" s="116"/>
      <c r="AZ207" s="116"/>
      <c r="BA207" s="116"/>
      <c r="BB207" s="116"/>
      <c r="BC207" s="116"/>
      <c r="BD207" s="116"/>
      <c r="BE207" s="159"/>
      <c r="BF207" s="118"/>
      <c r="BG207" s="118"/>
      <c r="BH207" s="118"/>
      <c r="BI207" s="119"/>
      <c r="BJ207" s="122"/>
    </row>
    <row r="208" spans="1:62" s="117" customFormat="1" x14ac:dyDescent="0.25">
      <c r="A208" s="131" t="b">
        <v>1</v>
      </c>
      <c r="B208" s="131"/>
      <c r="C208" s="177"/>
      <c r="D208" s="131">
        <v>143</v>
      </c>
      <c r="E208" s="114" t="s">
        <v>227</v>
      </c>
      <c r="F208" s="114">
        <v>0</v>
      </c>
      <c r="G208" s="114">
        <v>0</v>
      </c>
      <c r="H208" s="114"/>
      <c r="I208" s="137"/>
      <c r="J208" s="114"/>
      <c r="K208" s="114"/>
      <c r="L208" s="114"/>
      <c r="M208" s="114"/>
      <c r="N208" s="114"/>
      <c r="O208" s="138"/>
      <c r="P208" s="129" t="s">
        <v>49</v>
      </c>
      <c r="Q208" s="114"/>
      <c r="R208" s="114"/>
      <c r="S208" s="114"/>
      <c r="T208" s="114"/>
      <c r="U208" s="114"/>
      <c r="V208" s="114"/>
      <c r="W208" s="114"/>
      <c r="X208" s="114"/>
      <c r="Y208" s="114"/>
      <c r="Z208" s="115"/>
      <c r="AA208" s="112"/>
      <c r="AB208" s="112"/>
      <c r="AC208" s="112"/>
      <c r="AD208" s="112"/>
      <c r="AE208" s="112"/>
      <c r="AF208" s="112"/>
      <c r="AG208" s="112"/>
      <c r="AH208" s="112"/>
      <c r="AI208" s="112"/>
      <c r="AJ208" s="115"/>
      <c r="AK208" s="112"/>
      <c r="AL208" s="112"/>
      <c r="AM208" s="112"/>
      <c r="AN208" s="112"/>
      <c r="AO208" s="112"/>
      <c r="AP208" s="112"/>
      <c r="AQ208" s="112"/>
      <c r="AR208" s="112"/>
      <c r="AS208" s="112"/>
      <c r="AT208" s="115"/>
      <c r="AU208" s="112"/>
      <c r="AV208" s="112"/>
      <c r="AW208" s="112"/>
      <c r="AX208" s="112"/>
      <c r="AY208" s="112"/>
      <c r="AZ208" s="112"/>
      <c r="BA208" s="112"/>
      <c r="BB208" s="112"/>
      <c r="BC208" s="112"/>
      <c r="BD208" s="112"/>
      <c r="BE208" s="155"/>
      <c r="BF208" s="114"/>
      <c r="BG208" s="114"/>
      <c r="BH208" s="114"/>
      <c r="BI208" s="115"/>
      <c r="BJ208" s="138"/>
    </row>
    <row r="209" spans="1:62" s="117" customFormat="1" ht="45" x14ac:dyDescent="0.25">
      <c r="A209" s="131" t="b">
        <v>0</v>
      </c>
      <c r="B209" s="131" t="str">
        <f>IF(A209="false","pass test",IF(AH209&lt;=AI209,"pass test","not pass test"))</f>
        <v>pass test</v>
      </c>
      <c r="C209" s="177"/>
      <c r="D209" s="131">
        <v>147</v>
      </c>
      <c r="E209" s="114" t="s">
        <v>228</v>
      </c>
      <c r="F209" s="114">
        <v>994</v>
      </c>
      <c r="G209" s="114">
        <v>1000.73</v>
      </c>
      <c r="H209" s="114">
        <v>4</v>
      </c>
      <c r="I209" s="137" t="s">
        <v>44</v>
      </c>
      <c r="J209" s="114" t="s">
        <v>65</v>
      </c>
      <c r="K209" s="151">
        <v>40020</v>
      </c>
      <c r="L209" s="114" t="s">
        <v>66</v>
      </c>
      <c r="M209" s="114"/>
      <c r="N209" s="114"/>
      <c r="O209" s="138" t="s">
        <v>234</v>
      </c>
      <c r="P209" s="129" t="s">
        <v>49</v>
      </c>
      <c r="Q209" s="114">
        <v>987.24</v>
      </c>
      <c r="R209" s="114">
        <v>1536.75</v>
      </c>
      <c r="S209" s="114">
        <v>697.42</v>
      </c>
      <c r="T209" s="114">
        <v>712.52</v>
      </c>
      <c r="U209" s="114">
        <v>1402.35</v>
      </c>
      <c r="V209" s="114">
        <v>712.52</v>
      </c>
      <c r="W209" s="114">
        <v>879.22</v>
      </c>
      <c r="X209" s="114">
        <v>1399.3</v>
      </c>
      <c r="Y209" s="114">
        <v>1541.51</v>
      </c>
      <c r="Z209" s="115">
        <v>64.099999999999994</v>
      </c>
      <c r="AA209" s="114">
        <v>994.71</v>
      </c>
      <c r="AB209" s="114">
        <v>1558.19</v>
      </c>
      <c r="AC209" s="114">
        <v>721.66</v>
      </c>
      <c r="AD209" s="114">
        <v>732.93</v>
      </c>
      <c r="AE209" s="114">
        <v>1422.48</v>
      </c>
      <c r="AF209" s="114">
        <v>737.63</v>
      </c>
      <c r="AG209" s="114">
        <v>902.02</v>
      </c>
      <c r="AH209" s="114">
        <v>1418.8</v>
      </c>
      <c r="AI209" s="114">
        <v>1561.69</v>
      </c>
      <c r="AJ209" s="115">
        <v>63.8</v>
      </c>
      <c r="AK209" s="114">
        <v>978.36</v>
      </c>
      <c r="AL209" s="114">
        <v>695.43</v>
      </c>
      <c r="AM209" s="114"/>
      <c r="AN209" s="114"/>
      <c r="AO209" s="114">
        <v>720.51</v>
      </c>
      <c r="AP209" s="114"/>
      <c r="AQ209" s="114"/>
      <c r="AR209" s="114">
        <v>875.56</v>
      </c>
      <c r="AS209" s="114">
        <v>1524.47</v>
      </c>
      <c r="AT209" s="115" t="s">
        <v>235</v>
      </c>
      <c r="AU209" s="112"/>
      <c r="AV209" s="112"/>
      <c r="AW209" s="112"/>
      <c r="AX209" s="112"/>
      <c r="AY209" s="112"/>
      <c r="AZ209" s="112"/>
      <c r="BA209" s="112"/>
      <c r="BB209" s="112"/>
      <c r="BC209" s="112"/>
      <c r="BD209" s="112"/>
      <c r="BE209" s="158"/>
      <c r="BF209" s="114"/>
      <c r="BG209" s="114"/>
      <c r="BH209" s="114"/>
      <c r="BI209" s="115"/>
      <c r="BJ209" s="138"/>
    </row>
    <row r="210" spans="1:62" s="117" customFormat="1" ht="45" x14ac:dyDescent="0.25">
      <c r="A210" s="131" t="b">
        <v>0</v>
      </c>
      <c r="B210" s="131" t="str">
        <f>IF(A210="false","pass test",IF(AH210&lt;=AI210,"pass test","not pass test"))</f>
        <v>pass test</v>
      </c>
      <c r="C210" s="177"/>
      <c r="D210" s="131">
        <v>146</v>
      </c>
      <c r="E210" s="114" t="s">
        <v>228</v>
      </c>
      <c r="F210" s="114">
        <v>1010</v>
      </c>
      <c r="G210" s="114">
        <v>1027.72</v>
      </c>
      <c r="H210" s="114">
        <v>3</v>
      </c>
      <c r="I210" s="137" t="s">
        <v>44</v>
      </c>
      <c r="J210" s="114" t="s">
        <v>65</v>
      </c>
      <c r="K210" s="151">
        <v>40020</v>
      </c>
      <c r="L210" s="114" t="s">
        <v>66</v>
      </c>
      <c r="M210" s="114"/>
      <c r="N210" s="114"/>
      <c r="O210" s="138" t="s">
        <v>232</v>
      </c>
      <c r="P210" s="129" t="s">
        <v>49</v>
      </c>
      <c r="Q210" s="114">
        <v>1003.24</v>
      </c>
      <c r="R210" s="114">
        <v>1571.79</v>
      </c>
      <c r="S210" s="114">
        <v>924.07</v>
      </c>
      <c r="T210" s="114">
        <v>1109.01</v>
      </c>
      <c r="U210" s="114">
        <v>1422.85</v>
      </c>
      <c r="V210" s="114">
        <v>1134.96</v>
      </c>
      <c r="W210" s="114">
        <v>1272.26</v>
      </c>
      <c r="X210" s="114">
        <v>1425.91</v>
      </c>
      <c r="Y210" s="114">
        <v>1566.44</v>
      </c>
      <c r="Z210" s="115">
        <v>64.900000000000006</v>
      </c>
      <c r="AA210" s="114">
        <v>1010.71</v>
      </c>
      <c r="AB210" s="114">
        <v>1593.47</v>
      </c>
      <c r="AC210" s="114">
        <v>1024.1300000000001</v>
      </c>
      <c r="AD210" s="114">
        <v>1153.0999999999999</v>
      </c>
      <c r="AE210" s="114">
        <v>1442.59</v>
      </c>
      <c r="AF210" s="114">
        <v>1186.25</v>
      </c>
      <c r="AG210" s="114">
        <v>1299.3800000000001</v>
      </c>
      <c r="AH210" s="114">
        <v>1445.48</v>
      </c>
      <c r="AI210" s="112">
        <v>1591.31</v>
      </c>
      <c r="AJ210" s="115">
        <v>65</v>
      </c>
      <c r="AK210" s="114">
        <v>994.36</v>
      </c>
      <c r="AL210" s="114">
        <v>765.21</v>
      </c>
      <c r="AM210" s="114"/>
      <c r="AN210" s="114"/>
      <c r="AO210" s="114">
        <v>1066.28</v>
      </c>
      <c r="AP210" s="114"/>
      <c r="AQ210" s="114"/>
      <c r="AR210" s="114">
        <v>1254.8800000000001</v>
      </c>
      <c r="AS210" s="114">
        <v>1558.95</v>
      </c>
      <c r="AT210" s="115" t="s">
        <v>233</v>
      </c>
      <c r="AU210" s="112"/>
      <c r="AV210" s="112"/>
      <c r="AW210" s="112"/>
      <c r="AX210" s="112"/>
      <c r="AY210" s="112"/>
      <c r="AZ210" s="112"/>
      <c r="BA210" s="112"/>
      <c r="BB210" s="112"/>
      <c r="BC210" s="112"/>
      <c r="BD210" s="112"/>
      <c r="BE210" s="158"/>
      <c r="BF210" s="114"/>
      <c r="BG210" s="114"/>
      <c r="BH210" s="114"/>
      <c r="BI210" s="115"/>
      <c r="BJ210" s="138"/>
    </row>
    <row r="211" spans="1:62" s="117" customFormat="1" ht="60" x14ac:dyDescent="0.25">
      <c r="A211" s="131" t="b">
        <v>0</v>
      </c>
      <c r="B211" s="131" t="str">
        <f>IF(A211="false","pass test",IF(AH211&lt;=AI211,"pass test","not pass test"))</f>
        <v>pass test</v>
      </c>
      <c r="C211" s="177"/>
      <c r="D211" s="131">
        <v>145</v>
      </c>
      <c r="E211" s="114" t="s">
        <v>228</v>
      </c>
      <c r="F211" s="114">
        <v>1114</v>
      </c>
      <c r="G211" s="114">
        <v>1131.72</v>
      </c>
      <c r="H211" s="114">
        <v>2</v>
      </c>
      <c r="I211" s="137" t="s">
        <v>44</v>
      </c>
      <c r="J211" s="114" t="s">
        <v>65</v>
      </c>
      <c r="K211" s="151">
        <v>40020</v>
      </c>
      <c r="L211" s="114" t="s">
        <v>66</v>
      </c>
      <c r="M211" s="114"/>
      <c r="N211" s="114"/>
      <c r="O211" s="138" t="s">
        <v>230</v>
      </c>
      <c r="P211" s="129" t="s">
        <v>49</v>
      </c>
      <c r="Q211" s="114">
        <v>1107.24</v>
      </c>
      <c r="R211" s="114">
        <v>1735.45</v>
      </c>
      <c r="S211" s="114">
        <v>750.32</v>
      </c>
      <c r="T211" s="114">
        <v>755.59</v>
      </c>
      <c r="U211" s="114">
        <v>1566.6</v>
      </c>
      <c r="V211" s="114">
        <v>756.99</v>
      </c>
      <c r="W211" s="114">
        <v>768.53</v>
      </c>
      <c r="X211" s="114">
        <v>1569.2</v>
      </c>
      <c r="Y211" s="114">
        <v>1744.48</v>
      </c>
      <c r="Z211" s="115">
        <v>68.099999999999994</v>
      </c>
      <c r="AA211" s="114">
        <v>1114.71</v>
      </c>
      <c r="AB211" s="114">
        <v>1757.62</v>
      </c>
      <c r="AC211" s="114">
        <v>774.62</v>
      </c>
      <c r="AD211" s="114">
        <v>777.08</v>
      </c>
      <c r="AE211" s="114">
        <v>1588.28</v>
      </c>
      <c r="AF211" s="114">
        <v>781.93</v>
      </c>
      <c r="AG211" s="114">
        <v>789.77</v>
      </c>
      <c r="AH211" s="114">
        <v>1590.75</v>
      </c>
      <c r="AI211" s="114">
        <v>1765.9</v>
      </c>
      <c r="AJ211" s="115">
        <v>68.8</v>
      </c>
      <c r="AK211" s="114">
        <v>1098.3599999999999</v>
      </c>
      <c r="AL211" s="114">
        <v>749.57</v>
      </c>
      <c r="AM211" s="114"/>
      <c r="AN211" s="114"/>
      <c r="AO211" s="114">
        <v>750.21</v>
      </c>
      <c r="AP211" s="114"/>
      <c r="AQ211" s="114"/>
      <c r="AR211" s="114">
        <v>765.19</v>
      </c>
      <c r="AS211" s="114"/>
      <c r="AT211" s="115" t="s">
        <v>231</v>
      </c>
      <c r="AU211" s="112"/>
      <c r="AV211" s="112"/>
      <c r="AW211" s="112"/>
      <c r="AX211" s="112"/>
      <c r="AY211" s="112"/>
      <c r="AZ211" s="112"/>
      <c r="BA211" s="112"/>
      <c r="BB211" s="112"/>
      <c r="BC211" s="112"/>
      <c r="BD211" s="112"/>
      <c r="BE211" s="158"/>
      <c r="BF211" s="114"/>
      <c r="BG211" s="114"/>
      <c r="BH211" s="114"/>
      <c r="BI211" s="115"/>
      <c r="BJ211" s="138"/>
    </row>
    <row r="212" spans="1:62" s="117" customFormat="1" ht="60" x14ac:dyDescent="0.25">
      <c r="A212" s="131" t="b">
        <v>0</v>
      </c>
      <c r="B212" s="131" t="str">
        <f>IF(A212="false","pass test",IF(AH212&lt;=AI212,"pass test","not pass test"))</f>
        <v>pass test</v>
      </c>
      <c r="C212" s="177"/>
      <c r="D212" s="131">
        <v>144</v>
      </c>
      <c r="E212" s="114" t="s">
        <v>228</v>
      </c>
      <c r="F212" s="114">
        <v>1193</v>
      </c>
      <c r="G212" s="114">
        <v>1219.51</v>
      </c>
      <c r="H212" s="114">
        <v>1</v>
      </c>
      <c r="I212" s="137" t="s">
        <v>44</v>
      </c>
      <c r="J212" s="114" t="s">
        <v>65</v>
      </c>
      <c r="K212" s="151">
        <v>40019</v>
      </c>
      <c r="L212" s="114" t="s">
        <v>38</v>
      </c>
      <c r="M212" s="114"/>
      <c r="N212" s="114"/>
      <c r="O212" s="138" t="s">
        <v>229</v>
      </c>
      <c r="P212" s="129" t="s">
        <v>49</v>
      </c>
      <c r="Q212" s="114">
        <v>1186.24</v>
      </c>
      <c r="R212" s="114">
        <v>1874.81</v>
      </c>
      <c r="S212" s="114">
        <v>853.1</v>
      </c>
      <c r="T212" s="114">
        <v>862.83</v>
      </c>
      <c r="U212" s="114">
        <v>1669.64</v>
      </c>
      <c r="V212" s="114">
        <v>865.67</v>
      </c>
      <c r="W212" s="114">
        <v>900.37</v>
      </c>
      <c r="X212" s="114">
        <v>1696.85</v>
      </c>
      <c r="Y212" s="114">
        <v>1877.4</v>
      </c>
      <c r="Z212" s="115">
        <v>73.400000000000006</v>
      </c>
      <c r="AA212" s="112">
        <v>1193.71</v>
      </c>
      <c r="AB212" s="112">
        <v>1897.44</v>
      </c>
      <c r="AC212" s="112">
        <v>874.74</v>
      </c>
      <c r="AD212" s="112">
        <v>883.05</v>
      </c>
      <c r="AE212" s="112">
        <v>1691.08</v>
      </c>
      <c r="AF212" s="112">
        <v>888.08</v>
      </c>
      <c r="AG212" s="112">
        <v>920.86</v>
      </c>
      <c r="AH212" s="112">
        <v>1708.52</v>
      </c>
      <c r="AI212" s="112">
        <v>1899.11</v>
      </c>
      <c r="AJ212" s="115">
        <v>72.900000000000006</v>
      </c>
      <c r="AK212" s="112">
        <v>1177.3599999999999</v>
      </c>
      <c r="AL212" s="112">
        <v>838.58</v>
      </c>
      <c r="AM212" s="112"/>
      <c r="AN212" s="112"/>
      <c r="AO212" s="112">
        <v>858.72</v>
      </c>
      <c r="AP212" s="112"/>
      <c r="AQ212" s="112"/>
      <c r="AR212" s="112">
        <v>896.56</v>
      </c>
      <c r="AS212" s="112">
        <v>1872</v>
      </c>
      <c r="AT212" s="115">
        <v>163.6</v>
      </c>
      <c r="AU212" s="112"/>
      <c r="AV212" s="112"/>
      <c r="AW212" s="112"/>
      <c r="AX212" s="112"/>
      <c r="AY212" s="112"/>
      <c r="AZ212" s="112"/>
      <c r="BA212" s="112"/>
      <c r="BB212" s="112"/>
      <c r="BC212" s="112"/>
      <c r="BD212" s="112"/>
      <c r="BE212" s="158"/>
      <c r="BF212" s="114"/>
      <c r="BG212" s="114"/>
      <c r="BH212" s="114"/>
      <c r="BI212" s="115"/>
      <c r="BJ212" s="138"/>
    </row>
    <row r="213" spans="1:62" s="117" customFormat="1" ht="60" x14ac:dyDescent="0.25">
      <c r="A213" s="131" t="b">
        <v>1</v>
      </c>
      <c r="B213" s="131"/>
      <c r="C213" s="177"/>
      <c r="D213" s="131">
        <v>148</v>
      </c>
      <c r="E213" s="114" t="s">
        <v>236</v>
      </c>
      <c r="F213" s="114">
        <v>1106</v>
      </c>
      <c r="G213" s="114">
        <v>1113.03</v>
      </c>
      <c r="H213" s="114">
        <v>1</v>
      </c>
      <c r="I213" s="137"/>
      <c r="J213" s="114"/>
      <c r="K213" s="114"/>
      <c r="L213" s="114"/>
      <c r="M213" s="114"/>
      <c r="N213" s="114"/>
      <c r="O213" s="138" t="s">
        <v>237</v>
      </c>
      <c r="P213" s="129" t="s">
        <v>49</v>
      </c>
      <c r="Q213" s="114"/>
      <c r="R213" s="114"/>
      <c r="S213" s="114"/>
      <c r="T213" s="114"/>
      <c r="U213" s="114"/>
      <c r="V213" s="114"/>
      <c r="W213" s="114"/>
      <c r="X213" s="114"/>
      <c r="Y213" s="114"/>
      <c r="Z213" s="115"/>
      <c r="AA213" s="112"/>
      <c r="AB213" s="112"/>
      <c r="AC213" s="112"/>
      <c r="AD213" s="112"/>
      <c r="AE213" s="112"/>
      <c r="AF213" s="112"/>
      <c r="AG213" s="112"/>
      <c r="AH213" s="112"/>
      <c r="AI213" s="112"/>
      <c r="AJ213" s="115"/>
      <c r="AK213" s="112"/>
      <c r="AL213" s="112"/>
      <c r="AM213" s="112"/>
      <c r="AN213" s="112"/>
      <c r="AO213" s="112"/>
      <c r="AP213" s="112"/>
      <c r="AQ213" s="112"/>
      <c r="AR213" s="112"/>
      <c r="AS213" s="112"/>
      <c r="AT213" s="115"/>
      <c r="AU213" s="112"/>
      <c r="AV213" s="112"/>
      <c r="AW213" s="112"/>
      <c r="AX213" s="112"/>
      <c r="AY213" s="112"/>
      <c r="AZ213" s="112"/>
      <c r="BA213" s="112"/>
      <c r="BB213" s="112"/>
      <c r="BC213" s="112"/>
      <c r="BD213" s="112"/>
      <c r="BE213" s="155"/>
      <c r="BF213" s="114"/>
      <c r="BG213" s="114"/>
      <c r="BH213" s="114"/>
      <c r="BI213" s="115"/>
      <c r="BJ213" s="138"/>
    </row>
    <row r="214" spans="1:62" s="117" customFormat="1" x14ac:dyDescent="0.25">
      <c r="A214" s="131" t="b">
        <v>1</v>
      </c>
      <c r="B214" s="131"/>
      <c r="C214" s="177"/>
      <c r="D214" s="131">
        <v>151</v>
      </c>
      <c r="E214" s="114" t="s">
        <v>238</v>
      </c>
      <c r="F214" s="114">
        <v>0</v>
      </c>
      <c r="G214" s="114">
        <v>0</v>
      </c>
      <c r="H214" s="114">
        <v>0</v>
      </c>
      <c r="I214" s="137"/>
      <c r="J214" s="114"/>
      <c r="K214" s="114"/>
      <c r="L214" s="114"/>
      <c r="M214" s="114"/>
      <c r="N214" s="114"/>
      <c r="O214" s="150" t="s">
        <v>62</v>
      </c>
      <c r="P214" s="129" t="s">
        <v>49</v>
      </c>
      <c r="Q214" s="114"/>
      <c r="R214" s="114"/>
      <c r="S214" s="114"/>
      <c r="T214" s="114"/>
      <c r="U214" s="114"/>
      <c r="V214" s="114"/>
      <c r="W214" s="114"/>
      <c r="X214" s="114"/>
      <c r="Y214" s="114"/>
      <c r="Z214" s="115"/>
      <c r="AA214" s="112"/>
      <c r="AB214" s="112"/>
      <c r="AC214" s="112"/>
      <c r="AD214" s="112"/>
      <c r="AE214" s="112"/>
      <c r="AF214" s="112"/>
      <c r="AG214" s="112"/>
      <c r="AH214" s="112"/>
      <c r="AI214" s="112"/>
      <c r="AJ214" s="115"/>
      <c r="AK214" s="112"/>
      <c r="AL214" s="112"/>
      <c r="AM214" s="112"/>
      <c r="AN214" s="112"/>
      <c r="AO214" s="112"/>
      <c r="AP214" s="112"/>
      <c r="AQ214" s="112"/>
      <c r="AR214" s="112"/>
      <c r="AS214" s="112"/>
      <c r="AT214" s="115"/>
      <c r="AU214" s="112"/>
      <c r="AV214" s="112"/>
      <c r="AW214" s="112"/>
      <c r="AX214" s="112"/>
      <c r="AY214" s="112"/>
      <c r="AZ214" s="112"/>
      <c r="BA214" s="112"/>
      <c r="BB214" s="112"/>
      <c r="BC214" s="112"/>
      <c r="BD214" s="112"/>
      <c r="BE214" s="155"/>
      <c r="BF214" s="114"/>
      <c r="BG214" s="114"/>
      <c r="BH214" s="114"/>
      <c r="BI214" s="115"/>
      <c r="BJ214" s="138"/>
    </row>
    <row r="215" spans="1:62" s="117" customFormat="1" ht="30" x14ac:dyDescent="0.25">
      <c r="A215" s="131" t="b">
        <v>1</v>
      </c>
      <c r="B215" s="131"/>
      <c r="C215" s="177"/>
      <c r="D215" s="131">
        <v>150</v>
      </c>
      <c r="E215" s="114" t="s">
        <v>238</v>
      </c>
      <c r="F215" s="114">
        <v>3671.9</v>
      </c>
      <c r="G215" s="114">
        <v>3729.2</v>
      </c>
      <c r="H215" s="114">
        <v>2</v>
      </c>
      <c r="I215" s="137"/>
      <c r="J215" s="114"/>
      <c r="K215" s="114"/>
      <c r="L215" s="114"/>
      <c r="M215" s="114"/>
      <c r="N215" s="114"/>
      <c r="O215" s="138" t="s">
        <v>240</v>
      </c>
      <c r="P215" s="129" t="s">
        <v>49</v>
      </c>
      <c r="Q215" s="114"/>
      <c r="R215" s="114"/>
      <c r="S215" s="114"/>
      <c r="T215" s="114"/>
      <c r="U215" s="114"/>
      <c r="V215" s="114"/>
      <c r="W215" s="114"/>
      <c r="X215" s="114"/>
      <c r="Y215" s="114"/>
      <c r="Z215" s="115"/>
      <c r="AA215" s="112"/>
      <c r="AB215" s="112"/>
      <c r="AC215" s="112"/>
      <c r="AD215" s="112"/>
      <c r="AE215" s="112"/>
      <c r="AF215" s="112"/>
      <c r="AG215" s="112"/>
      <c r="AH215" s="112"/>
      <c r="AI215" s="112"/>
      <c r="AJ215" s="115"/>
      <c r="AK215" s="112"/>
      <c r="AL215" s="112"/>
      <c r="AM215" s="112"/>
      <c r="AN215" s="112"/>
      <c r="AO215" s="112"/>
      <c r="AP215" s="112"/>
      <c r="AQ215" s="112"/>
      <c r="AR215" s="112"/>
      <c r="AS215" s="112"/>
      <c r="AT215" s="115"/>
      <c r="AU215" s="112"/>
      <c r="AV215" s="112"/>
      <c r="AW215" s="112"/>
      <c r="AX215" s="112"/>
      <c r="AY215" s="112"/>
      <c r="AZ215" s="112"/>
      <c r="BA215" s="112"/>
      <c r="BB215" s="112"/>
      <c r="BC215" s="112"/>
      <c r="BD215" s="112"/>
      <c r="BE215" s="155"/>
      <c r="BF215" s="114"/>
      <c r="BG215" s="114"/>
      <c r="BH215" s="114"/>
      <c r="BI215" s="115"/>
      <c r="BJ215" s="138"/>
    </row>
    <row r="216" spans="1:62" s="117" customFormat="1" ht="30" x14ac:dyDescent="0.25">
      <c r="A216" s="131" t="b">
        <v>1</v>
      </c>
      <c r="B216" s="131"/>
      <c r="C216" s="177"/>
      <c r="D216" s="131">
        <v>149</v>
      </c>
      <c r="E216" s="114" t="s">
        <v>238</v>
      </c>
      <c r="F216" s="114">
        <v>3682.9</v>
      </c>
      <c r="G216" s="114">
        <v>3727.7</v>
      </c>
      <c r="H216" s="114">
        <v>1</v>
      </c>
      <c r="I216" s="137"/>
      <c r="J216" s="114"/>
      <c r="K216" s="114"/>
      <c r="L216" s="114"/>
      <c r="M216" s="114"/>
      <c r="N216" s="114"/>
      <c r="O216" s="138" t="s">
        <v>239</v>
      </c>
      <c r="P216" s="129" t="s">
        <v>49</v>
      </c>
      <c r="Q216" s="114"/>
      <c r="R216" s="114"/>
      <c r="S216" s="114"/>
      <c r="T216" s="114"/>
      <c r="U216" s="114"/>
      <c r="V216" s="114"/>
      <c r="W216" s="114"/>
      <c r="X216" s="114"/>
      <c r="Y216" s="114"/>
      <c r="Z216" s="115"/>
      <c r="AA216" s="112"/>
      <c r="AB216" s="112"/>
      <c r="AC216" s="112"/>
      <c r="AD216" s="112"/>
      <c r="AE216" s="112"/>
      <c r="AF216" s="112"/>
      <c r="AG216" s="112"/>
      <c r="AH216" s="112"/>
      <c r="AI216" s="112"/>
      <c r="AJ216" s="115"/>
      <c r="AK216" s="112"/>
      <c r="AL216" s="112"/>
      <c r="AM216" s="112"/>
      <c r="AN216" s="112"/>
      <c r="AO216" s="112"/>
      <c r="AP216" s="112"/>
      <c r="AQ216" s="112"/>
      <c r="AR216" s="112"/>
      <c r="AS216" s="112"/>
      <c r="AT216" s="115"/>
      <c r="AU216" s="112"/>
      <c r="AV216" s="112"/>
      <c r="AW216" s="112"/>
      <c r="AX216" s="112"/>
      <c r="AY216" s="112"/>
      <c r="AZ216" s="112"/>
      <c r="BA216" s="112"/>
      <c r="BB216" s="112"/>
      <c r="BC216" s="112"/>
      <c r="BD216" s="112"/>
      <c r="BE216" s="155"/>
      <c r="BF216" s="114"/>
      <c r="BG216" s="114"/>
      <c r="BH216" s="114"/>
      <c r="BI216" s="115"/>
      <c r="BJ216" s="138"/>
    </row>
    <row r="217" spans="1:62" s="117" customFormat="1" ht="45" x14ac:dyDescent="0.25">
      <c r="A217" s="131" t="b">
        <v>1</v>
      </c>
      <c r="B217" s="131"/>
      <c r="C217" s="177"/>
      <c r="D217" s="131">
        <v>154</v>
      </c>
      <c r="E217" s="114" t="s">
        <v>241</v>
      </c>
      <c r="F217" s="114">
        <v>3684.4</v>
      </c>
      <c r="G217" s="114">
        <v>3713.7</v>
      </c>
      <c r="H217" s="114">
        <v>3</v>
      </c>
      <c r="I217" s="137"/>
      <c r="J217" s="114"/>
      <c r="K217" s="114"/>
      <c r="L217" s="114"/>
      <c r="M217" s="114"/>
      <c r="N217" s="114"/>
      <c r="O217" s="138" t="s">
        <v>245</v>
      </c>
      <c r="P217" s="129" t="s">
        <v>49</v>
      </c>
      <c r="Q217" s="114"/>
      <c r="R217" s="114"/>
      <c r="S217" s="114"/>
      <c r="T217" s="114"/>
      <c r="U217" s="114"/>
      <c r="V217" s="114"/>
      <c r="W217" s="114"/>
      <c r="X217" s="114"/>
      <c r="Y217" s="114"/>
      <c r="Z217" s="115"/>
      <c r="AA217" s="112"/>
      <c r="AB217" s="112"/>
      <c r="AC217" s="112"/>
      <c r="AD217" s="112"/>
      <c r="AE217" s="112"/>
      <c r="AF217" s="112"/>
      <c r="AG217" s="112"/>
      <c r="AH217" s="112"/>
      <c r="AI217" s="112"/>
      <c r="AJ217" s="115"/>
      <c r="AK217" s="112"/>
      <c r="AL217" s="112"/>
      <c r="AM217" s="112"/>
      <c r="AN217" s="112"/>
      <c r="AO217" s="112"/>
      <c r="AP217" s="112"/>
      <c r="AQ217" s="112"/>
      <c r="AR217" s="112"/>
      <c r="AS217" s="112"/>
      <c r="AT217" s="115"/>
      <c r="AU217" s="112"/>
      <c r="AV217" s="112"/>
      <c r="AW217" s="112"/>
      <c r="AX217" s="112"/>
      <c r="AY217" s="112"/>
      <c r="AZ217" s="112"/>
      <c r="BA217" s="112"/>
      <c r="BB217" s="112"/>
      <c r="BC217" s="112"/>
      <c r="BD217" s="112"/>
      <c r="BE217" s="155"/>
      <c r="BF217" s="114"/>
      <c r="BG217" s="114"/>
      <c r="BH217" s="114"/>
      <c r="BI217" s="115"/>
      <c r="BJ217" s="138"/>
    </row>
    <row r="218" spans="1:62" s="117" customFormat="1" ht="45" x14ac:dyDescent="0.25">
      <c r="A218" s="131" t="b">
        <v>1</v>
      </c>
      <c r="B218" s="131"/>
      <c r="C218" s="177"/>
      <c r="D218" s="131">
        <v>153</v>
      </c>
      <c r="E218" s="114" t="s">
        <v>241</v>
      </c>
      <c r="F218" s="114">
        <v>3733.8</v>
      </c>
      <c r="G218" s="114">
        <v>3767.9</v>
      </c>
      <c r="H218" s="114">
        <v>2</v>
      </c>
      <c r="I218" s="137"/>
      <c r="J218" s="114"/>
      <c r="K218" s="114"/>
      <c r="L218" s="114"/>
      <c r="M218" s="114"/>
      <c r="N218" s="114"/>
      <c r="O218" s="138" t="s">
        <v>244</v>
      </c>
      <c r="P218" s="129" t="s">
        <v>49</v>
      </c>
      <c r="Q218" s="114"/>
      <c r="R218" s="114"/>
      <c r="S218" s="114"/>
      <c r="T218" s="114"/>
      <c r="U218" s="114"/>
      <c r="V218" s="114"/>
      <c r="W218" s="114"/>
      <c r="X218" s="114"/>
      <c r="Y218" s="114"/>
      <c r="Z218" s="115"/>
      <c r="AA218" s="112"/>
      <c r="AB218" s="112"/>
      <c r="AC218" s="112"/>
      <c r="AD218" s="112"/>
      <c r="AE218" s="112"/>
      <c r="AF218" s="112"/>
      <c r="AG218" s="112"/>
      <c r="AH218" s="112"/>
      <c r="AI218" s="112"/>
      <c r="AJ218" s="115"/>
      <c r="AK218" s="112"/>
      <c r="AL218" s="112"/>
      <c r="AM218" s="112"/>
      <c r="AN218" s="112"/>
      <c r="AO218" s="112"/>
      <c r="AP218" s="112"/>
      <c r="AQ218" s="112"/>
      <c r="AR218" s="112"/>
      <c r="AS218" s="112"/>
      <c r="AT218" s="115"/>
      <c r="AU218" s="112"/>
      <c r="AV218" s="112"/>
      <c r="AW218" s="112"/>
      <c r="AX218" s="112"/>
      <c r="AY218" s="112"/>
      <c r="AZ218" s="112"/>
      <c r="BA218" s="112"/>
      <c r="BB218" s="112"/>
      <c r="BC218" s="112"/>
      <c r="BD218" s="112"/>
      <c r="BE218" s="155"/>
      <c r="BF218" s="114"/>
      <c r="BG218" s="114"/>
      <c r="BH218" s="114"/>
      <c r="BI218" s="115"/>
      <c r="BJ218" s="138"/>
    </row>
    <row r="219" spans="1:62" s="117" customFormat="1" ht="45" x14ac:dyDescent="0.25">
      <c r="A219" s="131" t="b">
        <v>1</v>
      </c>
      <c r="B219" s="131"/>
      <c r="C219" s="177"/>
      <c r="D219" s="131">
        <v>152</v>
      </c>
      <c r="E219" s="114" t="s">
        <v>241</v>
      </c>
      <c r="F219" s="114">
        <v>3911.19</v>
      </c>
      <c r="G219" s="114">
        <v>3925.21</v>
      </c>
      <c r="H219" s="114" t="s">
        <v>242</v>
      </c>
      <c r="I219" s="137"/>
      <c r="J219" s="114"/>
      <c r="K219" s="114"/>
      <c r="L219" s="114"/>
      <c r="M219" s="114"/>
      <c r="N219" s="114"/>
      <c r="O219" s="138" t="s">
        <v>243</v>
      </c>
      <c r="P219" s="129" t="s">
        <v>49</v>
      </c>
      <c r="Q219" s="114"/>
      <c r="R219" s="114"/>
      <c r="S219" s="114"/>
      <c r="T219" s="114"/>
      <c r="U219" s="114"/>
      <c r="V219" s="114"/>
      <c r="W219" s="114"/>
      <c r="X219" s="114"/>
      <c r="Y219" s="114"/>
      <c r="Z219" s="115"/>
      <c r="AA219" s="112"/>
      <c r="AB219" s="112"/>
      <c r="AC219" s="112"/>
      <c r="AD219" s="112"/>
      <c r="AE219" s="112"/>
      <c r="AF219" s="112"/>
      <c r="AG219" s="112"/>
      <c r="AH219" s="112"/>
      <c r="AI219" s="112"/>
      <c r="AJ219" s="115"/>
      <c r="AK219" s="112"/>
      <c r="AL219" s="112"/>
      <c r="AM219" s="112"/>
      <c r="AN219" s="112"/>
      <c r="AO219" s="112"/>
      <c r="AP219" s="112"/>
      <c r="AQ219" s="112"/>
      <c r="AR219" s="112"/>
      <c r="AS219" s="112"/>
      <c r="AT219" s="115"/>
      <c r="AU219" s="112"/>
      <c r="AV219" s="112"/>
      <c r="AW219" s="112"/>
      <c r="AX219" s="112"/>
      <c r="AY219" s="112"/>
      <c r="AZ219" s="112"/>
      <c r="BA219" s="112"/>
      <c r="BB219" s="112"/>
      <c r="BC219" s="112"/>
      <c r="BD219" s="112"/>
      <c r="BE219" s="155"/>
      <c r="BF219" s="114"/>
      <c r="BG219" s="114"/>
      <c r="BH219" s="114"/>
      <c r="BI219" s="115"/>
      <c r="BJ219" s="138"/>
    </row>
    <row r="220" spans="1:62" s="117" customFormat="1" x14ac:dyDescent="0.25">
      <c r="A220" s="131" t="b">
        <v>1</v>
      </c>
      <c r="B220" s="131"/>
      <c r="C220" s="177"/>
      <c r="D220" s="131">
        <v>155</v>
      </c>
      <c r="E220" s="114" t="s">
        <v>241</v>
      </c>
      <c r="F220" s="114">
        <v>3911.19</v>
      </c>
      <c r="G220" s="114">
        <v>3925.21</v>
      </c>
      <c r="H220" s="114">
        <v>1</v>
      </c>
      <c r="I220" s="137"/>
      <c r="J220" s="114"/>
      <c r="K220" s="114"/>
      <c r="L220" s="114"/>
      <c r="M220" s="114"/>
      <c r="N220" s="114"/>
      <c r="O220" s="138" t="s">
        <v>58</v>
      </c>
      <c r="P220" s="129" t="s">
        <v>49</v>
      </c>
      <c r="Q220" s="114"/>
      <c r="R220" s="114"/>
      <c r="S220" s="114"/>
      <c r="T220" s="114"/>
      <c r="U220" s="114"/>
      <c r="V220" s="114"/>
      <c r="W220" s="114"/>
      <c r="X220" s="114"/>
      <c r="Y220" s="114"/>
      <c r="Z220" s="115"/>
      <c r="AA220" s="112"/>
      <c r="AB220" s="112"/>
      <c r="AC220" s="112"/>
      <c r="AD220" s="112"/>
      <c r="AE220" s="112"/>
      <c r="AF220" s="112"/>
      <c r="AG220" s="112"/>
      <c r="AH220" s="112"/>
      <c r="AI220" s="112"/>
      <c r="AJ220" s="115"/>
      <c r="AK220" s="112"/>
      <c r="AL220" s="112"/>
      <c r="AM220" s="112"/>
      <c r="AN220" s="112"/>
      <c r="AO220" s="112"/>
      <c r="AP220" s="112"/>
      <c r="AQ220" s="112"/>
      <c r="AR220" s="112"/>
      <c r="AS220" s="112"/>
      <c r="AT220" s="115"/>
      <c r="AU220" s="112"/>
      <c r="AV220" s="112"/>
      <c r="AW220" s="112"/>
      <c r="AX220" s="112"/>
      <c r="AY220" s="112"/>
      <c r="AZ220" s="112"/>
      <c r="BA220" s="112"/>
      <c r="BB220" s="112"/>
      <c r="BC220" s="112"/>
      <c r="BD220" s="112"/>
      <c r="BE220" s="155"/>
      <c r="BF220" s="114"/>
      <c r="BG220" s="114"/>
      <c r="BH220" s="114"/>
      <c r="BI220" s="115"/>
      <c r="BJ220" s="138"/>
    </row>
    <row r="221" spans="1:62" s="117" customFormat="1" ht="45" x14ac:dyDescent="0.25">
      <c r="A221" s="131" t="b">
        <v>0</v>
      </c>
      <c r="B221" s="131" t="str">
        <f>IF(A221="false","pass test",IF(AH221&lt;=AI221,"pass test","not pass test"))</f>
        <v>pass test</v>
      </c>
      <c r="C221" s="177"/>
      <c r="D221" s="131">
        <v>231</v>
      </c>
      <c r="E221" s="117" t="s">
        <v>395</v>
      </c>
      <c r="F221" s="117">
        <v>1057</v>
      </c>
      <c r="G221" s="117">
        <v>1080</v>
      </c>
      <c r="H221" s="117">
        <v>1</v>
      </c>
      <c r="I221" s="149" t="s">
        <v>44</v>
      </c>
      <c r="J221" s="117" t="s">
        <v>339</v>
      </c>
      <c r="K221" s="149">
        <v>32036</v>
      </c>
      <c r="L221" s="117" t="s">
        <v>396</v>
      </c>
      <c r="O221" s="150" t="s">
        <v>397</v>
      </c>
      <c r="P221" s="150"/>
      <c r="Q221" s="117">
        <v>1021.02</v>
      </c>
      <c r="R221" s="118">
        <v>1676.4</v>
      </c>
      <c r="S221" s="118">
        <v>28.6</v>
      </c>
      <c r="T221" s="118">
        <v>19.399999999999999</v>
      </c>
      <c r="U221" s="118">
        <v>1121.3</v>
      </c>
      <c r="V221" s="118">
        <v>22.1</v>
      </c>
      <c r="W221" s="118">
        <v>22.1</v>
      </c>
      <c r="X221" s="118">
        <v>1360.1</v>
      </c>
      <c r="Y221" s="118">
        <v>1656.6</v>
      </c>
      <c r="Z221" s="119">
        <v>94.4</v>
      </c>
      <c r="AA221" s="116">
        <v>1063.54</v>
      </c>
      <c r="AB221" s="116">
        <v>1698.1</v>
      </c>
      <c r="AC221" s="116">
        <v>46.9</v>
      </c>
      <c r="AD221" s="116">
        <v>43.9</v>
      </c>
      <c r="AE221" s="116">
        <v>1141.4000000000001</v>
      </c>
      <c r="AF221" s="116">
        <v>46.9</v>
      </c>
      <c r="AG221" s="116">
        <v>49</v>
      </c>
      <c r="AH221" s="116">
        <v>1378.1</v>
      </c>
      <c r="AI221" s="116">
        <v>1398.6</v>
      </c>
      <c r="AJ221" s="119">
        <v>94.4</v>
      </c>
      <c r="AK221" s="116"/>
      <c r="AL221" s="116"/>
      <c r="AM221" s="116"/>
      <c r="AN221" s="116"/>
      <c r="AO221" s="116"/>
      <c r="AP221" s="116"/>
      <c r="AQ221" s="116"/>
      <c r="AR221" s="116"/>
      <c r="AS221" s="116"/>
      <c r="AT221" s="119"/>
      <c r="AU221" s="116"/>
      <c r="AV221" s="116"/>
      <c r="AW221" s="116"/>
      <c r="AX221" s="116"/>
      <c r="AY221" s="116"/>
      <c r="AZ221" s="116"/>
      <c r="BA221" s="116"/>
      <c r="BB221" s="116"/>
      <c r="BC221" s="116"/>
      <c r="BD221" s="116"/>
      <c r="BE221" s="159"/>
      <c r="BF221" s="118"/>
      <c r="BG221" s="118"/>
      <c r="BH221" s="118"/>
      <c r="BI221" s="119"/>
      <c r="BJ221" s="122"/>
    </row>
    <row r="222" spans="1:62" s="117" customFormat="1" ht="45" x14ac:dyDescent="0.25">
      <c r="A222" s="131" t="b">
        <v>0</v>
      </c>
      <c r="B222" s="131" t="str">
        <f>IF(A222="false","pass test",IF(AH222&lt;=AI222,"pass test","not pass test"))</f>
        <v>pass test</v>
      </c>
      <c r="C222" s="177"/>
      <c r="D222" s="131">
        <v>232</v>
      </c>
      <c r="E222" s="117" t="s">
        <v>395</v>
      </c>
      <c r="F222" s="117">
        <v>1101</v>
      </c>
      <c r="G222" s="117">
        <v>1110</v>
      </c>
      <c r="H222" s="117">
        <v>2</v>
      </c>
      <c r="I222" s="149" t="s">
        <v>44</v>
      </c>
      <c r="J222" s="117" t="s">
        <v>339</v>
      </c>
      <c r="K222" s="149">
        <v>32036</v>
      </c>
      <c r="L222" s="117" t="s">
        <v>398</v>
      </c>
      <c r="O222" s="150" t="s">
        <v>399</v>
      </c>
      <c r="P222" s="150"/>
      <c r="Q222" s="117">
        <v>1095.4000000000001</v>
      </c>
      <c r="R222" s="118">
        <v>1747.5</v>
      </c>
      <c r="S222" s="118">
        <v>221.4</v>
      </c>
      <c r="T222" s="118">
        <v>522.29999999999995</v>
      </c>
      <c r="U222" s="118">
        <v>1479.5</v>
      </c>
      <c r="V222" s="118">
        <v>624.5</v>
      </c>
      <c r="W222" s="118">
        <v>624.5</v>
      </c>
      <c r="X222" s="118">
        <v>1497.5</v>
      </c>
      <c r="Y222" s="118">
        <v>1727.7</v>
      </c>
      <c r="Z222" s="119">
        <v>100.6</v>
      </c>
      <c r="AA222" s="116">
        <v>1104.5999999999999</v>
      </c>
      <c r="AB222" s="116">
        <v>1758.3</v>
      </c>
      <c r="AC222" s="116">
        <v>509.2</v>
      </c>
      <c r="AD222" s="116">
        <v>721.3</v>
      </c>
      <c r="AE222" s="116">
        <v>1492.8</v>
      </c>
      <c r="AF222" s="116">
        <v>718.2</v>
      </c>
      <c r="AG222" s="116">
        <v>731.6</v>
      </c>
      <c r="AH222" s="116">
        <v>1508.3</v>
      </c>
      <c r="AI222" s="116">
        <v>1739.6</v>
      </c>
      <c r="AJ222" s="119">
        <v>100.6</v>
      </c>
      <c r="AK222" s="116">
        <v>1088.8</v>
      </c>
      <c r="AL222" s="116"/>
      <c r="AM222" s="116">
        <v>0</v>
      </c>
      <c r="AN222" s="116">
        <v>0</v>
      </c>
      <c r="AO222" s="116">
        <v>445.2</v>
      </c>
      <c r="AP222" s="116">
        <v>448.1</v>
      </c>
      <c r="AQ222" s="116">
        <v>595.6</v>
      </c>
      <c r="AR222" s="116">
        <v>1458.5</v>
      </c>
      <c r="AS222" s="116"/>
      <c r="AT222" s="119"/>
      <c r="AU222" s="116"/>
      <c r="AV222" s="116"/>
      <c r="AW222" s="116"/>
      <c r="AX222" s="116"/>
      <c r="AY222" s="116"/>
      <c r="AZ222" s="116"/>
      <c r="BA222" s="116"/>
      <c r="BB222" s="116"/>
      <c r="BC222" s="116"/>
      <c r="BD222" s="116"/>
      <c r="BE222" s="159"/>
      <c r="BF222" s="118"/>
      <c r="BG222" s="118"/>
      <c r="BH222" s="118"/>
      <c r="BI222" s="119"/>
      <c r="BJ222" s="122"/>
    </row>
    <row r="223" spans="1:62" s="117" customFormat="1" ht="60" x14ac:dyDescent="0.25">
      <c r="A223" s="131" t="s">
        <v>1411</v>
      </c>
      <c r="B223" s="131" t="str">
        <f>IF(A223="false","pass test",IF(AH223&lt;=AI223,"pass test","not pass test"))</f>
        <v>pass test</v>
      </c>
      <c r="C223" s="177"/>
      <c r="D223" s="131">
        <v>156</v>
      </c>
      <c r="E223" s="114" t="s">
        <v>246</v>
      </c>
      <c r="F223" s="114">
        <v>975.3</v>
      </c>
      <c r="G223" s="114">
        <v>995</v>
      </c>
      <c r="H223" s="114">
        <v>1</v>
      </c>
      <c r="I223" s="137" t="s">
        <v>44</v>
      </c>
      <c r="J223" s="114"/>
      <c r="K223" s="151">
        <v>34192</v>
      </c>
      <c r="L223" s="114"/>
      <c r="M223" s="114"/>
      <c r="N223" s="114"/>
      <c r="O223" s="138" t="s">
        <v>247</v>
      </c>
      <c r="P223" s="129" t="s">
        <v>49</v>
      </c>
      <c r="Q223" s="114"/>
      <c r="R223" s="114" t="s">
        <v>248</v>
      </c>
      <c r="S223" s="114"/>
      <c r="T223" s="114"/>
      <c r="U223" s="114"/>
      <c r="V223" s="114"/>
      <c r="W223" s="114"/>
      <c r="X223" s="114"/>
      <c r="Y223" s="114"/>
      <c r="Z223" s="115"/>
      <c r="AA223" s="112"/>
      <c r="AB223" s="112"/>
      <c r="AC223" s="112"/>
      <c r="AD223" s="112"/>
      <c r="AE223" s="112"/>
      <c r="AF223" s="112"/>
      <c r="AG223" s="112"/>
      <c r="AH223" s="112"/>
      <c r="AI223" s="112"/>
      <c r="AJ223" s="115"/>
      <c r="AK223" s="112"/>
      <c r="AL223" s="112"/>
      <c r="AM223" s="112"/>
      <c r="AN223" s="112"/>
      <c r="AO223" s="112"/>
      <c r="AP223" s="112"/>
      <c r="AQ223" s="112"/>
      <c r="AR223" s="112"/>
      <c r="AS223" s="112"/>
      <c r="AT223" s="115"/>
      <c r="AU223" s="112"/>
      <c r="AV223" s="112"/>
      <c r="AW223" s="112"/>
      <c r="AX223" s="112"/>
      <c r="AY223" s="112"/>
      <c r="AZ223" s="112"/>
      <c r="BA223" s="112"/>
      <c r="BB223" s="112"/>
      <c r="BC223" s="112"/>
      <c r="BD223" s="112"/>
      <c r="BE223" s="155"/>
      <c r="BF223" s="114"/>
      <c r="BG223" s="114">
        <v>1.8</v>
      </c>
      <c r="BH223" s="114">
        <v>0.5</v>
      </c>
      <c r="BI223" s="115">
        <v>1465</v>
      </c>
      <c r="BJ223" s="138"/>
    </row>
    <row r="224" spans="1:62" s="117" customFormat="1" ht="180" x14ac:dyDescent="0.25">
      <c r="A224" s="131" t="s">
        <v>1411</v>
      </c>
      <c r="B224" s="131" t="str">
        <f>IF(A224="false","pass test",IF(AH224&lt;=AI224,"pass test","not pass test"))</f>
        <v>pass test</v>
      </c>
      <c r="C224" s="177"/>
      <c r="D224" s="131">
        <v>157</v>
      </c>
      <c r="E224" s="114" t="s">
        <v>246</v>
      </c>
      <c r="F224" s="114">
        <v>1041</v>
      </c>
      <c r="G224" s="114">
        <v>1054</v>
      </c>
      <c r="H224" s="114">
        <v>2</v>
      </c>
      <c r="I224" s="137" t="s">
        <v>44</v>
      </c>
      <c r="J224" s="114"/>
      <c r="K224" s="151">
        <v>34196</v>
      </c>
      <c r="L224" s="114"/>
      <c r="M224" s="114"/>
      <c r="N224" s="114"/>
      <c r="O224" s="138" t="s">
        <v>249</v>
      </c>
      <c r="P224" s="129" t="s">
        <v>49</v>
      </c>
      <c r="Q224" s="114"/>
      <c r="R224" s="114" t="s">
        <v>248</v>
      </c>
      <c r="S224" s="114"/>
      <c r="T224" s="114"/>
      <c r="U224" s="114"/>
      <c r="V224" s="114"/>
      <c r="W224" s="114"/>
      <c r="X224" s="114"/>
      <c r="Y224" s="114"/>
      <c r="Z224" s="115"/>
      <c r="AA224" s="112"/>
      <c r="AB224" s="112"/>
      <c r="AC224" s="112"/>
      <c r="AD224" s="112"/>
      <c r="AE224" s="112"/>
      <c r="AF224" s="112"/>
      <c r="AG224" s="112"/>
      <c r="AH224" s="112"/>
      <c r="AI224" s="112"/>
      <c r="AJ224" s="115"/>
      <c r="AK224" s="112"/>
      <c r="AL224" s="112"/>
      <c r="AM224" s="112"/>
      <c r="AN224" s="112"/>
      <c r="AO224" s="112"/>
      <c r="AP224" s="112"/>
      <c r="AQ224" s="112"/>
      <c r="AR224" s="112"/>
      <c r="AS224" s="112"/>
      <c r="AT224" s="115"/>
      <c r="AU224" s="112"/>
      <c r="AV224" s="112"/>
      <c r="AW224" s="112"/>
      <c r="AX224" s="112"/>
      <c r="AY224" s="112"/>
      <c r="AZ224" s="112"/>
      <c r="BA224" s="112"/>
      <c r="BB224" s="112"/>
      <c r="BC224" s="112"/>
      <c r="BD224" s="112"/>
      <c r="BE224" s="155"/>
      <c r="BF224" s="114"/>
      <c r="BG224" s="114">
        <v>35</v>
      </c>
      <c r="BH224" s="114"/>
      <c r="BI224" s="115">
        <v>1550</v>
      </c>
      <c r="BJ224" s="138"/>
    </row>
    <row r="225" spans="1:62" s="117" customFormat="1" ht="165" x14ac:dyDescent="0.25">
      <c r="A225" s="131" t="s">
        <v>1411</v>
      </c>
      <c r="B225" s="131" t="str">
        <f>IF(A225="false","pass test",IF(AH225&lt;=AI225,"pass test","not pass test"))</f>
        <v>pass test</v>
      </c>
      <c r="C225" s="177"/>
      <c r="D225" s="131">
        <v>158</v>
      </c>
      <c r="E225" s="114" t="s">
        <v>246</v>
      </c>
      <c r="F225" s="114">
        <v>1054.5999999999999</v>
      </c>
      <c r="G225" s="114">
        <v>1072</v>
      </c>
      <c r="H225" s="114">
        <v>4</v>
      </c>
      <c r="I225" s="137" t="s">
        <v>44</v>
      </c>
      <c r="J225" s="114"/>
      <c r="K225" s="151">
        <v>34200</v>
      </c>
      <c r="L225" s="114"/>
      <c r="M225" s="114"/>
      <c r="N225" s="114"/>
      <c r="O225" s="138" t="s">
        <v>250</v>
      </c>
      <c r="P225" s="129" t="s">
        <v>49</v>
      </c>
      <c r="Q225" s="114"/>
      <c r="R225" s="114" t="s">
        <v>248</v>
      </c>
      <c r="S225" s="114"/>
      <c r="T225" s="114"/>
      <c r="U225" s="114"/>
      <c r="V225" s="114"/>
      <c r="W225" s="114"/>
      <c r="X225" s="114"/>
      <c r="Y225" s="114"/>
      <c r="Z225" s="115"/>
      <c r="AA225" s="112"/>
      <c r="AB225" s="112"/>
      <c r="AC225" s="112"/>
      <c r="AD225" s="112"/>
      <c r="AE225" s="112"/>
      <c r="AF225" s="112"/>
      <c r="AG225" s="112"/>
      <c r="AH225" s="112"/>
      <c r="AI225" s="112"/>
      <c r="AJ225" s="115"/>
      <c r="AK225" s="112"/>
      <c r="AL225" s="112"/>
      <c r="AM225" s="112"/>
      <c r="AN225" s="112"/>
      <c r="AO225" s="112"/>
      <c r="AP225" s="112"/>
      <c r="AQ225" s="112"/>
      <c r="AR225" s="112"/>
      <c r="AS225" s="112"/>
      <c r="AT225" s="115"/>
      <c r="AU225" s="112"/>
      <c r="AV225" s="112"/>
      <c r="AW225" s="112"/>
      <c r="AX225" s="112"/>
      <c r="AY225" s="112"/>
      <c r="AZ225" s="112"/>
      <c r="BA225" s="112"/>
      <c r="BB225" s="112"/>
      <c r="BC225" s="112"/>
      <c r="BD225" s="112"/>
      <c r="BE225" s="155"/>
      <c r="BF225" s="114"/>
      <c r="BG225" s="114">
        <v>2.8</v>
      </c>
      <c r="BH225" s="114"/>
      <c r="BI225" s="115">
        <v>1571</v>
      </c>
      <c r="BJ225" s="138" t="s">
        <v>251</v>
      </c>
    </row>
    <row r="226" spans="1:62" s="117" customFormat="1" ht="105" x14ac:dyDescent="0.25">
      <c r="A226" s="131" t="b">
        <v>1</v>
      </c>
      <c r="B226" s="131"/>
      <c r="C226" s="177"/>
      <c r="D226" s="131">
        <v>171</v>
      </c>
      <c r="E226" s="114" t="s">
        <v>252</v>
      </c>
      <c r="F226" s="114">
        <v>825.5</v>
      </c>
      <c r="G226" s="114">
        <v>835.5</v>
      </c>
      <c r="H226" s="114">
        <v>13</v>
      </c>
      <c r="I226" s="137"/>
      <c r="J226" s="114" t="s">
        <v>253</v>
      </c>
      <c r="K226" s="114"/>
      <c r="L226" s="114"/>
      <c r="M226" s="114"/>
      <c r="N226" s="114"/>
      <c r="O226" s="138" t="s">
        <v>266</v>
      </c>
      <c r="P226" s="129" t="s">
        <v>49</v>
      </c>
      <c r="Q226" s="114"/>
      <c r="R226" s="114"/>
      <c r="S226" s="114"/>
      <c r="T226" s="114"/>
      <c r="U226" s="114"/>
      <c r="V226" s="114"/>
      <c r="W226" s="114"/>
      <c r="X226" s="114"/>
      <c r="Y226" s="114"/>
      <c r="Z226" s="115"/>
      <c r="AA226" s="112"/>
      <c r="AB226" s="112"/>
      <c r="AC226" s="112"/>
      <c r="AD226" s="112"/>
      <c r="AE226" s="112"/>
      <c r="AF226" s="112"/>
      <c r="AG226" s="112"/>
      <c r="AH226" s="112"/>
      <c r="AI226" s="112"/>
      <c r="AJ226" s="115"/>
      <c r="AK226" s="112"/>
      <c r="AL226" s="112"/>
      <c r="AM226" s="112"/>
      <c r="AN226" s="112"/>
      <c r="AO226" s="112"/>
      <c r="AP226" s="112"/>
      <c r="AQ226" s="112"/>
      <c r="AR226" s="112"/>
      <c r="AS226" s="112"/>
      <c r="AT226" s="115"/>
      <c r="AU226" s="112"/>
      <c r="AV226" s="112"/>
      <c r="AW226" s="112"/>
      <c r="AX226" s="112"/>
      <c r="AY226" s="112"/>
      <c r="AZ226" s="112"/>
      <c r="BA226" s="112"/>
      <c r="BB226" s="112"/>
      <c r="BC226" s="112"/>
      <c r="BD226" s="112"/>
      <c r="BE226" s="155"/>
      <c r="BF226" s="114"/>
      <c r="BG226" s="114"/>
      <c r="BH226" s="114"/>
      <c r="BI226" s="115"/>
      <c r="BJ226" s="138"/>
    </row>
    <row r="227" spans="1:62" s="117" customFormat="1" ht="105" x14ac:dyDescent="0.25">
      <c r="A227" s="131" t="b">
        <v>1</v>
      </c>
      <c r="B227" s="131"/>
      <c r="C227" s="177"/>
      <c r="D227" s="131">
        <v>164</v>
      </c>
      <c r="E227" s="114" t="s">
        <v>252</v>
      </c>
      <c r="F227" s="114">
        <v>930.9</v>
      </c>
      <c r="G227" s="114">
        <v>941.8</v>
      </c>
      <c r="H227" s="114">
        <v>6</v>
      </c>
      <c r="I227" s="137"/>
      <c r="J227" s="114" t="s">
        <v>253</v>
      </c>
      <c r="K227" s="114"/>
      <c r="L227" s="114"/>
      <c r="M227" s="114"/>
      <c r="N227" s="114"/>
      <c r="O227" s="138" t="s">
        <v>259</v>
      </c>
      <c r="P227" s="129" t="s">
        <v>49</v>
      </c>
      <c r="Q227" s="114"/>
      <c r="R227" s="114"/>
      <c r="S227" s="114"/>
      <c r="T227" s="114"/>
      <c r="U227" s="114"/>
      <c r="V227" s="114"/>
      <c r="W227" s="114"/>
      <c r="X227" s="114"/>
      <c r="Y227" s="114"/>
      <c r="Z227" s="115"/>
      <c r="AA227" s="112"/>
      <c r="AB227" s="112"/>
      <c r="AC227" s="112"/>
      <c r="AD227" s="112"/>
      <c r="AE227" s="112"/>
      <c r="AF227" s="112"/>
      <c r="AG227" s="112"/>
      <c r="AH227" s="112"/>
      <c r="AI227" s="112"/>
      <c r="AJ227" s="115"/>
      <c r="AK227" s="112"/>
      <c r="AL227" s="112"/>
      <c r="AM227" s="112"/>
      <c r="AN227" s="112"/>
      <c r="AO227" s="112"/>
      <c r="AP227" s="112"/>
      <c r="AQ227" s="112"/>
      <c r="AR227" s="112"/>
      <c r="AS227" s="112"/>
      <c r="AT227" s="115"/>
      <c r="AU227" s="112"/>
      <c r="AV227" s="112"/>
      <c r="AW227" s="112"/>
      <c r="AX227" s="112"/>
      <c r="AY227" s="112"/>
      <c r="AZ227" s="112"/>
      <c r="BA227" s="112"/>
      <c r="BB227" s="112"/>
      <c r="BC227" s="112"/>
      <c r="BD227" s="112"/>
      <c r="BE227" s="155"/>
      <c r="BF227" s="114"/>
      <c r="BG227" s="114"/>
      <c r="BH227" s="114"/>
      <c r="BI227" s="115"/>
      <c r="BJ227" s="138"/>
    </row>
    <row r="228" spans="1:62" s="117" customFormat="1" ht="90" x14ac:dyDescent="0.25">
      <c r="A228" s="131" t="b">
        <v>1</v>
      </c>
      <c r="B228" s="131"/>
      <c r="C228" s="177"/>
      <c r="D228" s="131">
        <v>170</v>
      </c>
      <c r="E228" s="114" t="s">
        <v>252</v>
      </c>
      <c r="F228" s="114">
        <v>931.1</v>
      </c>
      <c r="G228" s="114">
        <v>942.1</v>
      </c>
      <c r="H228" s="114">
        <v>12</v>
      </c>
      <c r="I228" s="137"/>
      <c r="J228" s="114" t="s">
        <v>253</v>
      </c>
      <c r="K228" s="114"/>
      <c r="L228" s="114"/>
      <c r="M228" s="114"/>
      <c r="N228" s="114"/>
      <c r="O228" s="138" t="s">
        <v>265</v>
      </c>
      <c r="P228" s="129" t="s">
        <v>49</v>
      </c>
      <c r="Q228" s="114"/>
      <c r="R228" s="114"/>
      <c r="S228" s="114"/>
      <c r="T228" s="114"/>
      <c r="U228" s="114"/>
      <c r="V228" s="114"/>
      <c r="W228" s="114"/>
      <c r="X228" s="114"/>
      <c r="Y228" s="114"/>
      <c r="Z228" s="115"/>
      <c r="AA228" s="112"/>
      <c r="AB228" s="112"/>
      <c r="AC228" s="112"/>
      <c r="AD228" s="112"/>
      <c r="AE228" s="112"/>
      <c r="AF228" s="112"/>
      <c r="AG228" s="112"/>
      <c r="AH228" s="112"/>
      <c r="AI228" s="112"/>
      <c r="AJ228" s="115"/>
      <c r="AK228" s="112"/>
      <c r="AL228" s="112"/>
      <c r="AM228" s="112"/>
      <c r="AN228" s="112"/>
      <c r="AO228" s="112"/>
      <c r="AP228" s="112"/>
      <c r="AQ228" s="112"/>
      <c r="AR228" s="112"/>
      <c r="AS228" s="112"/>
      <c r="AT228" s="115"/>
      <c r="AU228" s="112"/>
      <c r="AV228" s="112"/>
      <c r="AW228" s="112"/>
      <c r="AX228" s="112"/>
      <c r="AY228" s="112"/>
      <c r="AZ228" s="112"/>
      <c r="BA228" s="112"/>
      <c r="BB228" s="112"/>
      <c r="BC228" s="112"/>
      <c r="BD228" s="112"/>
      <c r="BE228" s="155"/>
      <c r="BF228" s="114"/>
      <c r="BG228" s="114"/>
      <c r="BH228" s="114"/>
      <c r="BI228" s="115"/>
      <c r="BJ228" s="138"/>
    </row>
    <row r="229" spans="1:62" s="117" customFormat="1" ht="135" x14ac:dyDescent="0.25">
      <c r="A229" s="131" t="b">
        <v>1</v>
      </c>
      <c r="B229" s="131"/>
      <c r="C229" s="177"/>
      <c r="D229" s="131">
        <v>165</v>
      </c>
      <c r="E229" s="114" t="s">
        <v>252</v>
      </c>
      <c r="F229" s="114">
        <v>952.5</v>
      </c>
      <c r="G229" s="114">
        <v>976.8</v>
      </c>
      <c r="H229" s="114">
        <v>7</v>
      </c>
      <c r="I229" s="137"/>
      <c r="J229" s="114" t="s">
        <v>253</v>
      </c>
      <c r="K229" s="114"/>
      <c r="L229" s="114"/>
      <c r="M229" s="114"/>
      <c r="N229" s="114"/>
      <c r="O229" s="138" t="s">
        <v>260</v>
      </c>
      <c r="P229" s="129" t="s">
        <v>49</v>
      </c>
      <c r="Q229" s="114"/>
      <c r="R229" s="114"/>
      <c r="S229" s="114"/>
      <c r="T229" s="114"/>
      <c r="U229" s="114"/>
      <c r="V229" s="114"/>
      <c r="W229" s="114"/>
      <c r="X229" s="114"/>
      <c r="Y229" s="114"/>
      <c r="Z229" s="115"/>
      <c r="AA229" s="112"/>
      <c r="AB229" s="112"/>
      <c r="AC229" s="112"/>
      <c r="AD229" s="112"/>
      <c r="AE229" s="112"/>
      <c r="AF229" s="112"/>
      <c r="AG229" s="112"/>
      <c r="AH229" s="112"/>
      <c r="AI229" s="112"/>
      <c r="AJ229" s="115"/>
      <c r="AK229" s="112"/>
      <c r="AL229" s="112"/>
      <c r="AM229" s="112"/>
      <c r="AN229" s="112"/>
      <c r="AO229" s="112"/>
      <c r="AP229" s="112"/>
      <c r="AQ229" s="112"/>
      <c r="AR229" s="112"/>
      <c r="AS229" s="112"/>
      <c r="AT229" s="115"/>
      <c r="AU229" s="112"/>
      <c r="AV229" s="112"/>
      <c r="AW229" s="112"/>
      <c r="AX229" s="112"/>
      <c r="AY229" s="112"/>
      <c r="AZ229" s="112"/>
      <c r="BA229" s="112"/>
      <c r="BB229" s="112"/>
      <c r="BC229" s="112"/>
      <c r="BD229" s="112"/>
      <c r="BE229" s="155"/>
      <c r="BF229" s="114"/>
      <c r="BG229" s="114"/>
      <c r="BH229" s="114"/>
      <c r="BI229" s="115"/>
      <c r="BJ229" s="138"/>
    </row>
    <row r="230" spans="1:62" s="117" customFormat="1" ht="135" x14ac:dyDescent="0.25">
      <c r="A230" s="131" t="b">
        <v>1</v>
      </c>
      <c r="B230" s="131"/>
      <c r="C230" s="177"/>
      <c r="D230" s="131">
        <v>169</v>
      </c>
      <c r="E230" s="114" t="s">
        <v>252</v>
      </c>
      <c r="F230" s="114">
        <v>991.2</v>
      </c>
      <c r="G230" s="114">
        <v>1026.5</v>
      </c>
      <c r="H230" s="114">
        <v>11</v>
      </c>
      <c r="I230" s="137"/>
      <c r="J230" s="114" t="s">
        <v>253</v>
      </c>
      <c r="K230" s="114"/>
      <c r="L230" s="114"/>
      <c r="M230" s="114"/>
      <c r="N230" s="114"/>
      <c r="O230" s="138" t="s">
        <v>264</v>
      </c>
      <c r="P230" s="129" t="s">
        <v>49</v>
      </c>
      <c r="Q230" s="114"/>
      <c r="R230" s="114"/>
      <c r="S230" s="114"/>
      <c r="T230" s="114"/>
      <c r="U230" s="114"/>
      <c r="V230" s="114"/>
      <c r="W230" s="114"/>
      <c r="X230" s="114"/>
      <c r="Y230" s="114"/>
      <c r="Z230" s="115"/>
      <c r="AA230" s="112"/>
      <c r="AB230" s="112"/>
      <c r="AC230" s="112"/>
      <c r="AD230" s="112"/>
      <c r="AE230" s="112"/>
      <c r="AF230" s="112"/>
      <c r="AG230" s="112"/>
      <c r="AH230" s="112"/>
      <c r="AI230" s="112"/>
      <c r="AJ230" s="115"/>
      <c r="AK230" s="112"/>
      <c r="AL230" s="112"/>
      <c r="AM230" s="112"/>
      <c r="AN230" s="112"/>
      <c r="AO230" s="112"/>
      <c r="AP230" s="112"/>
      <c r="AQ230" s="112"/>
      <c r="AR230" s="112"/>
      <c r="AS230" s="112"/>
      <c r="AT230" s="115"/>
      <c r="AU230" s="112"/>
      <c r="AV230" s="112"/>
      <c r="AW230" s="112"/>
      <c r="AX230" s="112"/>
      <c r="AY230" s="112"/>
      <c r="AZ230" s="112"/>
      <c r="BA230" s="112"/>
      <c r="BB230" s="112"/>
      <c r="BC230" s="112"/>
      <c r="BD230" s="112"/>
      <c r="BE230" s="155"/>
      <c r="BF230" s="114"/>
      <c r="BG230" s="114"/>
      <c r="BH230" s="114"/>
      <c r="BI230" s="115"/>
      <c r="BJ230" s="138"/>
    </row>
    <row r="231" spans="1:62" s="117" customFormat="1" ht="90" x14ac:dyDescent="0.25">
      <c r="A231" s="131" t="b">
        <v>1</v>
      </c>
      <c r="B231" s="131"/>
      <c r="C231" s="177"/>
      <c r="D231" s="131">
        <v>163</v>
      </c>
      <c r="E231" s="114" t="s">
        <v>252</v>
      </c>
      <c r="F231" s="114">
        <v>998.6</v>
      </c>
      <c r="G231" s="114">
        <v>1002.7</v>
      </c>
      <c r="H231" s="114">
        <v>5</v>
      </c>
      <c r="I231" s="137"/>
      <c r="J231" s="114" t="s">
        <v>253</v>
      </c>
      <c r="K231" s="114"/>
      <c r="L231" s="114"/>
      <c r="M231" s="114"/>
      <c r="N231" s="114"/>
      <c r="O231" s="138" t="s">
        <v>258</v>
      </c>
      <c r="P231" s="129" t="s">
        <v>49</v>
      </c>
      <c r="Q231" s="114"/>
      <c r="R231" s="114"/>
      <c r="S231" s="114"/>
      <c r="T231" s="114"/>
      <c r="U231" s="114"/>
      <c r="V231" s="114"/>
      <c r="W231" s="114"/>
      <c r="X231" s="114"/>
      <c r="Y231" s="114"/>
      <c r="Z231" s="115"/>
      <c r="AA231" s="112"/>
      <c r="AB231" s="112"/>
      <c r="AC231" s="112"/>
      <c r="AD231" s="112"/>
      <c r="AE231" s="112"/>
      <c r="AF231" s="112"/>
      <c r="AG231" s="112"/>
      <c r="AH231" s="112"/>
      <c r="AI231" s="112"/>
      <c r="AJ231" s="115"/>
      <c r="AK231" s="112"/>
      <c r="AL231" s="112"/>
      <c r="AM231" s="112"/>
      <c r="AN231" s="112"/>
      <c r="AO231" s="112"/>
      <c r="AP231" s="112"/>
      <c r="AQ231" s="112"/>
      <c r="AR231" s="112"/>
      <c r="AS231" s="112"/>
      <c r="AT231" s="115"/>
      <c r="AU231" s="112"/>
      <c r="AV231" s="112"/>
      <c r="AW231" s="112"/>
      <c r="AX231" s="112"/>
      <c r="AY231" s="112"/>
      <c r="AZ231" s="112"/>
      <c r="BA231" s="112"/>
      <c r="BB231" s="112"/>
      <c r="BC231" s="112"/>
      <c r="BD231" s="112"/>
      <c r="BE231" s="155"/>
      <c r="BF231" s="114"/>
      <c r="BG231" s="114"/>
      <c r="BH231" s="114"/>
      <c r="BI231" s="115"/>
      <c r="BJ231" s="138"/>
    </row>
    <row r="232" spans="1:62" s="117" customFormat="1" ht="90" x14ac:dyDescent="0.25">
      <c r="A232" s="131" t="b">
        <v>1</v>
      </c>
      <c r="B232" s="131"/>
      <c r="C232" s="177"/>
      <c r="D232" s="131">
        <v>162</v>
      </c>
      <c r="E232" s="114" t="s">
        <v>252</v>
      </c>
      <c r="F232" s="114">
        <v>1009.7</v>
      </c>
      <c r="G232" s="114">
        <v>1012.7</v>
      </c>
      <c r="H232" s="114">
        <v>4</v>
      </c>
      <c r="I232" s="137"/>
      <c r="J232" s="114" t="s">
        <v>253</v>
      </c>
      <c r="K232" s="114"/>
      <c r="L232" s="114"/>
      <c r="M232" s="114"/>
      <c r="N232" s="114"/>
      <c r="O232" s="138" t="s">
        <v>257</v>
      </c>
      <c r="P232" s="129" t="s">
        <v>49</v>
      </c>
      <c r="Q232" s="114"/>
      <c r="R232" s="114"/>
      <c r="S232" s="114"/>
      <c r="T232" s="114"/>
      <c r="U232" s="114"/>
      <c r="V232" s="114"/>
      <c r="W232" s="114"/>
      <c r="X232" s="114"/>
      <c r="Y232" s="114"/>
      <c r="Z232" s="115"/>
      <c r="AA232" s="112"/>
      <c r="AB232" s="112"/>
      <c r="AC232" s="112"/>
      <c r="AD232" s="112"/>
      <c r="AE232" s="112"/>
      <c r="AF232" s="112"/>
      <c r="AG232" s="112"/>
      <c r="AH232" s="112"/>
      <c r="AI232" s="112"/>
      <c r="AJ232" s="115"/>
      <c r="AK232" s="112"/>
      <c r="AL232" s="112"/>
      <c r="AM232" s="112"/>
      <c r="AN232" s="112"/>
      <c r="AO232" s="112"/>
      <c r="AP232" s="112"/>
      <c r="AQ232" s="112"/>
      <c r="AR232" s="112"/>
      <c r="AS232" s="112"/>
      <c r="AT232" s="115"/>
      <c r="AU232" s="112"/>
      <c r="AV232" s="112"/>
      <c r="AW232" s="112"/>
      <c r="AX232" s="112"/>
      <c r="AY232" s="112"/>
      <c r="AZ232" s="112"/>
      <c r="BA232" s="112"/>
      <c r="BB232" s="112"/>
      <c r="BC232" s="112"/>
      <c r="BD232" s="112"/>
      <c r="BE232" s="155"/>
      <c r="BF232" s="114"/>
      <c r="BG232" s="114"/>
      <c r="BH232" s="114"/>
      <c r="BI232" s="115"/>
      <c r="BJ232" s="138"/>
    </row>
    <row r="233" spans="1:62" s="117" customFormat="1" ht="105" x14ac:dyDescent="0.25">
      <c r="A233" s="131" t="b">
        <v>1</v>
      </c>
      <c r="B233" s="131"/>
      <c r="C233" s="177"/>
      <c r="D233" s="131">
        <v>166</v>
      </c>
      <c r="E233" s="114" t="s">
        <v>252</v>
      </c>
      <c r="F233" s="114">
        <v>1018.1</v>
      </c>
      <c r="G233" s="114">
        <v>1022.9</v>
      </c>
      <c r="H233" s="114">
        <v>8</v>
      </c>
      <c r="I233" s="137"/>
      <c r="J233" s="114" t="s">
        <v>253</v>
      </c>
      <c r="K233" s="114"/>
      <c r="L233" s="114"/>
      <c r="M233" s="114"/>
      <c r="N233" s="114"/>
      <c r="O233" s="138" t="s">
        <v>261</v>
      </c>
      <c r="P233" s="129" t="s">
        <v>49</v>
      </c>
      <c r="Q233" s="114"/>
      <c r="R233" s="114"/>
      <c r="S233" s="114"/>
      <c r="T233" s="114"/>
      <c r="U233" s="114"/>
      <c r="V233" s="114"/>
      <c r="W233" s="114"/>
      <c r="X233" s="114"/>
      <c r="Y233" s="114"/>
      <c r="Z233" s="115"/>
      <c r="AA233" s="112"/>
      <c r="AB233" s="112"/>
      <c r="AC233" s="112"/>
      <c r="AD233" s="112"/>
      <c r="AE233" s="112"/>
      <c r="AF233" s="112"/>
      <c r="AG233" s="112"/>
      <c r="AH233" s="112"/>
      <c r="AI233" s="112"/>
      <c r="AJ233" s="115"/>
      <c r="AK233" s="112"/>
      <c r="AL233" s="112"/>
      <c r="AM233" s="112"/>
      <c r="AN233" s="112"/>
      <c r="AO233" s="112"/>
      <c r="AP233" s="112"/>
      <c r="AQ233" s="112"/>
      <c r="AR233" s="112"/>
      <c r="AS233" s="112"/>
      <c r="AT233" s="115"/>
      <c r="AU233" s="112"/>
      <c r="AV233" s="112"/>
      <c r="AW233" s="112"/>
      <c r="AX233" s="112"/>
      <c r="AY233" s="112"/>
      <c r="AZ233" s="112"/>
      <c r="BA233" s="112"/>
      <c r="BB233" s="112"/>
      <c r="BC233" s="112"/>
      <c r="BD233" s="112"/>
      <c r="BE233" s="155"/>
      <c r="BF233" s="114"/>
      <c r="BG233" s="114"/>
      <c r="BH233" s="114"/>
      <c r="BI233" s="115"/>
      <c r="BJ233" s="138"/>
    </row>
    <row r="234" spans="1:62" s="117" customFormat="1" ht="75" x14ac:dyDescent="0.25">
      <c r="A234" s="131" t="b">
        <v>1</v>
      </c>
      <c r="B234" s="131"/>
      <c r="C234" s="177"/>
      <c r="D234" s="131">
        <v>161</v>
      </c>
      <c r="E234" s="114" t="s">
        <v>252</v>
      </c>
      <c r="F234" s="114">
        <v>1025.0999999999999</v>
      </c>
      <c r="G234" s="114">
        <v>1029.4000000000001</v>
      </c>
      <c r="H234" s="114">
        <v>3</v>
      </c>
      <c r="I234" s="137"/>
      <c r="J234" s="114" t="s">
        <v>253</v>
      </c>
      <c r="K234" s="114"/>
      <c r="L234" s="114"/>
      <c r="M234" s="114"/>
      <c r="N234" s="114"/>
      <c r="O234" s="138" t="s">
        <v>256</v>
      </c>
      <c r="P234" s="129" t="s">
        <v>49</v>
      </c>
      <c r="Q234" s="114"/>
      <c r="R234" s="114"/>
      <c r="S234" s="114"/>
      <c r="T234" s="114"/>
      <c r="U234" s="114"/>
      <c r="V234" s="114"/>
      <c r="W234" s="114"/>
      <c r="X234" s="114"/>
      <c r="Y234" s="114"/>
      <c r="Z234" s="115"/>
      <c r="AA234" s="112"/>
      <c r="AB234" s="112"/>
      <c r="AC234" s="112"/>
      <c r="AD234" s="112"/>
      <c r="AE234" s="112"/>
      <c r="AF234" s="112"/>
      <c r="AG234" s="112"/>
      <c r="AH234" s="112"/>
      <c r="AI234" s="112"/>
      <c r="AJ234" s="115"/>
      <c r="AK234" s="112"/>
      <c r="AL234" s="112"/>
      <c r="AM234" s="112"/>
      <c r="AN234" s="112"/>
      <c r="AO234" s="112"/>
      <c r="AP234" s="112"/>
      <c r="AQ234" s="112"/>
      <c r="AR234" s="112"/>
      <c r="AS234" s="112"/>
      <c r="AT234" s="115"/>
      <c r="AU234" s="112"/>
      <c r="AV234" s="112"/>
      <c r="AW234" s="112"/>
      <c r="AX234" s="112"/>
      <c r="AY234" s="112"/>
      <c r="AZ234" s="112"/>
      <c r="BA234" s="112"/>
      <c r="BB234" s="112"/>
      <c r="BC234" s="112"/>
      <c r="BD234" s="112"/>
      <c r="BE234" s="155"/>
      <c r="BF234" s="114"/>
      <c r="BG234" s="114"/>
      <c r="BH234" s="114"/>
      <c r="BI234" s="115"/>
      <c r="BJ234" s="138"/>
    </row>
    <row r="235" spans="1:62" s="117" customFormat="1" ht="90" x14ac:dyDescent="0.25">
      <c r="A235" s="131" t="b">
        <v>1</v>
      </c>
      <c r="B235" s="131"/>
      <c r="C235" s="177"/>
      <c r="D235" s="131">
        <v>167</v>
      </c>
      <c r="E235" s="114" t="s">
        <v>252</v>
      </c>
      <c r="F235" s="114">
        <v>1025.2</v>
      </c>
      <c r="G235" s="114">
        <v>1029.5</v>
      </c>
      <c r="H235" s="114">
        <v>9</v>
      </c>
      <c r="I235" s="137"/>
      <c r="J235" s="114" t="s">
        <v>253</v>
      </c>
      <c r="K235" s="114"/>
      <c r="L235" s="114"/>
      <c r="M235" s="114"/>
      <c r="N235" s="114"/>
      <c r="O235" s="138" t="s">
        <v>262</v>
      </c>
      <c r="P235" s="129" t="s">
        <v>49</v>
      </c>
      <c r="Q235" s="114"/>
      <c r="R235" s="114"/>
      <c r="S235" s="114"/>
      <c r="T235" s="114"/>
      <c r="U235" s="114"/>
      <c r="V235" s="114"/>
      <c r="W235" s="114"/>
      <c r="X235" s="114"/>
      <c r="Y235" s="114"/>
      <c r="Z235" s="115"/>
      <c r="AA235" s="112"/>
      <c r="AB235" s="112"/>
      <c r="AC235" s="112"/>
      <c r="AD235" s="112"/>
      <c r="AE235" s="112"/>
      <c r="AF235" s="112"/>
      <c r="AG235" s="112"/>
      <c r="AH235" s="112"/>
      <c r="AI235" s="112"/>
      <c r="AJ235" s="115"/>
      <c r="AK235" s="112"/>
      <c r="AL235" s="112"/>
      <c r="AM235" s="112"/>
      <c r="AN235" s="112"/>
      <c r="AO235" s="112"/>
      <c r="AP235" s="112"/>
      <c r="AQ235" s="112"/>
      <c r="AR235" s="112"/>
      <c r="AS235" s="112"/>
      <c r="AT235" s="115"/>
      <c r="AU235" s="112"/>
      <c r="AV235" s="112"/>
      <c r="AW235" s="112"/>
      <c r="AX235" s="112"/>
      <c r="AY235" s="112"/>
      <c r="AZ235" s="112"/>
      <c r="BA235" s="112"/>
      <c r="BB235" s="112"/>
      <c r="BC235" s="112"/>
      <c r="BD235" s="112"/>
      <c r="BE235" s="155"/>
      <c r="BF235" s="114"/>
      <c r="BG235" s="114"/>
      <c r="BH235" s="114"/>
      <c r="BI235" s="115"/>
      <c r="BJ235" s="138"/>
    </row>
    <row r="236" spans="1:62" s="117" customFormat="1" ht="120" x14ac:dyDescent="0.25">
      <c r="A236" s="131" t="b">
        <v>1</v>
      </c>
      <c r="B236" s="131"/>
      <c r="C236" s="177"/>
      <c r="D236" s="131">
        <v>160</v>
      </c>
      <c r="E236" s="114" t="s">
        <v>252</v>
      </c>
      <c r="F236" s="114">
        <v>1034.3</v>
      </c>
      <c r="G236" s="114">
        <v>1038.5999999999999</v>
      </c>
      <c r="H236" s="114">
        <v>2</v>
      </c>
      <c r="I236" s="137"/>
      <c r="J236" s="114" t="s">
        <v>253</v>
      </c>
      <c r="K236" s="114"/>
      <c r="L236" s="114"/>
      <c r="M236" s="114"/>
      <c r="N236" s="114"/>
      <c r="O236" s="138" t="s">
        <v>255</v>
      </c>
      <c r="P236" s="129" t="s">
        <v>49</v>
      </c>
      <c r="Q236" s="114"/>
      <c r="R236" s="114"/>
      <c r="S236" s="114"/>
      <c r="T236" s="114"/>
      <c r="U236" s="114"/>
      <c r="V236" s="114"/>
      <c r="W236" s="112"/>
      <c r="X236" s="114"/>
      <c r="Y236" s="114"/>
      <c r="Z236" s="115"/>
      <c r="AA236" s="112"/>
      <c r="AB236" s="112"/>
      <c r="AC236" s="112"/>
      <c r="AD236" s="112"/>
      <c r="AE236" s="112"/>
      <c r="AF236" s="112"/>
      <c r="AG236" s="112"/>
      <c r="AH236" s="112"/>
      <c r="AI236" s="112"/>
      <c r="AJ236" s="115"/>
      <c r="AK236" s="112"/>
      <c r="AL236" s="112"/>
      <c r="AM236" s="112"/>
      <c r="AN236" s="112"/>
      <c r="AO236" s="112"/>
      <c r="AP236" s="112"/>
      <c r="AQ236" s="112"/>
      <c r="AR236" s="112"/>
      <c r="AS236" s="112"/>
      <c r="AT236" s="115"/>
      <c r="AU236" s="112"/>
      <c r="AV236" s="112"/>
      <c r="AW236" s="112"/>
      <c r="AX236" s="112"/>
      <c r="AY236" s="112"/>
      <c r="AZ236" s="112"/>
      <c r="BA236" s="112"/>
      <c r="BB236" s="112"/>
      <c r="BC236" s="112"/>
      <c r="BD236" s="112"/>
      <c r="BE236" s="155"/>
      <c r="BF236" s="114"/>
      <c r="BG236" s="114"/>
      <c r="BH236" s="114"/>
      <c r="BI236" s="115"/>
      <c r="BJ236" s="138"/>
    </row>
    <row r="237" spans="1:62" s="117" customFormat="1" ht="135" x14ac:dyDescent="0.25">
      <c r="A237" s="131" t="b">
        <v>1</v>
      </c>
      <c r="B237" s="131"/>
      <c r="C237" s="177"/>
      <c r="D237" s="131">
        <v>168</v>
      </c>
      <c r="E237" s="114" t="s">
        <v>252</v>
      </c>
      <c r="F237" s="114">
        <v>1057.2</v>
      </c>
      <c r="G237" s="114">
        <v>1077.3</v>
      </c>
      <c r="H237" s="114">
        <v>10</v>
      </c>
      <c r="I237" s="137"/>
      <c r="J237" s="114" t="s">
        <v>253</v>
      </c>
      <c r="K237" s="114"/>
      <c r="L237" s="114"/>
      <c r="M237" s="114"/>
      <c r="N237" s="114"/>
      <c r="O237" s="138" t="s">
        <v>263</v>
      </c>
      <c r="P237" s="129" t="s">
        <v>49</v>
      </c>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c r="AO237" s="114"/>
      <c r="AP237" s="114"/>
      <c r="AQ237" s="114"/>
      <c r="AR237" s="114"/>
      <c r="AS237" s="114"/>
      <c r="AT237" s="114"/>
      <c r="AU237" s="114"/>
      <c r="AV237" s="114"/>
      <c r="AW237" s="114"/>
      <c r="AX237" s="114"/>
      <c r="AY237" s="114"/>
      <c r="AZ237" s="114"/>
      <c r="BA237" s="114"/>
      <c r="BB237" s="114"/>
      <c r="BC237" s="114"/>
      <c r="BD237" s="114"/>
      <c r="BE237" s="114"/>
      <c r="BF237" s="114"/>
      <c r="BG237" s="114"/>
      <c r="BH237" s="114"/>
      <c r="BI237" s="114"/>
      <c r="BJ237" s="114"/>
    </row>
    <row r="238" spans="1:62" s="117" customFormat="1" ht="75" x14ac:dyDescent="0.25">
      <c r="A238" s="131" t="b">
        <v>1</v>
      </c>
      <c r="B238" s="131"/>
      <c r="C238" s="177"/>
      <c r="D238" s="131">
        <v>159</v>
      </c>
      <c r="E238" s="114" t="s">
        <v>252</v>
      </c>
      <c r="F238" s="114">
        <v>1076.9000000000001</v>
      </c>
      <c r="G238" s="114">
        <v>1082.8</v>
      </c>
      <c r="H238" s="114">
        <v>1</v>
      </c>
      <c r="I238" s="137" t="s">
        <v>44</v>
      </c>
      <c r="J238" s="114" t="s">
        <v>253</v>
      </c>
      <c r="K238" s="114"/>
      <c r="L238" s="114"/>
      <c r="M238" s="114"/>
      <c r="N238" s="114"/>
      <c r="O238" s="138" t="s">
        <v>254</v>
      </c>
      <c r="P238" s="129" t="s">
        <v>49</v>
      </c>
      <c r="Q238" s="114"/>
      <c r="R238" s="114"/>
      <c r="S238" s="114"/>
      <c r="T238" s="114"/>
      <c r="U238" s="114"/>
      <c r="V238" s="114"/>
      <c r="W238" s="112"/>
      <c r="X238" s="114"/>
      <c r="Y238" s="114"/>
      <c r="Z238" s="114"/>
      <c r="AA238" s="114"/>
      <c r="AB238" s="114"/>
      <c r="AC238" s="114"/>
      <c r="AD238" s="114"/>
      <c r="AE238" s="114"/>
      <c r="AF238" s="114"/>
      <c r="AG238" s="114"/>
      <c r="AH238" s="114"/>
      <c r="AI238" s="114"/>
      <c r="AJ238" s="114"/>
      <c r="AK238" s="114"/>
      <c r="AL238" s="114"/>
      <c r="AM238" s="114"/>
      <c r="AN238" s="114"/>
      <c r="AO238" s="114"/>
      <c r="AP238" s="114"/>
      <c r="AQ238" s="114"/>
      <c r="AR238" s="114"/>
      <c r="AS238" s="114"/>
      <c r="AT238" s="114"/>
      <c r="AU238" s="114"/>
      <c r="AV238" s="114"/>
      <c r="AW238" s="114"/>
      <c r="AX238" s="114"/>
      <c r="AY238" s="114"/>
      <c r="AZ238" s="114"/>
      <c r="BA238" s="114"/>
      <c r="BB238" s="114"/>
      <c r="BC238" s="114"/>
      <c r="BD238" s="114"/>
      <c r="BE238" s="114"/>
      <c r="BF238" s="114"/>
      <c r="BG238" s="114"/>
      <c r="BH238" s="114"/>
      <c r="BI238" s="114"/>
      <c r="BJ238" s="114"/>
    </row>
    <row r="239" spans="1:62" s="117" customFormat="1" x14ac:dyDescent="0.25">
      <c r="A239" s="131" t="b">
        <v>1</v>
      </c>
      <c r="B239" s="131"/>
      <c r="C239" s="177"/>
      <c r="D239" s="131">
        <v>172</v>
      </c>
      <c r="E239" s="114" t="s">
        <v>267</v>
      </c>
      <c r="F239" s="114">
        <v>0</v>
      </c>
      <c r="G239" s="114">
        <v>0</v>
      </c>
      <c r="H239" s="114"/>
      <c r="I239" s="137"/>
      <c r="J239" s="114"/>
      <c r="K239" s="114"/>
      <c r="L239" s="114"/>
      <c r="M239" s="114"/>
      <c r="N239" s="114"/>
      <c r="O239" s="150" t="s">
        <v>62</v>
      </c>
      <c r="P239" s="129" t="s">
        <v>49</v>
      </c>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c r="AO239" s="114"/>
      <c r="AP239" s="114"/>
      <c r="AQ239" s="114"/>
      <c r="AR239" s="114"/>
      <c r="AS239" s="114"/>
      <c r="AT239" s="114"/>
      <c r="AU239" s="114"/>
      <c r="AV239" s="114"/>
      <c r="AW239" s="114"/>
      <c r="AX239" s="114"/>
      <c r="AY239" s="114"/>
      <c r="AZ239" s="114"/>
      <c r="BA239" s="114"/>
      <c r="BB239" s="114"/>
      <c r="BC239" s="114"/>
      <c r="BD239" s="114"/>
      <c r="BE239" s="114"/>
      <c r="BF239" s="114"/>
      <c r="BG239" s="114"/>
      <c r="BH239" s="114"/>
      <c r="BI239" s="114"/>
      <c r="BJ239" s="114"/>
    </row>
    <row r="240" spans="1:62" x14ac:dyDescent="0.25">
      <c r="A240" s="131" t="b">
        <v>1</v>
      </c>
      <c r="B240" s="131"/>
      <c r="C240" s="177"/>
      <c r="D240" s="131">
        <v>173</v>
      </c>
      <c r="E240" s="114" t="s">
        <v>268</v>
      </c>
      <c r="F240" s="114">
        <v>0</v>
      </c>
      <c r="G240" s="114">
        <v>0</v>
      </c>
      <c r="H240" s="114">
        <v>0</v>
      </c>
      <c r="I240" s="137"/>
      <c r="N240" s="114"/>
      <c r="O240" s="150" t="s">
        <v>62</v>
      </c>
      <c r="P240" s="129" t="s">
        <v>49</v>
      </c>
      <c r="Y240" s="114"/>
      <c r="Z240" s="114"/>
      <c r="AA240" s="114"/>
      <c r="AB240" s="114"/>
      <c r="AC240" s="114"/>
      <c r="AD240" s="114"/>
      <c r="AE240" s="114"/>
      <c r="AF240" s="114"/>
      <c r="AG240" s="114"/>
      <c r="AH240" s="114"/>
      <c r="AI240" s="114"/>
      <c r="AJ240" s="114"/>
      <c r="AK240" s="114"/>
      <c r="AL240" s="114"/>
      <c r="AM240" s="114"/>
      <c r="AN240" s="114"/>
      <c r="AO240" s="114"/>
      <c r="AP240" s="114"/>
      <c r="AQ240" s="114"/>
      <c r="AR240" s="114"/>
      <c r="AS240" s="114"/>
      <c r="AT240" s="114"/>
      <c r="AU240" s="114"/>
      <c r="AV240" s="114"/>
      <c r="AW240" s="114"/>
      <c r="AX240" s="114"/>
      <c r="AY240" s="114"/>
      <c r="AZ240" s="114"/>
      <c r="BA240" s="114"/>
      <c r="BB240" s="114"/>
      <c r="BC240" s="114"/>
      <c r="BD240" s="114"/>
      <c r="BH240" s="114"/>
    </row>
    <row r="241" spans="1:62" x14ac:dyDescent="0.25">
      <c r="A241" s="131" t="b">
        <v>1</v>
      </c>
      <c r="B241" s="131"/>
      <c r="C241" s="177"/>
      <c r="D241" s="131">
        <v>174</v>
      </c>
      <c r="E241" s="114" t="s">
        <v>269</v>
      </c>
      <c r="F241" s="114">
        <v>0</v>
      </c>
      <c r="G241" s="114">
        <v>0</v>
      </c>
      <c r="H241" s="114">
        <v>0</v>
      </c>
      <c r="I241" s="137"/>
      <c r="N241" s="114"/>
      <c r="O241" s="150" t="s">
        <v>62</v>
      </c>
      <c r="P241" s="129" t="s">
        <v>49</v>
      </c>
      <c r="Y241" s="114"/>
      <c r="Z241" s="114"/>
      <c r="AA241" s="114"/>
      <c r="AB241" s="114"/>
      <c r="AC241" s="114"/>
      <c r="AD241" s="114"/>
      <c r="AE241" s="114"/>
      <c r="AF241" s="114"/>
      <c r="AG241" s="114"/>
      <c r="AH241" s="114"/>
      <c r="AI241" s="114"/>
      <c r="AJ241" s="114"/>
      <c r="AK241" s="114"/>
      <c r="AL241" s="114"/>
      <c r="AM241" s="114"/>
      <c r="AN241" s="114"/>
      <c r="AO241" s="114"/>
      <c r="AP241" s="114"/>
      <c r="AQ241" s="114"/>
      <c r="AR241" s="114"/>
      <c r="AS241" s="114"/>
      <c r="AT241" s="114"/>
      <c r="AU241" s="114"/>
      <c r="AV241" s="114"/>
      <c r="AW241" s="114"/>
      <c r="AX241" s="114"/>
      <c r="AY241" s="114"/>
      <c r="AZ241" s="114"/>
      <c r="BA241" s="114"/>
      <c r="BB241" s="114"/>
      <c r="BC241" s="114"/>
      <c r="BD241" s="114"/>
      <c r="BH241" s="114"/>
    </row>
    <row r="242" spans="1:62" x14ac:dyDescent="0.25">
      <c r="A242" s="131" t="b">
        <v>1</v>
      </c>
      <c r="B242" s="131"/>
      <c r="C242" s="177"/>
      <c r="D242" s="131">
        <v>175</v>
      </c>
      <c r="E242" s="114" t="s">
        <v>270</v>
      </c>
      <c r="F242" s="114">
        <v>0</v>
      </c>
      <c r="G242" s="114">
        <v>0</v>
      </c>
      <c r="H242" s="114">
        <v>0</v>
      </c>
      <c r="I242" s="137"/>
      <c r="N242" s="114"/>
      <c r="O242" s="150" t="s">
        <v>62</v>
      </c>
      <c r="P242" s="129" t="s">
        <v>49</v>
      </c>
      <c r="Y242" s="114"/>
      <c r="Z242" s="114"/>
      <c r="AA242" s="114"/>
      <c r="AB242" s="114"/>
      <c r="AC242" s="114"/>
      <c r="AD242" s="114"/>
      <c r="AE242" s="114"/>
      <c r="AF242" s="114"/>
      <c r="AG242" s="114"/>
      <c r="AH242" s="114"/>
      <c r="AI242" s="114"/>
      <c r="AJ242" s="114"/>
      <c r="AK242" s="114"/>
      <c r="AL242" s="114"/>
      <c r="AM242" s="114"/>
      <c r="AN242" s="114"/>
      <c r="AO242" s="114"/>
      <c r="AP242" s="114"/>
      <c r="AQ242" s="114"/>
      <c r="AR242" s="114"/>
      <c r="AS242" s="114"/>
      <c r="AT242" s="114"/>
      <c r="AU242" s="114"/>
      <c r="AV242" s="114"/>
      <c r="AW242" s="114"/>
      <c r="AX242" s="114"/>
      <c r="AY242" s="114"/>
      <c r="AZ242" s="114"/>
      <c r="BA242" s="114"/>
      <c r="BB242" s="114"/>
      <c r="BC242" s="114"/>
      <c r="BD242" s="114"/>
      <c r="BH242" s="114"/>
    </row>
    <row r="243" spans="1:62" x14ac:dyDescent="0.25">
      <c r="A243" s="131" t="b">
        <v>1</v>
      </c>
      <c r="B243" s="131"/>
      <c r="C243" s="177"/>
      <c r="D243" s="131">
        <v>176</v>
      </c>
      <c r="E243" s="114" t="s">
        <v>271</v>
      </c>
      <c r="F243" s="114">
        <v>0</v>
      </c>
      <c r="G243" s="114">
        <v>0</v>
      </c>
      <c r="H243" s="114">
        <v>0</v>
      </c>
      <c r="I243" s="137"/>
      <c r="N243" s="114"/>
      <c r="O243" s="150" t="s">
        <v>62</v>
      </c>
      <c r="P243" s="129" t="s">
        <v>49</v>
      </c>
      <c r="Y243" s="114"/>
      <c r="Z243" s="114"/>
      <c r="AA243" s="114"/>
      <c r="AB243" s="114"/>
      <c r="AC243" s="114"/>
      <c r="AD243" s="114"/>
      <c r="AE243" s="114"/>
      <c r="AF243" s="114"/>
      <c r="AG243" s="114"/>
      <c r="AH243" s="114"/>
      <c r="AI243" s="114"/>
      <c r="AJ243" s="114"/>
      <c r="AK243" s="114"/>
      <c r="AL243" s="114"/>
      <c r="AM243" s="114"/>
      <c r="AN243" s="114"/>
      <c r="AO243" s="114"/>
      <c r="AP243" s="114"/>
      <c r="AQ243" s="114"/>
      <c r="AR243" s="114"/>
      <c r="AS243" s="114"/>
      <c r="AT243" s="114"/>
      <c r="AU243" s="114"/>
      <c r="AV243" s="114"/>
      <c r="AW243" s="114"/>
      <c r="AX243" s="114"/>
      <c r="AY243" s="114"/>
      <c r="AZ243" s="114"/>
      <c r="BA243" s="114"/>
      <c r="BB243" s="114"/>
      <c r="BC243" s="114"/>
      <c r="BD243" s="114"/>
      <c r="BH243" s="114"/>
    </row>
    <row r="244" spans="1:62" x14ac:dyDescent="0.25">
      <c r="A244" s="131" t="b">
        <v>1</v>
      </c>
      <c r="B244" s="131"/>
      <c r="C244" s="177"/>
      <c r="D244" s="131">
        <v>177</v>
      </c>
      <c r="E244" s="114" t="s">
        <v>272</v>
      </c>
      <c r="F244" s="114">
        <v>0</v>
      </c>
      <c r="G244" s="114">
        <v>0</v>
      </c>
      <c r="H244" s="114">
        <v>0</v>
      </c>
      <c r="I244" s="137"/>
      <c r="N244" s="114"/>
      <c r="O244" s="150" t="s">
        <v>62</v>
      </c>
      <c r="P244" s="129" t="s">
        <v>49</v>
      </c>
      <c r="Y244" s="114"/>
      <c r="Z244" s="114"/>
      <c r="AA244" s="114"/>
      <c r="AB244" s="114"/>
      <c r="AC244" s="114"/>
      <c r="AD244" s="114"/>
      <c r="AE244" s="114"/>
      <c r="AF244" s="114"/>
      <c r="AG244" s="114"/>
      <c r="AH244" s="114"/>
      <c r="AI244" s="114"/>
      <c r="AJ244" s="114"/>
      <c r="AK244" s="114"/>
      <c r="AL244" s="114"/>
      <c r="AM244" s="114"/>
      <c r="AN244" s="114"/>
      <c r="AO244" s="114"/>
      <c r="AP244" s="114"/>
      <c r="AQ244" s="114"/>
      <c r="AR244" s="114"/>
      <c r="AS244" s="114"/>
      <c r="AT244" s="114"/>
      <c r="AU244" s="114"/>
      <c r="AV244" s="114"/>
      <c r="AW244" s="114"/>
      <c r="AX244" s="114"/>
      <c r="AY244" s="114"/>
      <c r="AZ244" s="114"/>
      <c r="BA244" s="114"/>
      <c r="BB244" s="114"/>
      <c r="BC244" s="114"/>
      <c r="BD244" s="114"/>
      <c r="BH244" s="114"/>
    </row>
    <row r="245" spans="1:62" x14ac:dyDescent="0.25">
      <c r="A245" s="131" t="b">
        <v>1</v>
      </c>
      <c r="B245" s="131"/>
      <c r="C245" s="177"/>
      <c r="D245" s="131">
        <v>233</v>
      </c>
      <c r="E245" s="117" t="s">
        <v>400</v>
      </c>
      <c r="F245" s="117">
        <v>0</v>
      </c>
      <c r="G245" s="117">
        <v>0</v>
      </c>
      <c r="H245" s="117"/>
      <c r="I245" s="149"/>
      <c r="J245" s="117"/>
      <c r="K245" s="149">
        <v>30943</v>
      </c>
      <c r="L245" s="117"/>
      <c r="M245" s="117"/>
      <c r="N245" s="117"/>
      <c r="O245" s="150" t="s">
        <v>62</v>
      </c>
      <c r="P245" s="150"/>
      <c r="Q245" s="117"/>
      <c r="R245" s="118"/>
      <c r="S245" s="118"/>
      <c r="T245" s="118"/>
      <c r="U245" s="118"/>
      <c r="V245" s="118"/>
      <c r="W245" s="118"/>
      <c r="X245" s="118"/>
      <c r="Y245" s="118"/>
      <c r="Z245" s="119"/>
      <c r="AA245" s="116"/>
      <c r="AB245" s="116"/>
      <c r="AC245" s="116"/>
      <c r="AD245" s="116"/>
      <c r="AE245" s="116"/>
      <c r="AF245" s="116"/>
      <c r="AG245" s="116"/>
      <c r="AH245" s="116"/>
      <c r="AI245" s="116"/>
      <c r="AJ245" s="119"/>
      <c r="AK245" s="116"/>
      <c r="AL245" s="116"/>
      <c r="AM245" s="116"/>
      <c r="AN245" s="116"/>
      <c r="AO245" s="116"/>
      <c r="AP245" s="116"/>
      <c r="AQ245" s="116"/>
      <c r="AR245" s="116"/>
      <c r="AS245" s="116"/>
      <c r="AT245" s="119"/>
      <c r="AU245" s="116"/>
      <c r="AV245" s="116"/>
      <c r="AW245" s="116"/>
      <c r="AX245" s="116"/>
      <c r="AY245" s="116"/>
      <c r="AZ245" s="116"/>
      <c r="BA245" s="116"/>
      <c r="BB245" s="116"/>
      <c r="BC245" s="116"/>
      <c r="BD245" s="116"/>
      <c r="BE245" s="159"/>
      <c r="BF245" s="118"/>
      <c r="BG245" s="118"/>
      <c r="BH245" s="118"/>
      <c r="BI245" s="119"/>
      <c r="BJ245" s="122"/>
    </row>
    <row r="246" spans="1:62" x14ac:dyDescent="0.25">
      <c r="A246" s="131" t="b">
        <v>1</v>
      </c>
      <c r="B246" s="131"/>
      <c r="C246" s="177"/>
      <c r="D246" s="131">
        <v>234</v>
      </c>
      <c r="E246" s="117" t="s">
        <v>401</v>
      </c>
      <c r="F246" s="117">
        <v>0</v>
      </c>
      <c r="G246" s="117">
        <v>0</v>
      </c>
      <c r="H246" s="117"/>
      <c r="I246" s="149"/>
      <c r="J246" s="117"/>
      <c r="K246" s="149">
        <v>30880</v>
      </c>
      <c r="L246" s="117"/>
      <c r="M246" s="117"/>
      <c r="N246" s="117"/>
      <c r="O246" s="150" t="s">
        <v>62</v>
      </c>
      <c r="P246" s="150"/>
      <c r="Q246" s="117"/>
      <c r="R246" s="118"/>
      <c r="S246" s="118"/>
      <c r="T246" s="118"/>
      <c r="U246" s="118"/>
      <c r="V246" s="118"/>
      <c r="W246" s="118"/>
      <c r="X246" s="118"/>
      <c r="Y246" s="118"/>
      <c r="Z246" s="119"/>
      <c r="AA246" s="116"/>
      <c r="AB246" s="116"/>
      <c r="AC246" s="116"/>
      <c r="AD246" s="116"/>
      <c r="AE246" s="116"/>
      <c r="AF246" s="116"/>
      <c r="AG246" s="116"/>
      <c r="AH246" s="116"/>
      <c r="AI246" s="116"/>
      <c r="AJ246" s="119"/>
      <c r="AK246" s="116"/>
      <c r="AL246" s="116"/>
      <c r="AM246" s="116"/>
      <c r="AN246" s="116"/>
      <c r="AO246" s="116"/>
      <c r="AP246" s="116"/>
      <c r="AQ246" s="116"/>
      <c r="AR246" s="116"/>
      <c r="AS246" s="116"/>
      <c r="AT246" s="119"/>
      <c r="AU246" s="116"/>
      <c r="AV246" s="116"/>
      <c r="AW246" s="116"/>
      <c r="AX246" s="116"/>
      <c r="AY246" s="116"/>
      <c r="AZ246" s="116"/>
      <c r="BA246" s="116"/>
      <c r="BB246" s="116"/>
      <c r="BC246" s="116"/>
      <c r="BD246" s="116"/>
      <c r="BE246" s="159"/>
      <c r="BF246" s="118"/>
      <c r="BG246" s="118"/>
      <c r="BH246" s="118"/>
      <c r="BI246" s="119"/>
      <c r="BJ246" s="122"/>
    </row>
    <row r="247" spans="1:62" ht="30" x14ac:dyDescent="0.25">
      <c r="A247" s="131" t="b">
        <v>0</v>
      </c>
      <c r="B247" s="131" t="str">
        <f t="shared" ref="B247:B252" si="6">IF(A247="false","pass test",IF(AH247&lt;=AI247,"pass test","not pass test"))</f>
        <v>pass test</v>
      </c>
      <c r="C247" s="177"/>
      <c r="D247" s="131">
        <v>239</v>
      </c>
      <c r="E247" s="117" t="s">
        <v>408</v>
      </c>
      <c r="F247" s="117">
        <v>859.5</v>
      </c>
      <c r="G247" s="117">
        <v>863.22</v>
      </c>
      <c r="H247" s="114">
        <v>1</v>
      </c>
      <c r="I247" s="137" t="s">
        <v>44</v>
      </c>
      <c r="J247" s="114" t="s">
        <v>409</v>
      </c>
      <c r="K247" s="151">
        <v>40711</v>
      </c>
      <c r="L247" s="118" t="s">
        <v>410</v>
      </c>
      <c r="N247" s="117"/>
      <c r="P247" s="138" t="s">
        <v>411</v>
      </c>
      <c r="Q247" s="114">
        <v>852.24</v>
      </c>
      <c r="Y247" s="114"/>
      <c r="Z247" s="114"/>
      <c r="AA247" s="112">
        <v>860.1</v>
      </c>
      <c r="AB247" s="112">
        <v>1321.95</v>
      </c>
      <c r="AC247" s="112">
        <v>1005.41</v>
      </c>
      <c r="AD247" s="112">
        <v>1008.53</v>
      </c>
      <c r="AE247" s="112">
        <v>1239.83</v>
      </c>
      <c r="AF247" s="112">
        <v>1009.41</v>
      </c>
      <c r="AG247" s="112">
        <v>1016.19</v>
      </c>
      <c r="AH247" s="112">
        <v>1234.69</v>
      </c>
      <c r="AI247" s="112">
        <v>1319.71</v>
      </c>
      <c r="AJ247" s="115">
        <v>58.82</v>
      </c>
      <c r="AK247" s="112">
        <v>854.04</v>
      </c>
      <c r="AL247" s="112">
        <v>996.06</v>
      </c>
      <c r="AM247" s="114"/>
      <c r="AN247" s="114"/>
      <c r="AO247" s="112">
        <v>1000.93</v>
      </c>
      <c r="AP247" s="114"/>
      <c r="AQ247" s="114"/>
      <c r="AR247" s="112">
        <v>1008.53</v>
      </c>
      <c r="AS247" s="112">
        <v>1292.1400000000001</v>
      </c>
      <c r="AT247" s="115">
        <v>58.38</v>
      </c>
      <c r="AU247" s="114"/>
      <c r="AV247" s="114"/>
      <c r="AW247" s="114"/>
      <c r="AX247" s="114"/>
      <c r="AY247" s="114"/>
      <c r="AZ247" s="114"/>
      <c r="BA247" s="114"/>
      <c r="BB247" s="114"/>
      <c r="BC247" s="114"/>
      <c r="BD247" s="114"/>
      <c r="BH247" s="114"/>
    </row>
    <row r="248" spans="1:62" ht="30" x14ac:dyDescent="0.25">
      <c r="A248" s="131" t="b">
        <v>0</v>
      </c>
      <c r="B248" s="131" t="str">
        <f t="shared" si="6"/>
        <v>pass test</v>
      </c>
      <c r="C248" s="177"/>
      <c r="D248" s="131">
        <v>178</v>
      </c>
      <c r="E248" s="114" t="s">
        <v>273</v>
      </c>
      <c r="F248" s="114">
        <v>589.09</v>
      </c>
      <c r="G248" s="114">
        <v>595.29999999999995</v>
      </c>
      <c r="H248" s="114">
        <v>1</v>
      </c>
      <c r="I248" s="137" t="s">
        <v>44</v>
      </c>
      <c r="J248" s="114" t="s">
        <v>177</v>
      </c>
      <c r="K248" s="151">
        <v>40203</v>
      </c>
      <c r="L248" s="118" t="s">
        <v>274</v>
      </c>
      <c r="N248" s="117"/>
      <c r="O248" s="138" t="s">
        <v>275</v>
      </c>
      <c r="P248" s="129" t="s">
        <v>49</v>
      </c>
      <c r="Q248" s="114">
        <v>584.67999999999995</v>
      </c>
      <c r="U248" s="114" t="s">
        <v>276</v>
      </c>
      <c r="Y248" s="114"/>
      <c r="Z248" s="114"/>
      <c r="AA248" s="112">
        <v>590</v>
      </c>
      <c r="AB248" s="112">
        <v>885.3</v>
      </c>
      <c r="AC248" s="112">
        <v>273.16000000000003</v>
      </c>
      <c r="AD248" s="112">
        <v>273.35000000000002</v>
      </c>
      <c r="AE248" s="112">
        <v>837.58</v>
      </c>
      <c r="AF248" s="112">
        <v>273.52</v>
      </c>
      <c r="AG248" s="112">
        <v>247.39</v>
      </c>
      <c r="AH248" s="112">
        <v>838.21</v>
      </c>
      <c r="AI248" s="112">
        <v>884.21</v>
      </c>
      <c r="AJ248" s="115">
        <v>41.8</v>
      </c>
      <c r="AK248" s="112">
        <v>580.17999999999995</v>
      </c>
      <c r="AL248" s="112">
        <v>259.02999999999997</v>
      </c>
      <c r="AM248" s="114"/>
      <c r="AN248" s="114"/>
      <c r="AO248" s="112">
        <v>260.3</v>
      </c>
      <c r="AP248" s="114"/>
      <c r="AQ248" s="114"/>
      <c r="AR248" s="112">
        <v>261.62</v>
      </c>
      <c r="AS248" s="114"/>
      <c r="AT248" s="115">
        <v>41.05</v>
      </c>
      <c r="AU248" s="114"/>
      <c r="AV248" s="114"/>
      <c r="AW248" s="114"/>
      <c r="AX248" s="114"/>
      <c r="AY248" s="114"/>
      <c r="AZ248" s="114"/>
      <c r="BA248" s="114"/>
      <c r="BB248" s="114"/>
      <c r="BC248" s="114"/>
      <c r="BD248" s="114"/>
      <c r="BH248" s="114"/>
    </row>
    <row r="249" spans="1:62" ht="135" x14ac:dyDescent="0.25">
      <c r="A249" s="131" t="b">
        <v>0</v>
      </c>
      <c r="B249" s="131" t="str">
        <f t="shared" si="6"/>
        <v>pass test</v>
      </c>
      <c r="C249" s="177"/>
      <c r="D249" s="131">
        <v>179</v>
      </c>
      <c r="E249" s="114" t="s">
        <v>273</v>
      </c>
      <c r="F249" s="114">
        <v>620.17999999999995</v>
      </c>
      <c r="G249" s="114">
        <v>625.59</v>
      </c>
      <c r="H249" s="114">
        <v>2</v>
      </c>
      <c r="I249" s="137" t="s">
        <v>44</v>
      </c>
      <c r="J249" s="114" t="s">
        <v>177</v>
      </c>
      <c r="K249" s="151">
        <v>40205</v>
      </c>
      <c r="L249" s="118" t="s">
        <v>274</v>
      </c>
      <c r="N249" s="117"/>
      <c r="O249" s="138" t="s">
        <v>277</v>
      </c>
      <c r="P249" s="129" t="s">
        <v>49</v>
      </c>
      <c r="Q249" s="114">
        <v>615.77</v>
      </c>
      <c r="R249" s="114">
        <v>915.39</v>
      </c>
      <c r="S249" s="114">
        <v>436.09</v>
      </c>
      <c r="T249" s="114">
        <v>450.43</v>
      </c>
      <c r="U249" s="114">
        <v>869.79</v>
      </c>
      <c r="V249" s="114">
        <v>448.58</v>
      </c>
      <c r="W249" s="114">
        <v>469.43</v>
      </c>
      <c r="X249" s="114">
        <v>870.03</v>
      </c>
      <c r="Y249" s="114">
        <v>912.09</v>
      </c>
      <c r="Z249" s="115">
        <v>44.23</v>
      </c>
      <c r="AA249" s="112">
        <v>624.09</v>
      </c>
      <c r="AB249" s="112">
        <v>923.77</v>
      </c>
      <c r="AC249" s="112">
        <v>451.08</v>
      </c>
      <c r="AD249" s="112">
        <v>461.19</v>
      </c>
      <c r="AE249" s="112">
        <v>877.62</v>
      </c>
      <c r="AF249" s="112">
        <v>458.24</v>
      </c>
      <c r="AG249" s="112">
        <v>477.29</v>
      </c>
      <c r="AH249" s="112">
        <v>877.62</v>
      </c>
      <c r="AI249" s="112">
        <v>920.57</v>
      </c>
      <c r="AJ249" s="115">
        <v>44.74</v>
      </c>
      <c r="AK249" s="112">
        <v>611.27</v>
      </c>
      <c r="AL249" s="112">
        <v>417.69</v>
      </c>
      <c r="AM249" s="114"/>
      <c r="AN249" s="114"/>
      <c r="AO249" s="112">
        <v>442.88</v>
      </c>
      <c r="AP249" s="114"/>
      <c r="AQ249" s="114"/>
      <c r="AR249" s="112">
        <v>463.96</v>
      </c>
      <c r="AS249" s="114"/>
      <c r="AT249" s="115">
        <v>43.23</v>
      </c>
      <c r="AU249" s="114"/>
      <c r="AV249" s="114"/>
      <c r="AW249" s="114"/>
      <c r="AX249" s="114"/>
      <c r="AY249" s="114"/>
      <c r="AZ249" s="114"/>
      <c r="BA249" s="114"/>
      <c r="BB249" s="114"/>
      <c r="BC249" s="114"/>
      <c r="BD249" s="114"/>
      <c r="BH249" s="114"/>
    </row>
    <row r="250" spans="1:62" ht="60" x14ac:dyDescent="0.25">
      <c r="A250" s="131" t="b">
        <v>0</v>
      </c>
      <c r="B250" s="131" t="str">
        <f t="shared" si="6"/>
        <v>pass test</v>
      </c>
      <c r="C250" s="177"/>
      <c r="D250" s="131">
        <v>240</v>
      </c>
      <c r="E250" s="117" t="s">
        <v>412</v>
      </c>
      <c r="F250" s="117">
        <v>1191.47</v>
      </c>
      <c r="G250" s="117">
        <v>1212</v>
      </c>
      <c r="H250" s="114">
        <v>1</v>
      </c>
      <c r="I250" s="137" t="s">
        <v>44</v>
      </c>
      <c r="J250" s="114" t="s">
        <v>93</v>
      </c>
      <c r="K250" s="151">
        <v>40111</v>
      </c>
      <c r="L250" s="118" t="s">
        <v>94</v>
      </c>
      <c r="N250" s="117">
        <v>3700</v>
      </c>
      <c r="O250" s="138" t="s">
        <v>413</v>
      </c>
      <c r="Y250" s="114"/>
      <c r="Z250" s="114"/>
      <c r="AA250" s="112">
        <v>1192.05</v>
      </c>
      <c r="AB250" s="112">
        <v>1803.87</v>
      </c>
      <c r="AC250" s="112">
        <v>340.99</v>
      </c>
      <c r="AD250" s="112">
        <v>350.14</v>
      </c>
      <c r="AE250" s="112">
        <v>1774.33</v>
      </c>
      <c r="AF250" s="112">
        <v>374.26</v>
      </c>
      <c r="AG250" s="112">
        <v>441.93</v>
      </c>
      <c r="AH250" s="112">
        <v>1662.19</v>
      </c>
      <c r="AI250" s="112">
        <v>1824.88</v>
      </c>
      <c r="AJ250" s="115">
        <v>60.9</v>
      </c>
      <c r="AK250" s="114"/>
      <c r="AL250" s="114"/>
      <c r="AM250" s="114"/>
      <c r="AN250" s="114"/>
      <c r="AO250" s="114"/>
      <c r="AP250" s="114"/>
      <c r="AQ250" s="114"/>
      <c r="AR250" s="114"/>
      <c r="AS250" s="114"/>
      <c r="AT250" s="114"/>
      <c r="AU250" s="114"/>
      <c r="AV250" s="114"/>
      <c r="AW250" s="114"/>
      <c r="AX250" s="114"/>
      <c r="AY250" s="114"/>
      <c r="AZ250" s="114"/>
      <c r="BA250" s="114"/>
      <c r="BB250" s="114"/>
      <c r="BC250" s="114"/>
      <c r="BD250" s="114"/>
      <c r="BH250" s="114"/>
    </row>
    <row r="251" spans="1:62" ht="75" x14ac:dyDescent="0.25">
      <c r="A251" s="131" t="b">
        <v>0</v>
      </c>
      <c r="B251" s="131" t="str">
        <f t="shared" si="6"/>
        <v>pass test</v>
      </c>
      <c r="C251" s="177"/>
      <c r="D251" s="131">
        <v>241</v>
      </c>
      <c r="E251" s="117" t="s">
        <v>412</v>
      </c>
      <c r="F251" s="117">
        <v>1248.47</v>
      </c>
      <c r="G251" s="117">
        <v>1266</v>
      </c>
      <c r="H251" s="114">
        <v>2</v>
      </c>
      <c r="I251" s="137" t="s">
        <v>44</v>
      </c>
      <c r="J251" s="114" t="s">
        <v>93</v>
      </c>
      <c r="K251" s="151">
        <v>40113</v>
      </c>
      <c r="L251" s="118" t="s">
        <v>94</v>
      </c>
      <c r="N251" s="117">
        <v>3700</v>
      </c>
      <c r="O251" s="138" t="s">
        <v>414</v>
      </c>
      <c r="P251" s="138" t="s">
        <v>415</v>
      </c>
      <c r="Y251" s="114"/>
      <c r="Z251" s="114"/>
      <c r="AA251" s="116">
        <v>1249.05</v>
      </c>
      <c r="AB251" s="116">
        <v>1979.88</v>
      </c>
      <c r="AC251" s="116">
        <v>304.35000000000002</v>
      </c>
      <c r="AD251" s="116">
        <v>305.08</v>
      </c>
      <c r="AE251" s="116">
        <v>1875.92</v>
      </c>
      <c r="AF251" s="116">
        <v>317.52999999999997</v>
      </c>
      <c r="AG251" s="116">
        <v>603.91999999999996</v>
      </c>
      <c r="AH251" s="116">
        <v>1696.35</v>
      </c>
      <c r="AI251" s="116">
        <v>1978.05</v>
      </c>
      <c r="AJ251" s="115">
        <v>64.400000000000006</v>
      </c>
      <c r="AK251" s="116"/>
      <c r="AL251" s="114"/>
      <c r="AM251" s="116"/>
      <c r="AN251" s="114"/>
      <c r="AO251" s="114"/>
      <c r="AP251" s="114"/>
      <c r="AQ251" s="114"/>
      <c r="AR251" s="114"/>
      <c r="AS251" s="114"/>
      <c r="AT251" s="114"/>
      <c r="AU251" s="114"/>
      <c r="AV251" s="114"/>
      <c r="AW251" s="114"/>
      <c r="AX251" s="114"/>
      <c r="AY251" s="114"/>
      <c r="AZ251" s="114"/>
      <c r="BA251" s="114"/>
      <c r="BB251" s="114"/>
      <c r="BC251" s="114"/>
      <c r="BD251" s="114"/>
      <c r="BH251" s="114"/>
    </row>
    <row r="252" spans="1:62" ht="90" x14ac:dyDescent="0.25">
      <c r="A252" s="131" t="b">
        <v>0</v>
      </c>
      <c r="B252" s="131" t="str">
        <f t="shared" si="6"/>
        <v>not pass test</v>
      </c>
      <c r="C252" s="177"/>
      <c r="D252" s="131">
        <v>193</v>
      </c>
      <c r="E252" s="114" t="s">
        <v>313</v>
      </c>
      <c r="F252" s="114">
        <v>1071.9970000000001</v>
      </c>
      <c r="G252" s="114">
        <v>1079.04</v>
      </c>
      <c r="H252" s="114">
        <v>3</v>
      </c>
      <c r="I252" s="137" t="s">
        <v>44</v>
      </c>
      <c r="J252" s="114" t="s">
        <v>314</v>
      </c>
      <c r="K252" s="151">
        <v>40078</v>
      </c>
      <c r="L252" s="114" t="s">
        <v>321</v>
      </c>
      <c r="N252" s="117"/>
      <c r="O252" s="178" t="s">
        <v>1418</v>
      </c>
      <c r="P252" s="178" t="s">
        <v>320</v>
      </c>
      <c r="Q252" s="114">
        <v>1069.8399999999999</v>
      </c>
      <c r="R252" s="114">
        <v>1614.94</v>
      </c>
      <c r="S252" s="114">
        <v>790.08</v>
      </c>
      <c r="T252" s="114">
        <v>829.97</v>
      </c>
      <c r="U252" s="114">
        <v>1564.23</v>
      </c>
      <c r="V252" s="114">
        <v>865.11</v>
      </c>
      <c r="W252" s="114">
        <v>1184.83</v>
      </c>
      <c r="X252" s="114">
        <v>1567.11</v>
      </c>
      <c r="Y252" s="114">
        <v>1563.38</v>
      </c>
      <c r="Z252" s="115">
        <v>67.900000000000006</v>
      </c>
      <c r="AA252" s="112">
        <v>1072.3</v>
      </c>
      <c r="AB252" s="112">
        <v>1617.74</v>
      </c>
      <c r="AC252" s="112">
        <v>792.49</v>
      </c>
      <c r="AD252" s="112">
        <v>829.52</v>
      </c>
      <c r="AE252" s="112">
        <v>1564.67</v>
      </c>
      <c r="AF252" s="112">
        <v>867.63</v>
      </c>
      <c r="AG252" s="112">
        <v>1185.42</v>
      </c>
      <c r="AH252" s="112">
        <v>1567.51</v>
      </c>
      <c r="AI252" s="112">
        <v>1563.98</v>
      </c>
      <c r="AJ252" s="115">
        <v>68.5</v>
      </c>
      <c r="AK252" s="112">
        <v>1064.8</v>
      </c>
      <c r="AL252" s="114"/>
      <c r="AM252" s="112">
        <v>767.86</v>
      </c>
      <c r="AN252" s="112">
        <v>816.02</v>
      </c>
      <c r="AO252" s="114"/>
      <c r="AP252" s="112">
        <v>816.1</v>
      </c>
      <c r="AQ252" s="112">
        <v>1175.75</v>
      </c>
      <c r="AR252" s="112">
        <v>1175.54</v>
      </c>
      <c r="AS252" s="114"/>
      <c r="AT252" s="115">
        <v>68.099999999999994</v>
      </c>
      <c r="AU252" s="112">
        <v>1080.22</v>
      </c>
      <c r="AV252" s="112">
        <v>1631.87</v>
      </c>
      <c r="AW252" s="112">
        <v>1537.44</v>
      </c>
      <c r="AX252" s="112">
        <v>1546.93</v>
      </c>
      <c r="AY252" s="112">
        <v>1579.39</v>
      </c>
      <c r="AZ252" s="112">
        <v>1431.3</v>
      </c>
      <c r="BA252" s="112">
        <v>1573049</v>
      </c>
      <c r="BB252" s="112">
        <v>1581.35</v>
      </c>
      <c r="BC252" s="112">
        <v>1578.94</v>
      </c>
      <c r="BD252" s="112">
        <v>68.099999999999994</v>
      </c>
      <c r="BE252" s="168"/>
      <c r="BF252" s="168"/>
      <c r="BG252" s="168"/>
      <c r="BH252" s="168"/>
      <c r="BI252" s="168"/>
      <c r="BJ252" s="170" t="s">
        <v>1414</v>
      </c>
    </row>
    <row r="253" spans="1:62" ht="60" x14ac:dyDescent="0.25">
      <c r="A253" s="131" t="b">
        <v>0</v>
      </c>
      <c r="B253" s="187" t="s">
        <v>1425</v>
      </c>
      <c r="C253" s="177"/>
      <c r="D253" s="131">
        <v>192</v>
      </c>
      <c r="E253" s="114" t="s">
        <v>313</v>
      </c>
      <c r="F253" s="114">
        <v>1091.71994</v>
      </c>
      <c r="G253" s="114">
        <v>1095.94</v>
      </c>
      <c r="H253" s="114">
        <v>2</v>
      </c>
      <c r="I253" s="137" t="s">
        <v>44</v>
      </c>
      <c r="J253" s="114" t="s">
        <v>314</v>
      </c>
      <c r="K253" s="151">
        <v>40077</v>
      </c>
      <c r="L253" s="114" t="s">
        <v>319</v>
      </c>
      <c r="N253" s="117"/>
      <c r="O253" s="178" t="s">
        <v>1419</v>
      </c>
      <c r="P253" s="178" t="s">
        <v>320</v>
      </c>
      <c r="Q253" s="114">
        <v>1089.56</v>
      </c>
      <c r="R253" s="114">
        <v>1598.5</v>
      </c>
      <c r="S253" s="114">
        <v>1038.17</v>
      </c>
      <c r="T253" s="114">
        <v>1231.78</v>
      </c>
      <c r="U253" s="114">
        <v>1592.34</v>
      </c>
      <c r="V253" s="114">
        <v>1220.56</v>
      </c>
      <c r="W253" s="114">
        <v>1588.4</v>
      </c>
      <c r="X253" s="114">
        <v>1593.16</v>
      </c>
      <c r="Y253" s="114">
        <v>1592.93</v>
      </c>
      <c r="Z253" s="115">
        <v>69.8</v>
      </c>
      <c r="AA253" s="112">
        <v>1092.02</v>
      </c>
      <c r="AB253" s="112">
        <v>1597.09</v>
      </c>
      <c r="AC253" s="112">
        <v>1034.28</v>
      </c>
      <c r="AD253" s="112">
        <v>1250.06</v>
      </c>
      <c r="AE253" s="112">
        <v>1592.76</v>
      </c>
      <c r="AF253" s="112">
        <v>1353.32</v>
      </c>
      <c r="AG253" s="112">
        <v>1586.71</v>
      </c>
      <c r="AH253" s="112">
        <v>1593.53</v>
      </c>
      <c r="AI253" s="112">
        <v>1593.85</v>
      </c>
      <c r="AJ253" s="115">
        <v>70.400000000000006</v>
      </c>
      <c r="AK253" s="112">
        <v>1084.52</v>
      </c>
      <c r="AL253" s="114"/>
      <c r="AM253" s="112">
        <v>780.27</v>
      </c>
      <c r="AN253" s="112">
        <v>909.05</v>
      </c>
      <c r="AO253" s="114"/>
      <c r="AP253" s="112">
        <v>908.56</v>
      </c>
      <c r="AQ253" s="112">
        <v>1407.95</v>
      </c>
      <c r="AR253" s="112">
        <v>1408.04</v>
      </c>
      <c r="AS253" s="114"/>
      <c r="AT253" s="115">
        <v>70.3</v>
      </c>
      <c r="AU253" s="112">
        <v>1097.1199999999999</v>
      </c>
      <c r="AV253" s="112">
        <v>1606.74</v>
      </c>
      <c r="AW253" s="112">
        <v>1443.05</v>
      </c>
      <c r="AX253" s="112">
        <v>1534.57</v>
      </c>
      <c r="AY253" s="112">
        <v>1602.36</v>
      </c>
      <c r="AZ253" s="112">
        <v>1565.3</v>
      </c>
      <c r="BA253" s="112">
        <v>1600.48</v>
      </c>
      <c r="BB253" s="112">
        <v>1603.64</v>
      </c>
      <c r="BC253" s="112">
        <v>70</v>
      </c>
      <c r="BD253" s="114"/>
      <c r="BE253" s="168"/>
      <c r="BF253" s="168"/>
      <c r="BG253" s="169" t="s">
        <v>1415</v>
      </c>
      <c r="BH253" s="168"/>
      <c r="BI253" s="168"/>
      <c r="BJ253" s="170" t="s">
        <v>1416</v>
      </c>
    </row>
    <row r="254" spans="1:62" ht="75" x14ac:dyDescent="0.25">
      <c r="A254" s="131" t="s">
        <v>1411</v>
      </c>
      <c r="B254" s="131" t="str">
        <f>IF(A254="false","pass test",IF(AH254&lt;=AI254,"pass test","not pass test"))</f>
        <v>pass test</v>
      </c>
      <c r="C254" s="177"/>
      <c r="D254" s="131">
        <v>191</v>
      </c>
      <c r="E254" s="114" t="s">
        <v>313</v>
      </c>
      <c r="F254" s="114">
        <v>1136.72</v>
      </c>
      <c r="G254" s="114">
        <v>1140.94</v>
      </c>
      <c r="H254" s="114">
        <v>1</v>
      </c>
      <c r="I254" s="137" t="s">
        <v>44</v>
      </c>
      <c r="J254" s="114" t="s">
        <v>314</v>
      </c>
      <c r="K254" s="151">
        <v>40076</v>
      </c>
      <c r="L254" s="114" t="s">
        <v>315</v>
      </c>
      <c r="N254" s="117"/>
      <c r="O254" s="138" t="s">
        <v>316</v>
      </c>
      <c r="P254" s="138" t="s">
        <v>317</v>
      </c>
      <c r="Q254" s="114">
        <v>1134.26</v>
      </c>
      <c r="R254" s="114">
        <v>1663.21</v>
      </c>
      <c r="S254" s="114">
        <v>833.17</v>
      </c>
      <c r="T254" s="114">
        <v>840.37</v>
      </c>
      <c r="U254" s="114">
        <v>1648.05</v>
      </c>
      <c r="V254" s="114">
        <v>843.56</v>
      </c>
      <c r="W254" s="114">
        <v>873.41</v>
      </c>
      <c r="X254" s="114">
        <v>163.65</v>
      </c>
      <c r="Y254" s="114">
        <v>1671.55</v>
      </c>
      <c r="Z254" s="115">
        <v>68.7</v>
      </c>
      <c r="AA254" s="112">
        <v>1137.02</v>
      </c>
      <c r="AB254" s="112">
        <v>1667.05</v>
      </c>
      <c r="AC254" s="112">
        <v>834.78</v>
      </c>
      <c r="AD254" s="112">
        <v>840.34</v>
      </c>
      <c r="AE254" s="112">
        <v>1648.25</v>
      </c>
      <c r="AF254" s="112">
        <v>841.12</v>
      </c>
      <c r="AG254" s="112">
        <v>873</v>
      </c>
      <c r="AH254" s="112">
        <v>1654</v>
      </c>
      <c r="AI254" s="112">
        <v>1675.17</v>
      </c>
      <c r="AJ254" s="115">
        <v>69.400000000000006</v>
      </c>
      <c r="AK254" s="112">
        <v>1129.52</v>
      </c>
      <c r="AL254" s="114"/>
      <c r="AM254" s="112">
        <v>827.86</v>
      </c>
      <c r="AN254" s="112">
        <v>833.18</v>
      </c>
      <c r="AO254" s="114"/>
      <c r="AP254" s="112">
        <v>833.08</v>
      </c>
      <c r="AQ254" s="112">
        <v>865.67</v>
      </c>
      <c r="AR254" s="112">
        <v>865.5</v>
      </c>
      <c r="AS254" s="114"/>
      <c r="AT254" s="115">
        <v>69.099999999999994</v>
      </c>
      <c r="AU254" s="112">
        <v>1142.1199999999999</v>
      </c>
      <c r="AV254" s="112">
        <v>1673.05</v>
      </c>
      <c r="AW254" s="114"/>
      <c r="AX254" s="114"/>
      <c r="AY254" s="114"/>
      <c r="AZ254" s="114"/>
      <c r="BA254" s="114"/>
      <c r="BB254" s="114"/>
      <c r="BC254" s="112">
        <v>1682.95</v>
      </c>
      <c r="BD254" s="112">
        <v>69.5</v>
      </c>
      <c r="BE254" s="114">
        <f>AJ254</f>
        <v>69.400000000000006</v>
      </c>
      <c r="BF254" s="114" t="s">
        <v>318</v>
      </c>
      <c r="BG254" s="114">
        <v>1.21</v>
      </c>
      <c r="BH254" s="114">
        <v>0.95299999999999996</v>
      </c>
      <c r="BI254" s="115">
        <v>1681</v>
      </c>
    </row>
    <row r="255" spans="1:62" ht="30" x14ac:dyDescent="0.25">
      <c r="A255" s="131" t="b">
        <v>1</v>
      </c>
      <c r="B255" s="166"/>
      <c r="C255" s="177"/>
      <c r="D255" s="131">
        <v>194</v>
      </c>
      <c r="E255" s="114" t="s">
        <v>313</v>
      </c>
      <c r="F255" s="165">
        <v>1089.99</v>
      </c>
      <c r="G255" s="165">
        <v>1097.04</v>
      </c>
      <c r="H255" s="114">
        <v>4</v>
      </c>
      <c r="I255" s="137" t="s">
        <v>44</v>
      </c>
      <c r="J255" s="114" t="s">
        <v>314</v>
      </c>
      <c r="K255" s="151">
        <v>40079</v>
      </c>
      <c r="L255" s="114" t="s">
        <v>322</v>
      </c>
      <c r="N255" s="117"/>
      <c r="P255" s="138" t="s">
        <v>323</v>
      </c>
      <c r="Q255" s="114">
        <v>1089.9970000000001</v>
      </c>
      <c r="R255" s="114">
        <v>1097.04</v>
      </c>
      <c r="Y255" s="114"/>
      <c r="Z255" s="114"/>
      <c r="AA255" s="112">
        <v>1090.3</v>
      </c>
      <c r="AB255" s="112">
        <v>739.09</v>
      </c>
      <c r="AC255" s="114"/>
      <c r="AD255" s="114"/>
      <c r="AE255" s="114"/>
      <c r="AF255" s="114"/>
      <c r="AG255" s="114"/>
      <c r="AH255" s="114"/>
      <c r="AI255" s="112">
        <v>726.85</v>
      </c>
      <c r="AJ255" s="115">
        <v>47.7</v>
      </c>
      <c r="AK255" s="114"/>
      <c r="AL255" s="114"/>
      <c r="AM255" s="114"/>
      <c r="AN255" s="114"/>
      <c r="AO255" s="114"/>
      <c r="AP255" s="114"/>
      <c r="AQ255" s="114"/>
      <c r="AR255" s="114"/>
      <c r="AS255" s="114"/>
      <c r="AT255" s="114"/>
      <c r="AU255" s="114"/>
      <c r="AV255" s="114"/>
      <c r="AW255" s="114"/>
      <c r="AX255" s="114"/>
      <c r="AY255" s="114"/>
      <c r="AZ255" s="114"/>
      <c r="BA255" s="114"/>
      <c r="BB255" s="114"/>
      <c r="BC255" s="114"/>
      <c r="BD255" s="114"/>
      <c r="BH255" s="114"/>
      <c r="BJ255" s="167" t="s">
        <v>1413</v>
      </c>
    </row>
    <row r="256" spans="1:62" x14ac:dyDescent="0.25">
      <c r="A256" s="131" t="b">
        <v>1</v>
      </c>
      <c r="B256" s="131"/>
      <c r="C256" s="177"/>
      <c r="D256" s="131">
        <v>235</v>
      </c>
      <c r="E256" s="117" t="s">
        <v>402</v>
      </c>
      <c r="F256" s="117">
        <v>0</v>
      </c>
      <c r="G256" s="117">
        <v>0</v>
      </c>
      <c r="H256" s="117"/>
      <c r="I256" s="149"/>
      <c r="J256" s="117"/>
      <c r="K256" s="149">
        <v>35232</v>
      </c>
      <c r="L256" s="117"/>
      <c r="M256" s="117"/>
      <c r="N256" s="117"/>
      <c r="O256" s="150" t="s">
        <v>62</v>
      </c>
      <c r="P256" s="150"/>
      <c r="Q256" s="117"/>
      <c r="R256" s="118"/>
      <c r="S256" s="118"/>
      <c r="T256" s="118"/>
      <c r="U256" s="118"/>
      <c r="V256" s="118"/>
      <c r="W256" s="118"/>
      <c r="X256" s="118"/>
      <c r="Y256" s="118"/>
      <c r="Z256" s="119"/>
      <c r="AA256" s="116"/>
      <c r="AB256" s="116"/>
      <c r="AC256" s="116"/>
      <c r="AD256" s="116"/>
      <c r="AE256" s="116"/>
      <c r="AF256" s="116"/>
      <c r="AG256" s="116"/>
      <c r="AH256" s="116"/>
      <c r="AI256" s="116"/>
      <c r="AJ256" s="119"/>
      <c r="AK256" s="116"/>
      <c r="AL256" s="116"/>
      <c r="AM256" s="116"/>
      <c r="AN256" s="116"/>
      <c r="AO256" s="116"/>
      <c r="AP256" s="116"/>
      <c r="AQ256" s="116"/>
      <c r="AR256" s="116"/>
      <c r="AS256" s="116"/>
      <c r="AT256" s="119"/>
      <c r="AU256" s="116"/>
      <c r="AV256" s="116"/>
      <c r="AW256" s="116"/>
      <c r="AX256" s="116"/>
      <c r="AY256" s="116"/>
      <c r="AZ256" s="116"/>
      <c r="BA256" s="116"/>
      <c r="BB256" s="116"/>
      <c r="BC256" s="116"/>
      <c r="BD256" s="116"/>
      <c r="BE256" s="159"/>
      <c r="BF256" s="118"/>
      <c r="BG256" s="118"/>
      <c r="BH256" s="118"/>
      <c r="BI256" s="119"/>
      <c r="BJ256" s="122"/>
    </row>
    <row r="257" spans="1:62" ht="30" x14ac:dyDescent="0.25">
      <c r="A257" s="131" t="b">
        <v>0</v>
      </c>
      <c r="B257" s="131" t="str">
        <f>IF(A257="false","pass test",IF(AH257&lt;=AI257,"pass test","not pass test"))</f>
        <v>pass test</v>
      </c>
      <c r="C257" s="177"/>
      <c r="D257" s="131">
        <v>180</v>
      </c>
      <c r="E257" s="114" t="s">
        <v>278</v>
      </c>
      <c r="F257" s="114">
        <v>1073.22</v>
      </c>
      <c r="G257" s="114">
        <v>1079.8900000000001</v>
      </c>
      <c r="H257" s="114">
        <v>1</v>
      </c>
      <c r="I257" s="137" t="s">
        <v>44</v>
      </c>
      <c r="J257" s="114" t="s">
        <v>279</v>
      </c>
      <c r="K257" s="151">
        <v>40293</v>
      </c>
      <c r="L257" s="114" t="s">
        <v>280</v>
      </c>
      <c r="N257" s="117"/>
      <c r="O257" s="138" t="s">
        <v>281</v>
      </c>
      <c r="P257" s="129" t="s">
        <v>1428</v>
      </c>
      <c r="Q257" s="114">
        <v>1070.23</v>
      </c>
      <c r="R257" s="114">
        <v>1681.66</v>
      </c>
      <c r="S257" s="114">
        <v>188.78</v>
      </c>
      <c r="T257" s="114">
        <v>188.76</v>
      </c>
      <c r="U257" s="114">
        <v>1627.11</v>
      </c>
      <c r="V257" s="114">
        <v>189.4</v>
      </c>
      <c r="W257" s="114">
        <v>189.07</v>
      </c>
      <c r="X257" s="112">
        <v>1628.15</v>
      </c>
      <c r="Y257" s="112">
        <v>1686.59</v>
      </c>
      <c r="Z257" s="115">
        <v>64</v>
      </c>
      <c r="AA257" s="112">
        <v>1073.8</v>
      </c>
      <c r="AB257" s="112">
        <v>1835.78</v>
      </c>
      <c r="AC257" s="112">
        <v>211.23</v>
      </c>
      <c r="AD257" s="112">
        <v>211.44</v>
      </c>
      <c r="AE257" s="112">
        <v>1776.76</v>
      </c>
      <c r="AF257" s="112">
        <v>211.57</v>
      </c>
      <c r="AG257" s="112">
        <v>210.99</v>
      </c>
      <c r="AH257" s="112">
        <v>1777.12</v>
      </c>
      <c r="AI257" s="112">
        <v>1841.27</v>
      </c>
      <c r="AJ257" s="115">
        <v>68.8</v>
      </c>
      <c r="AK257" s="112">
        <v>1066.18</v>
      </c>
      <c r="AL257" s="114"/>
      <c r="AM257" s="112">
        <v>180.12</v>
      </c>
      <c r="AN257" s="112">
        <v>180.55</v>
      </c>
      <c r="AO257" s="114"/>
      <c r="AP257" s="112">
        <v>180.61</v>
      </c>
      <c r="AQ257" s="112">
        <v>181.35</v>
      </c>
      <c r="AR257" s="112">
        <v>181.48</v>
      </c>
      <c r="AS257" s="114"/>
      <c r="AT257" s="115">
        <v>64.3</v>
      </c>
      <c r="AU257" s="114"/>
      <c r="AV257" s="114"/>
      <c r="AW257" s="114"/>
      <c r="AX257" s="114"/>
      <c r="AY257" s="114"/>
      <c r="AZ257" s="114"/>
      <c r="BA257" s="114"/>
      <c r="BB257" s="114"/>
      <c r="BC257" s="114"/>
      <c r="BD257" s="114"/>
      <c r="BH257" s="114"/>
    </row>
    <row r="258" spans="1:62" x14ac:dyDescent="0.25">
      <c r="A258" s="131" t="b">
        <v>1</v>
      </c>
      <c r="B258" s="131"/>
      <c r="C258" s="177"/>
      <c r="D258" s="131">
        <v>199</v>
      </c>
      <c r="E258" s="114" t="s">
        <v>324</v>
      </c>
      <c r="F258" s="114">
        <v>954.5</v>
      </c>
      <c r="G258" s="114">
        <v>957.9</v>
      </c>
      <c r="H258" s="114">
        <v>5</v>
      </c>
      <c r="I258" s="137" t="s">
        <v>325</v>
      </c>
      <c r="L258" s="114" t="s">
        <v>330</v>
      </c>
      <c r="N258" s="114"/>
      <c r="O258" s="138" t="s">
        <v>331</v>
      </c>
      <c r="P258" s="138" t="s">
        <v>331</v>
      </c>
      <c r="Y258" s="114"/>
      <c r="Z258" s="114"/>
      <c r="AA258" s="112">
        <v>956.2</v>
      </c>
      <c r="AB258" s="114"/>
      <c r="AC258" s="114"/>
      <c r="AD258" s="114"/>
      <c r="AE258" s="114"/>
      <c r="AF258" s="114"/>
      <c r="AG258" s="114"/>
      <c r="AH258" s="114"/>
      <c r="AI258" s="114"/>
      <c r="AJ258" s="114"/>
      <c r="AK258" s="114"/>
      <c r="AL258" s="114"/>
      <c r="AM258" s="114"/>
      <c r="AN258" s="114"/>
      <c r="AO258" s="114"/>
      <c r="AP258" s="114"/>
      <c r="AQ258" s="114"/>
      <c r="AR258" s="114"/>
      <c r="AS258" s="114"/>
      <c r="AT258" s="114"/>
      <c r="AU258" s="114"/>
      <c r="AV258" s="114"/>
      <c r="AW258" s="114"/>
      <c r="AX258" s="114"/>
      <c r="AY258" s="114"/>
      <c r="AZ258" s="114"/>
      <c r="BA258" s="114"/>
      <c r="BB258" s="114"/>
      <c r="BC258" s="114"/>
      <c r="BD258" s="114"/>
      <c r="BH258" s="114"/>
      <c r="BJ258" s="138" t="s">
        <v>202</v>
      </c>
    </row>
    <row r="259" spans="1:62" ht="30" x14ac:dyDescent="0.25">
      <c r="A259" s="131" t="s">
        <v>1411</v>
      </c>
      <c r="B259" s="131" t="str">
        <f>IF(A259="false","pass test",IF(AH259&lt;=AI259,"pass test","not pass test"))</f>
        <v>pass test</v>
      </c>
      <c r="C259" s="177"/>
      <c r="D259" s="131">
        <v>198</v>
      </c>
      <c r="E259" s="114" t="s">
        <v>324</v>
      </c>
      <c r="F259" s="114">
        <v>996.4</v>
      </c>
      <c r="G259" s="114">
        <v>999.8</v>
      </c>
      <c r="H259" s="114">
        <v>4</v>
      </c>
      <c r="I259" s="137" t="s">
        <v>325</v>
      </c>
      <c r="L259" s="114" t="s">
        <v>41</v>
      </c>
      <c r="N259" s="114"/>
      <c r="O259" s="138" t="s">
        <v>326</v>
      </c>
      <c r="Y259" s="114"/>
      <c r="Z259" s="114"/>
      <c r="AA259" s="112">
        <v>998.09999999999991</v>
      </c>
      <c r="AB259" s="114"/>
      <c r="AC259" s="114"/>
      <c r="AD259" s="114"/>
      <c r="AE259" s="114"/>
      <c r="AF259" s="114"/>
      <c r="AG259" s="114"/>
      <c r="AH259" s="114"/>
      <c r="AI259" s="112">
        <v>1526.5</v>
      </c>
      <c r="AJ259" s="114"/>
      <c r="AK259" s="114"/>
      <c r="AL259" s="114"/>
      <c r="AM259" s="114"/>
      <c r="AN259" s="114"/>
      <c r="AO259" s="114"/>
      <c r="AP259" s="114"/>
      <c r="AQ259" s="114"/>
      <c r="AR259" s="114"/>
      <c r="AS259" s="114"/>
      <c r="AT259" s="114"/>
      <c r="AU259" s="114"/>
      <c r="AV259" s="114"/>
      <c r="AW259" s="114"/>
      <c r="AX259" s="114"/>
      <c r="AY259" s="114"/>
      <c r="AZ259" s="114"/>
      <c r="BA259" s="114"/>
      <c r="BB259" s="114"/>
      <c r="BC259" s="114"/>
      <c r="BD259" s="114"/>
      <c r="BF259" s="114">
        <v>5.07</v>
      </c>
      <c r="BG259" s="114">
        <v>2.0299999999999998</v>
      </c>
      <c r="BH259" s="114">
        <v>9.8000000000000007</v>
      </c>
      <c r="BI259" s="115">
        <v>1526.5</v>
      </c>
    </row>
    <row r="260" spans="1:62" ht="30" x14ac:dyDescent="0.25">
      <c r="A260" s="131" t="s">
        <v>1411</v>
      </c>
      <c r="B260" s="131" t="str">
        <f t="shared" ref="B260:B271" si="7">IF(A260="false","pass test",IF(AH260&lt;=AI260,"pass test","not pass test"))</f>
        <v>pass test</v>
      </c>
      <c r="C260" s="177"/>
      <c r="D260" s="131">
        <v>197</v>
      </c>
      <c r="E260" s="114" t="s">
        <v>324</v>
      </c>
      <c r="F260" s="114">
        <v>1009.8</v>
      </c>
      <c r="G260" s="114">
        <v>1013.2</v>
      </c>
      <c r="H260" s="114">
        <v>3</v>
      </c>
      <c r="I260" s="137" t="s">
        <v>325</v>
      </c>
      <c r="L260" s="114" t="s">
        <v>40</v>
      </c>
      <c r="N260" s="114"/>
      <c r="O260" s="138" t="s">
        <v>326</v>
      </c>
      <c r="P260" s="138" t="s">
        <v>329</v>
      </c>
      <c r="Y260" s="114"/>
      <c r="Z260" s="114"/>
      <c r="AA260" s="112">
        <v>1011.5</v>
      </c>
      <c r="AB260" s="114"/>
      <c r="AC260" s="114"/>
      <c r="AD260" s="114"/>
      <c r="AE260" s="114"/>
      <c r="AF260" s="114"/>
      <c r="AG260" s="114"/>
      <c r="AH260" s="114"/>
      <c r="AI260" s="112">
        <v>1543.5</v>
      </c>
      <c r="AJ260" s="114"/>
      <c r="AK260" s="114"/>
      <c r="AL260" s="114"/>
      <c r="AM260" s="114"/>
      <c r="AN260" s="114"/>
      <c r="AO260" s="114"/>
      <c r="AP260" s="114"/>
      <c r="AQ260" s="114"/>
      <c r="AR260" s="114"/>
      <c r="AS260" s="114"/>
      <c r="AT260" s="114"/>
      <c r="AU260" s="114"/>
      <c r="AV260" s="114"/>
      <c r="AW260" s="114"/>
      <c r="AX260" s="114"/>
      <c r="AY260" s="114"/>
      <c r="AZ260" s="114"/>
      <c r="BA260" s="114"/>
      <c r="BB260" s="114"/>
      <c r="BC260" s="114"/>
      <c r="BD260" s="114"/>
      <c r="BF260" s="114">
        <v>439.3</v>
      </c>
      <c r="BG260" s="114">
        <v>231.21</v>
      </c>
      <c r="BH260" s="114">
        <v>31.8</v>
      </c>
      <c r="BI260" s="115">
        <v>1543.5</v>
      </c>
    </row>
    <row r="261" spans="1:62" ht="30" x14ac:dyDescent="0.25">
      <c r="A261" s="131" t="s">
        <v>1411</v>
      </c>
      <c r="B261" s="131" t="str">
        <f t="shared" si="7"/>
        <v>pass test</v>
      </c>
      <c r="C261" s="177"/>
      <c r="D261" s="131">
        <v>196</v>
      </c>
      <c r="E261" s="114" t="s">
        <v>324</v>
      </c>
      <c r="F261" s="114">
        <v>1020</v>
      </c>
      <c r="G261" s="114">
        <v>1023.4</v>
      </c>
      <c r="H261" s="114">
        <v>2</v>
      </c>
      <c r="I261" s="137" t="s">
        <v>325</v>
      </c>
      <c r="L261" s="114" t="s">
        <v>199</v>
      </c>
      <c r="N261" s="114"/>
      <c r="O261" s="138" t="s">
        <v>326</v>
      </c>
      <c r="P261" s="138" t="s">
        <v>328</v>
      </c>
      <c r="Y261" s="114"/>
      <c r="Z261" s="114"/>
      <c r="AA261" s="112">
        <v>1021.7</v>
      </c>
      <c r="AB261" s="114"/>
      <c r="AC261" s="114"/>
      <c r="AD261" s="114"/>
      <c r="AE261" s="114"/>
      <c r="AF261" s="114"/>
      <c r="AG261" s="114"/>
      <c r="AH261" s="114"/>
      <c r="AI261" s="112">
        <v>1558</v>
      </c>
      <c r="AJ261" s="114"/>
      <c r="AK261" s="114"/>
      <c r="AL261" s="114"/>
      <c r="AM261" s="114"/>
      <c r="AN261" s="114"/>
      <c r="AO261" s="114"/>
      <c r="AP261" s="114"/>
      <c r="AQ261" s="114"/>
      <c r="AR261" s="114"/>
      <c r="AS261" s="114"/>
      <c r="AT261" s="114"/>
      <c r="AU261" s="114"/>
      <c r="AV261" s="114"/>
      <c r="AW261" s="114"/>
      <c r="AX261" s="114"/>
      <c r="AY261" s="114"/>
      <c r="AZ261" s="114"/>
      <c r="BA261" s="114"/>
      <c r="BB261" s="114"/>
      <c r="BC261" s="114"/>
      <c r="BD261" s="114"/>
      <c r="BF261" s="114">
        <v>85</v>
      </c>
      <c r="BG261" s="114">
        <v>47.22</v>
      </c>
      <c r="BH261" s="114">
        <v>126</v>
      </c>
      <c r="BI261" s="115">
        <v>1558</v>
      </c>
    </row>
    <row r="262" spans="1:62" ht="30" x14ac:dyDescent="0.25">
      <c r="A262" s="131" t="s">
        <v>1411</v>
      </c>
      <c r="B262" s="131" t="str">
        <f t="shared" si="7"/>
        <v>pass test</v>
      </c>
      <c r="C262" s="177"/>
      <c r="D262" s="131">
        <v>195</v>
      </c>
      <c r="E262" s="114" t="s">
        <v>324</v>
      </c>
      <c r="F262" s="114">
        <v>1066</v>
      </c>
      <c r="G262" s="114">
        <v>1069.4000000000001</v>
      </c>
      <c r="H262" s="114">
        <v>1</v>
      </c>
      <c r="I262" s="137" t="s">
        <v>325</v>
      </c>
      <c r="L262" s="114" t="s">
        <v>38</v>
      </c>
      <c r="N262" s="114"/>
      <c r="O262" s="138" t="s">
        <v>326</v>
      </c>
      <c r="P262" s="138" t="s">
        <v>327</v>
      </c>
      <c r="Y262" s="114"/>
      <c r="Z262" s="114"/>
      <c r="AA262" s="112">
        <v>1067.7</v>
      </c>
      <c r="AB262" s="114"/>
      <c r="AC262" s="114"/>
      <c r="AD262" s="114"/>
      <c r="AE262" s="114"/>
      <c r="AF262" s="114"/>
      <c r="AG262" s="114"/>
      <c r="AH262" s="114"/>
      <c r="AI262" s="112">
        <v>1623.1</v>
      </c>
      <c r="AJ262" s="114"/>
      <c r="AK262" s="114"/>
      <c r="AL262" s="114"/>
      <c r="AM262" s="114"/>
      <c r="AN262" s="114"/>
      <c r="AO262" s="114"/>
      <c r="AP262" s="114"/>
      <c r="AQ262" s="114"/>
      <c r="AR262" s="114"/>
      <c r="AS262" s="114"/>
      <c r="AT262" s="114"/>
      <c r="AU262" s="114"/>
      <c r="AV262" s="114"/>
      <c r="AW262" s="114"/>
      <c r="AX262" s="114"/>
      <c r="AY262" s="114"/>
      <c r="AZ262" s="114"/>
      <c r="BA262" s="114"/>
      <c r="BB262" s="114"/>
      <c r="BC262" s="114"/>
      <c r="BD262" s="114"/>
      <c r="BF262" s="114">
        <v>2.87</v>
      </c>
      <c r="BG262" s="114">
        <v>0.87</v>
      </c>
      <c r="BH262" s="114">
        <v>12.8</v>
      </c>
      <c r="BI262" s="115">
        <v>1623.1</v>
      </c>
    </row>
    <row r="263" spans="1:62" x14ac:dyDescent="0.25">
      <c r="A263" s="131" t="s">
        <v>1411</v>
      </c>
      <c r="B263" s="131" t="str">
        <f t="shared" si="7"/>
        <v>pass test</v>
      </c>
      <c r="C263" s="177"/>
      <c r="D263" s="131">
        <v>236</v>
      </c>
      <c r="E263" s="117" t="s">
        <v>403</v>
      </c>
      <c r="F263" s="117">
        <v>0</v>
      </c>
      <c r="G263" s="117">
        <v>0</v>
      </c>
      <c r="H263" s="117"/>
      <c r="I263" s="149"/>
      <c r="J263" s="117"/>
      <c r="K263" s="149">
        <v>31388</v>
      </c>
      <c r="L263" s="117"/>
      <c r="M263" s="117"/>
      <c r="N263" s="117"/>
      <c r="O263" s="150" t="s">
        <v>62</v>
      </c>
      <c r="P263" s="150"/>
      <c r="Q263" s="117"/>
      <c r="R263" s="118"/>
      <c r="S263" s="118"/>
      <c r="T263" s="118"/>
      <c r="U263" s="118"/>
      <c r="V263" s="118"/>
      <c r="W263" s="118"/>
      <c r="X263" s="118"/>
      <c r="Y263" s="118"/>
      <c r="Z263" s="119"/>
      <c r="AA263" s="116"/>
      <c r="AB263" s="116"/>
      <c r="AC263" s="116"/>
      <c r="AD263" s="116"/>
      <c r="AE263" s="116"/>
      <c r="AF263" s="116"/>
      <c r="AG263" s="116"/>
      <c r="AH263" s="116"/>
      <c r="AI263" s="116"/>
      <c r="AJ263" s="119"/>
      <c r="AK263" s="116"/>
      <c r="AL263" s="116"/>
      <c r="AM263" s="116"/>
      <c r="AN263" s="116"/>
      <c r="AO263" s="116"/>
      <c r="AP263" s="116"/>
      <c r="AQ263" s="116"/>
      <c r="AR263" s="116"/>
      <c r="AS263" s="116"/>
      <c r="AT263" s="119"/>
      <c r="AU263" s="116"/>
      <c r="AV263" s="116"/>
      <c r="AW263" s="116"/>
      <c r="AX263" s="116"/>
      <c r="AY263" s="116"/>
      <c r="AZ263" s="116"/>
      <c r="BA263" s="116"/>
      <c r="BB263" s="116"/>
      <c r="BC263" s="116"/>
      <c r="BD263" s="116"/>
      <c r="BE263" s="159"/>
      <c r="BF263" s="118"/>
      <c r="BG263" s="118"/>
      <c r="BH263" s="118"/>
      <c r="BI263" s="119"/>
      <c r="BJ263" s="122"/>
    </row>
    <row r="264" spans="1:62" x14ac:dyDescent="0.25">
      <c r="A264" s="131" t="s">
        <v>1411</v>
      </c>
      <c r="B264" s="131" t="str">
        <f t="shared" si="7"/>
        <v>pass test</v>
      </c>
      <c r="C264" s="177"/>
      <c r="D264" s="131">
        <v>237</v>
      </c>
      <c r="E264" s="117" t="s">
        <v>404</v>
      </c>
      <c r="F264" s="117">
        <v>0</v>
      </c>
      <c r="G264" s="117">
        <v>0</v>
      </c>
      <c r="H264" s="117"/>
      <c r="I264" s="149"/>
      <c r="J264" s="117"/>
      <c r="K264" s="149">
        <v>30270</v>
      </c>
      <c r="L264" s="117"/>
      <c r="M264" s="117"/>
      <c r="N264" s="117"/>
      <c r="O264" s="150" t="s">
        <v>62</v>
      </c>
      <c r="P264" s="150"/>
      <c r="Q264" s="117"/>
      <c r="R264" s="118"/>
      <c r="S264" s="118"/>
      <c r="T264" s="118"/>
      <c r="U264" s="118"/>
      <c r="V264" s="118"/>
      <c r="W264" s="118"/>
      <c r="X264" s="118"/>
      <c r="Y264" s="118"/>
      <c r="Z264" s="119"/>
      <c r="AA264" s="116"/>
      <c r="AB264" s="116"/>
      <c r="AC264" s="116"/>
      <c r="AD264" s="116"/>
      <c r="AE264" s="116"/>
      <c r="AF264" s="116"/>
      <c r="AG264" s="116"/>
      <c r="AH264" s="116"/>
      <c r="AI264" s="116"/>
      <c r="AJ264" s="119"/>
      <c r="AK264" s="116"/>
      <c r="AL264" s="116"/>
      <c r="AM264" s="116"/>
      <c r="AN264" s="116"/>
      <c r="AO264" s="116"/>
      <c r="AP264" s="116"/>
      <c r="AQ264" s="116"/>
      <c r="AR264" s="116"/>
      <c r="AS264" s="116"/>
      <c r="AT264" s="119"/>
      <c r="AU264" s="116"/>
      <c r="AV264" s="116"/>
      <c r="AW264" s="116"/>
      <c r="AX264" s="116"/>
      <c r="AY264" s="116"/>
      <c r="AZ264" s="116"/>
      <c r="BA264" s="116"/>
      <c r="BB264" s="116"/>
      <c r="BC264" s="116"/>
      <c r="BD264" s="116"/>
      <c r="BE264" s="159"/>
      <c r="BF264" s="118"/>
      <c r="BG264" s="118"/>
      <c r="BH264" s="118"/>
      <c r="BI264" s="119"/>
      <c r="BJ264" s="122"/>
    </row>
    <row r="265" spans="1:62" ht="30" x14ac:dyDescent="0.25">
      <c r="A265" s="131" t="s">
        <v>1411</v>
      </c>
      <c r="B265" s="131" t="str">
        <f t="shared" si="7"/>
        <v>pass test</v>
      </c>
      <c r="C265" s="177"/>
      <c r="D265" s="131">
        <v>238</v>
      </c>
      <c r="E265" s="114" t="s">
        <v>405</v>
      </c>
      <c r="F265" s="117">
        <v>345.07</v>
      </c>
      <c r="G265" s="117">
        <v>360.19</v>
      </c>
      <c r="H265" s="114">
        <v>1</v>
      </c>
      <c r="I265" s="114" t="s">
        <v>44</v>
      </c>
      <c r="J265" s="137" t="s">
        <v>177</v>
      </c>
      <c r="K265" s="151">
        <v>40714</v>
      </c>
      <c r="L265" s="118" t="s">
        <v>406</v>
      </c>
      <c r="N265" s="114"/>
      <c r="P265" s="138" t="s">
        <v>407</v>
      </c>
      <c r="Q265" s="114">
        <v>341.35</v>
      </c>
      <c r="R265" s="118">
        <v>492</v>
      </c>
      <c r="S265" s="118">
        <v>216</v>
      </c>
      <c r="T265" s="118">
        <v>218</v>
      </c>
      <c r="U265" s="118">
        <v>505</v>
      </c>
      <c r="V265" s="118">
        <v>219</v>
      </c>
      <c r="W265" s="118">
        <v>328</v>
      </c>
      <c r="X265" s="118">
        <v>504</v>
      </c>
      <c r="Y265" s="118">
        <v>493</v>
      </c>
      <c r="Z265" s="119">
        <v>45</v>
      </c>
      <c r="AA265" s="116">
        <v>346.66</v>
      </c>
      <c r="AB265" s="116">
        <v>499</v>
      </c>
      <c r="AC265" s="116">
        <v>223</v>
      </c>
      <c r="AD265" s="116">
        <v>225</v>
      </c>
      <c r="AE265" s="116">
        <v>512</v>
      </c>
      <c r="AF265" s="116">
        <v>226</v>
      </c>
      <c r="AG265" s="116">
        <v>335</v>
      </c>
      <c r="AH265" s="116">
        <v>510</v>
      </c>
      <c r="AI265" s="116">
        <v>500</v>
      </c>
      <c r="AJ265" s="119">
        <v>45</v>
      </c>
      <c r="AK265" s="116">
        <v>336.7</v>
      </c>
      <c r="AL265" s="116">
        <v>209</v>
      </c>
      <c r="AM265" s="116"/>
      <c r="AN265" s="116"/>
      <c r="AO265" s="116">
        <v>212</v>
      </c>
      <c r="AP265" s="116"/>
      <c r="AQ265" s="116"/>
      <c r="AR265" s="116">
        <v>322</v>
      </c>
      <c r="AS265" s="116">
        <v>487</v>
      </c>
      <c r="AT265" s="119">
        <v>45</v>
      </c>
      <c r="AU265" s="116"/>
      <c r="AV265" s="116"/>
      <c r="AW265" s="116"/>
      <c r="AX265" s="116"/>
      <c r="AY265" s="116"/>
      <c r="AZ265" s="116"/>
      <c r="BA265" s="116"/>
      <c r="BB265" s="116"/>
      <c r="BC265" s="116"/>
      <c r="BD265" s="116"/>
      <c r="BE265" s="159">
        <v>45</v>
      </c>
      <c r="BF265" s="118" t="s">
        <v>1253</v>
      </c>
      <c r="BG265" s="118">
        <v>32.200000000000003</v>
      </c>
      <c r="BH265" s="118"/>
      <c r="BI265" s="119">
        <v>520.51900000000001</v>
      </c>
      <c r="BJ265" s="122" t="s">
        <v>1409</v>
      </c>
    </row>
    <row r="266" spans="1:62" ht="45" x14ac:dyDescent="0.25">
      <c r="A266" s="131" t="s">
        <v>1411</v>
      </c>
      <c r="B266" s="131" t="str">
        <f t="shared" si="7"/>
        <v>pass test</v>
      </c>
      <c r="C266" s="177"/>
      <c r="D266" s="131">
        <v>182</v>
      </c>
      <c r="E266" s="114" t="s">
        <v>282</v>
      </c>
      <c r="F266" s="114">
        <v>1333</v>
      </c>
      <c r="G266" s="114">
        <v>1353.22</v>
      </c>
      <c r="H266" s="114">
        <v>2</v>
      </c>
      <c r="I266" s="137" t="s">
        <v>44</v>
      </c>
      <c r="J266" s="114" t="s">
        <v>65</v>
      </c>
      <c r="K266" s="151">
        <v>40128</v>
      </c>
      <c r="L266" s="114" t="s">
        <v>66</v>
      </c>
      <c r="N266" s="114"/>
      <c r="O266" s="138" t="s">
        <v>286</v>
      </c>
      <c r="P266" s="129" t="s">
        <v>49</v>
      </c>
      <c r="Q266" s="114">
        <v>1320.4</v>
      </c>
      <c r="R266" s="114">
        <v>2036</v>
      </c>
      <c r="S266" s="114">
        <v>647</v>
      </c>
      <c r="T266" s="114">
        <v>683</v>
      </c>
      <c r="U266" s="114">
        <v>1886</v>
      </c>
      <c r="V266" s="114">
        <v>663</v>
      </c>
      <c r="W266" s="114">
        <v>770</v>
      </c>
      <c r="X266" s="114">
        <v>1888</v>
      </c>
      <c r="Y266" s="114">
        <v>2039</v>
      </c>
      <c r="Z266" s="115">
        <v>76.7</v>
      </c>
      <c r="AA266" s="112">
        <v>1333.71</v>
      </c>
      <c r="AB266" s="112" t="s">
        <v>284</v>
      </c>
      <c r="AC266" s="114"/>
      <c r="AD266" s="114"/>
      <c r="AE266" s="114"/>
      <c r="AF266" s="114"/>
      <c r="AG266" s="114"/>
      <c r="AH266" s="114"/>
      <c r="AI266" s="114"/>
      <c r="AJ266" s="114"/>
      <c r="AK266" s="112">
        <v>1317</v>
      </c>
      <c r="AL266" s="112">
        <v>622</v>
      </c>
      <c r="AM266" s="114"/>
      <c r="AN266" s="114"/>
      <c r="AO266" s="112">
        <v>659</v>
      </c>
      <c r="AP266" s="114"/>
      <c r="AQ266" s="114"/>
      <c r="AR266" s="112">
        <v>767</v>
      </c>
      <c r="AS266" s="114"/>
      <c r="AT266" s="115" t="s">
        <v>287</v>
      </c>
      <c r="AU266" s="114"/>
      <c r="AV266" s="114"/>
      <c r="AW266" s="114"/>
      <c r="AX266" s="114"/>
      <c r="AY266" s="114"/>
      <c r="AZ266" s="114"/>
      <c r="BA266" s="114"/>
      <c r="BB266" s="114"/>
      <c r="BC266" s="114"/>
      <c r="BD266" s="114"/>
      <c r="BE266" s="158"/>
      <c r="BH266" s="114"/>
    </row>
    <row r="267" spans="1:62" ht="45" x14ac:dyDescent="0.25">
      <c r="A267" s="131" t="s">
        <v>1411</v>
      </c>
      <c r="B267" s="131" t="str">
        <f t="shared" si="7"/>
        <v>pass test</v>
      </c>
      <c r="C267" s="177"/>
      <c r="D267" s="131">
        <v>181</v>
      </c>
      <c r="E267" s="114" t="s">
        <v>282</v>
      </c>
      <c r="F267" s="114">
        <v>1353</v>
      </c>
      <c r="G267" s="114">
        <v>1373.22</v>
      </c>
      <c r="H267" s="114">
        <v>1</v>
      </c>
      <c r="I267" s="137" t="s">
        <v>44</v>
      </c>
      <c r="J267" s="114" t="s">
        <v>65</v>
      </c>
      <c r="K267" s="151">
        <v>40128</v>
      </c>
      <c r="L267" s="114" t="s">
        <v>66</v>
      </c>
      <c r="N267" s="114"/>
      <c r="O267" s="138" t="s">
        <v>283</v>
      </c>
      <c r="P267" s="129" t="s">
        <v>49</v>
      </c>
      <c r="Q267" s="114">
        <v>1340.1</v>
      </c>
      <c r="R267" s="114">
        <v>2059</v>
      </c>
      <c r="S267" s="114">
        <v>600</v>
      </c>
      <c r="T267" s="114">
        <v>602</v>
      </c>
      <c r="U267" s="114">
        <v>1913</v>
      </c>
      <c r="V267" s="114">
        <v>604</v>
      </c>
      <c r="W267" s="114">
        <v>627</v>
      </c>
      <c r="X267" s="114">
        <v>1913</v>
      </c>
      <c r="Y267" s="114">
        <v>2069</v>
      </c>
      <c r="Z267" s="115">
        <v>77.2</v>
      </c>
      <c r="AA267" s="112">
        <v>1353.71</v>
      </c>
      <c r="AB267" s="112" t="s">
        <v>284</v>
      </c>
      <c r="AC267" s="114"/>
      <c r="AD267" s="114"/>
      <c r="AE267" s="114"/>
      <c r="AF267" s="114"/>
      <c r="AG267" s="114"/>
      <c r="AH267" s="114"/>
      <c r="AI267" s="114"/>
      <c r="AJ267" s="114"/>
      <c r="AK267" s="112">
        <v>1337.17</v>
      </c>
      <c r="AL267" s="112">
        <v>598</v>
      </c>
      <c r="AM267" s="114"/>
      <c r="AN267" s="114"/>
      <c r="AO267" s="112">
        <v>606</v>
      </c>
      <c r="AP267" s="114"/>
      <c r="AQ267" s="114"/>
      <c r="AR267" s="112">
        <v>622</v>
      </c>
      <c r="AS267" s="114"/>
      <c r="AT267" s="115" t="s">
        <v>285</v>
      </c>
      <c r="AU267" s="114"/>
      <c r="AV267" s="114"/>
      <c r="AW267" s="114"/>
      <c r="AX267" s="114"/>
      <c r="AY267" s="114"/>
      <c r="AZ267" s="114"/>
      <c r="BA267" s="114"/>
      <c r="BB267" s="114"/>
      <c r="BC267" s="114"/>
      <c r="BD267" s="114"/>
      <c r="BE267" s="158"/>
      <c r="BH267" s="114"/>
    </row>
    <row r="268" spans="1:62" ht="45" x14ac:dyDescent="0.25">
      <c r="A268" s="131" t="s">
        <v>1411</v>
      </c>
      <c r="B268" s="131" t="str">
        <f t="shared" si="7"/>
        <v>pass test</v>
      </c>
      <c r="C268" s="177"/>
      <c r="D268" s="131">
        <v>183</v>
      </c>
      <c r="E268" s="114" t="s">
        <v>282</v>
      </c>
      <c r="F268" s="114">
        <v>1533.78</v>
      </c>
      <c r="G268" s="114">
        <v>1554</v>
      </c>
      <c r="H268" s="114">
        <v>3</v>
      </c>
      <c r="I268" s="137" t="s">
        <v>44</v>
      </c>
      <c r="J268" s="114" t="s">
        <v>65</v>
      </c>
      <c r="K268" s="151">
        <v>40128</v>
      </c>
      <c r="L268" s="114" t="s">
        <v>288</v>
      </c>
      <c r="N268" s="114"/>
      <c r="O268" s="138" t="s">
        <v>289</v>
      </c>
      <c r="P268" s="129" t="s">
        <v>49</v>
      </c>
      <c r="Q268" s="114">
        <v>1521.18</v>
      </c>
      <c r="R268" s="114">
        <v>2347</v>
      </c>
      <c r="S268" s="114">
        <v>770</v>
      </c>
      <c r="T268" s="114">
        <v>771</v>
      </c>
      <c r="U268" s="114">
        <v>1319</v>
      </c>
      <c r="V268" s="114">
        <v>773</v>
      </c>
      <c r="W268" s="114">
        <v>772</v>
      </c>
      <c r="X268" s="114" t="s">
        <v>290</v>
      </c>
      <c r="Y268" s="114">
        <v>2345</v>
      </c>
      <c r="Z268" s="115">
        <v>92.2</v>
      </c>
      <c r="AA268" s="112">
        <v>1534</v>
      </c>
      <c r="AB268" s="112" t="s">
        <v>284</v>
      </c>
      <c r="AC268" s="114"/>
      <c r="AD268" s="114"/>
      <c r="AE268" s="114"/>
      <c r="AF268" s="114"/>
      <c r="AG268" s="114"/>
      <c r="AH268" s="114"/>
      <c r="AI268" s="114"/>
      <c r="AJ268" s="114"/>
      <c r="AK268" s="112">
        <v>1517.95</v>
      </c>
      <c r="AL268" s="112">
        <v>765</v>
      </c>
      <c r="AM268" s="114"/>
      <c r="AN268" s="114"/>
      <c r="AO268" s="112">
        <v>767</v>
      </c>
      <c r="AP268" s="114"/>
      <c r="AQ268" s="114"/>
      <c r="AR268" s="112">
        <v>1060</v>
      </c>
      <c r="AS268" s="112">
        <v>2273</v>
      </c>
      <c r="AT268" s="115" t="s">
        <v>291</v>
      </c>
      <c r="AU268" s="114"/>
      <c r="AV268" s="114"/>
      <c r="AW268" s="114"/>
      <c r="AX268" s="114"/>
      <c r="AY268" s="114"/>
      <c r="AZ268" s="114"/>
      <c r="BA268" s="114"/>
      <c r="BB268" s="114"/>
      <c r="BC268" s="114"/>
      <c r="BD268" s="114"/>
      <c r="BE268" s="158"/>
      <c r="BH268" s="114"/>
    </row>
    <row r="269" spans="1:62" ht="165" x14ac:dyDescent="0.25">
      <c r="A269" s="131" t="s">
        <v>1411</v>
      </c>
      <c r="B269" s="131" t="str">
        <f t="shared" si="7"/>
        <v>pass test</v>
      </c>
      <c r="C269" s="177"/>
      <c r="D269" s="123">
        <v>187</v>
      </c>
      <c r="E269" s="118" t="s">
        <v>292</v>
      </c>
      <c r="F269" s="118">
        <v>989.6</v>
      </c>
      <c r="G269" s="118">
        <v>1002.71</v>
      </c>
      <c r="H269" s="118">
        <v>3</v>
      </c>
      <c r="I269" s="121" t="s">
        <v>44</v>
      </c>
      <c r="J269" s="118" t="s">
        <v>300</v>
      </c>
      <c r="K269" s="124">
        <v>40152</v>
      </c>
      <c r="L269" s="118" t="s">
        <v>81</v>
      </c>
      <c r="M269" s="118"/>
      <c r="N269" s="118"/>
      <c r="O269" s="122" t="s">
        <v>304</v>
      </c>
      <c r="P269" s="129" t="s">
        <v>49</v>
      </c>
      <c r="Q269" s="118">
        <v>986.25</v>
      </c>
      <c r="R269" s="118">
        <v>1472.85</v>
      </c>
      <c r="S269" s="118">
        <v>722.51</v>
      </c>
      <c r="T269" s="118">
        <v>736.57</v>
      </c>
      <c r="U269" s="118">
        <v>1497.63</v>
      </c>
      <c r="V269" s="118">
        <v>741.84</v>
      </c>
      <c r="W269" s="118">
        <v>841.33</v>
      </c>
      <c r="X269" s="118">
        <v>1499.73</v>
      </c>
      <c r="Y269" s="118">
        <v>1480.57</v>
      </c>
      <c r="Z269" s="119">
        <v>70</v>
      </c>
      <c r="AA269" s="116">
        <v>989.88</v>
      </c>
      <c r="AB269" s="116">
        <v>1481.85</v>
      </c>
      <c r="AC269" s="116">
        <v>737.9</v>
      </c>
      <c r="AD269" s="116">
        <v>751.28</v>
      </c>
      <c r="AE269" s="116">
        <v>1506.04</v>
      </c>
      <c r="AF269" s="116">
        <v>757.57</v>
      </c>
      <c r="AG269" s="116">
        <v>855.52</v>
      </c>
      <c r="AH269" s="116">
        <v>1508.31</v>
      </c>
      <c r="AI269" s="116">
        <v>1898.77</v>
      </c>
      <c r="AJ269" s="119">
        <v>69.8</v>
      </c>
      <c r="AK269" s="116">
        <v>982.15</v>
      </c>
      <c r="AL269" s="116"/>
      <c r="AM269" s="116">
        <v>710.49</v>
      </c>
      <c r="AN269" s="116">
        <v>731.1</v>
      </c>
      <c r="AO269" s="116"/>
      <c r="AP269" s="116">
        <v>730.6</v>
      </c>
      <c r="AQ269" s="116">
        <v>835.57</v>
      </c>
      <c r="AR269" s="116">
        <v>834.99</v>
      </c>
      <c r="AS269" s="116"/>
      <c r="AT269" s="119">
        <v>69.099999999999994</v>
      </c>
      <c r="AU269" s="116">
        <v>1005.46</v>
      </c>
      <c r="AV269" s="116">
        <v>1499.71</v>
      </c>
      <c r="AW269" s="116"/>
      <c r="AX269" s="116"/>
      <c r="AY269" s="116"/>
      <c r="AZ269" s="116"/>
      <c r="BA269" s="116"/>
      <c r="BB269" s="116">
        <v>1525.2</v>
      </c>
      <c r="BC269" s="116">
        <v>1506.74</v>
      </c>
      <c r="BD269" s="116">
        <v>70.099999999999994</v>
      </c>
      <c r="BE269" s="159">
        <v>69.8</v>
      </c>
      <c r="BF269" s="118" t="s">
        <v>305</v>
      </c>
      <c r="BG269" s="118">
        <v>2.36</v>
      </c>
      <c r="BH269" s="118">
        <v>-0.91</v>
      </c>
      <c r="BI269" s="119">
        <v>1513.7</v>
      </c>
      <c r="BJ269" s="122" t="s">
        <v>306</v>
      </c>
    </row>
    <row r="270" spans="1:62" ht="150" x14ac:dyDescent="0.25">
      <c r="A270" s="131" t="s">
        <v>1411</v>
      </c>
      <c r="B270" s="131" t="str">
        <f t="shared" si="7"/>
        <v>pass test</v>
      </c>
      <c r="C270" s="177"/>
      <c r="D270" s="123">
        <v>185</v>
      </c>
      <c r="E270" s="118" t="s">
        <v>292</v>
      </c>
      <c r="F270" s="118">
        <v>1067.82</v>
      </c>
      <c r="G270" s="118">
        <v>1072.2</v>
      </c>
      <c r="H270" s="118">
        <v>1</v>
      </c>
      <c r="I270" s="121" t="s">
        <v>44</v>
      </c>
      <c r="J270" s="118" t="s">
        <v>293</v>
      </c>
      <c r="K270" s="124">
        <v>40147</v>
      </c>
      <c r="L270" s="118" t="s">
        <v>79</v>
      </c>
      <c r="M270" s="118"/>
      <c r="N270" s="118"/>
      <c r="O270" s="122" t="s">
        <v>294</v>
      </c>
      <c r="P270" s="129" t="s">
        <v>49</v>
      </c>
      <c r="Q270" s="118">
        <v>1064.29</v>
      </c>
      <c r="R270" s="118">
        <v>1538.57</v>
      </c>
      <c r="S270" s="118">
        <v>816.94</v>
      </c>
      <c r="T270" s="118">
        <v>841.76</v>
      </c>
      <c r="U270" s="118">
        <v>1610.3</v>
      </c>
      <c r="V270" s="118">
        <v>862.44</v>
      </c>
      <c r="W270" s="118">
        <v>1097.76</v>
      </c>
      <c r="X270" s="118">
        <v>1608.72</v>
      </c>
      <c r="Y270" s="118">
        <v>1609.38</v>
      </c>
      <c r="Z270" s="119">
        <v>72.2</v>
      </c>
      <c r="AA270" s="116">
        <v>1068.4000000000001</v>
      </c>
      <c r="AB270" s="116">
        <v>1540.22</v>
      </c>
      <c r="AC270" s="116">
        <v>815.11</v>
      </c>
      <c r="AD270" s="116">
        <v>838.02</v>
      </c>
      <c r="AE270" s="116">
        <v>1611.66</v>
      </c>
      <c r="AF270" s="116">
        <v>861.23</v>
      </c>
      <c r="AG270" s="116">
        <v>1094.74</v>
      </c>
      <c r="AH270" s="116">
        <v>1610.01</v>
      </c>
      <c r="AI270" s="116">
        <v>1610.96</v>
      </c>
      <c r="AJ270" s="119">
        <v>71.599999999999994</v>
      </c>
      <c r="AK270" s="116">
        <v>1060.55</v>
      </c>
      <c r="AL270" s="116"/>
      <c r="AM270" s="116">
        <v>765.33</v>
      </c>
      <c r="AN270" s="116">
        <v>803.79</v>
      </c>
      <c r="AO270" s="116"/>
      <c r="AP270" s="116">
        <v>811.83</v>
      </c>
      <c r="AQ270" s="116">
        <v>1076.8800000000001</v>
      </c>
      <c r="AR270" s="116">
        <v>1131.75</v>
      </c>
      <c r="AS270" s="116"/>
      <c r="AT270" s="119">
        <v>71.3</v>
      </c>
      <c r="AU270" s="116"/>
      <c r="AV270" s="116"/>
      <c r="AW270" s="116"/>
      <c r="AX270" s="116"/>
      <c r="AY270" s="116"/>
      <c r="AZ270" s="116"/>
      <c r="BA270" s="116"/>
      <c r="BB270" s="116"/>
      <c r="BC270" s="116"/>
      <c r="BD270" s="116"/>
      <c r="BE270" s="159">
        <v>71.599999999999994</v>
      </c>
      <c r="BF270" s="118" t="s">
        <v>295</v>
      </c>
      <c r="BG270" s="118" t="s">
        <v>296</v>
      </c>
      <c r="BH270" s="125" t="s">
        <v>297</v>
      </c>
      <c r="BI270" s="126" t="s">
        <v>298</v>
      </c>
      <c r="BJ270" s="122" t="s">
        <v>299</v>
      </c>
    </row>
    <row r="271" spans="1:62" ht="30" x14ac:dyDescent="0.25">
      <c r="A271" s="131" t="s">
        <v>1411</v>
      </c>
      <c r="B271" s="131" t="str">
        <f t="shared" si="7"/>
        <v>pass test</v>
      </c>
      <c r="C271" s="177"/>
      <c r="D271" s="123">
        <v>186</v>
      </c>
      <c r="E271" s="118" t="s">
        <v>292</v>
      </c>
      <c r="F271" s="118">
        <v>1124.9000000000001</v>
      </c>
      <c r="G271" s="118">
        <v>1131.71</v>
      </c>
      <c r="H271" s="118">
        <v>2</v>
      </c>
      <c r="I271" s="121" t="s">
        <v>44</v>
      </c>
      <c r="J271" s="118" t="s">
        <v>300</v>
      </c>
      <c r="K271" s="124">
        <v>40151</v>
      </c>
      <c r="L271" s="118" t="s">
        <v>38</v>
      </c>
      <c r="M271" s="118"/>
      <c r="N271" s="118"/>
      <c r="O271" s="122" t="s">
        <v>301</v>
      </c>
      <c r="P271" s="129" t="s">
        <v>49</v>
      </c>
      <c r="Q271" s="118">
        <v>1121.55</v>
      </c>
      <c r="R271" s="118">
        <v>1652.16</v>
      </c>
      <c r="S271" s="118">
        <v>807.54</v>
      </c>
      <c r="T271" s="118">
        <v>811.4</v>
      </c>
      <c r="U271" s="118">
        <v>1761.1</v>
      </c>
      <c r="V271" s="118">
        <v>808.21</v>
      </c>
      <c r="W271" s="118">
        <v>818.26</v>
      </c>
      <c r="X271" s="118">
        <v>1744.71</v>
      </c>
      <c r="Y271" s="118">
        <v>1704.43</v>
      </c>
      <c r="Z271" s="119">
        <v>73.5</v>
      </c>
      <c r="AA271" s="116">
        <v>1125.18</v>
      </c>
      <c r="AB271" s="116">
        <v>1662.05</v>
      </c>
      <c r="AC271" s="116">
        <v>823.64</v>
      </c>
      <c r="AD271" s="116">
        <v>826.48</v>
      </c>
      <c r="AE271" s="116">
        <v>1770.1</v>
      </c>
      <c r="AF271" s="116">
        <v>824.87</v>
      </c>
      <c r="AG271" s="116">
        <v>833.27</v>
      </c>
      <c r="AH271" s="116">
        <v>1753.53</v>
      </c>
      <c r="AI271" s="116">
        <v>1713.83</v>
      </c>
      <c r="AJ271" s="119">
        <v>74.099999999999994</v>
      </c>
      <c r="AK271" s="116">
        <v>1117.45</v>
      </c>
      <c r="AL271" s="116"/>
      <c r="AM271" s="116">
        <v>803.47</v>
      </c>
      <c r="AN271" s="116">
        <v>805.54</v>
      </c>
      <c r="AO271" s="116"/>
      <c r="AP271" s="116">
        <v>805.82</v>
      </c>
      <c r="AQ271" s="116">
        <v>812.71</v>
      </c>
      <c r="AR271" s="116">
        <v>812.72</v>
      </c>
      <c r="AS271" s="116"/>
      <c r="AT271" s="119">
        <v>73.5</v>
      </c>
      <c r="AU271" s="116">
        <v>1134.46</v>
      </c>
      <c r="AV271" s="116">
        <v>1670.93</v>
      </c>
      <c r="AW271" s="116"/>
      <c r="AX271" s="116"/>
      <c r="AY271" s="116"/>
      <c r="AZ271" s="116"/>
      <c r="BA271" s="116"/>
      <c r="BB271" s="116">
        <v>1735.74</v>
      </c>
      <c r="BC271" s="116">
        <v>1723.12</v>
      </c>
      <c r="BD271" s="116">
        <v>74.3</v>
      </c>
      <c r="BE271" s="159">
        <v>74.099999999999994</v>
      </c>
      <c r="BF271" s="118" t="s">
        <v>302</v>
      </c>
      <c r="BG271" s="118">
        <v>2.8000000000000001E-2</v>
      </c>
      <c r="BH271" s="118">
        <v>-2.7</v>
      </c>
      <c r="BI271" s="119">
        <v>1824.66</v>
      </c>
      <c r="BJ271" s="122" t="s">
        <v>303</v>
      </c>
    </row>
    <row r="272" spans="1:62" x14ac:dyDescent="0.25">
      <c r="I272" s="137"/>
      <c r="N272" s="114"/>
      <c r="Y272" s="114"/>
      <c r="Z272" s="114"/>
      <c r="AA272" s="114"/>
      <c r="AB272" s="114"/>
      <c r="AC272" s="114"/>
      <c r="AD272" s="114"/>
      <c r="AE272" s="114"/>
      <c r="AF272" s="114"/>
      <c r="AG272" s="114"/>
      <c r="AH272" s="114"/>
      <c r="AI272" s="114"/>
      <c r="AJ272" s="114"/>
      <c r="AK272" s="114"/>
      <c r="AL272" s="114"/>
      <c r="AM272" s="114"/>
      <c r="AN272" s="114"/>
      <c r="AO272" s="114"/>
      <c r="AP272" s="114"/>
      <c r="AQ272" s="114"/>
      <c r="AR272" s="114"/>
      <c r="AS272" s="114"/>
      <c r="AT272" s="114"/>
      <c r="AU272" s="114"/>
      <c r="AV272" s="114"/>
      <c r="AW272" s="114"/>
      <c r="AX272" s="114"/>
      <c r="AY272" s="114"/>
      <c r="AZ272" s="114"/>
      <c r="BA272" s="114"/>
      <c r="BB272" s="114"/>
      <c r="BC272" s="114"/>
      <c r="BD272" s="114"/>
      <c r="BH272" s="114"/>
    </row>
    <row r="273" spans="9:60" x14ac:dyDescent="0.25">
      <c r="I273" s="137"/>
      <c r="N273" s="114"/>
      <c r="Y273" s="114"/>
      <c r="Z273" s="114"/>
      <c r="AA273" s="114"/>
      <c r="AB273" s="114"/>
      <c r="AC273" s="114"/>
      <c r="AD273" s="114"/>
      <c r="AE273" s="114"/>
      <c r="AF273" s="114"/>
      <c r="AG273" s="114"/>
      <c r="AH273" s="114"/>
      <c r="AI273" s="114"/>
      <c r="AJ273" s="114"/>
      <c r="AK273" s="114"/>
      <c r="AL273" s="114"/>
      <c r="AM273" s="114"/>
      <c r="AN273" s="114"/>
      <c r="AO273" s="114"/>
      <c r="AP273" s="114"/>
      <c r="AQ273" s="114"/>
      <c r="AR273" s="114"/>
      <c r="AS273" s="114"/>
      <c r="AT273" s="114"/>
      <c r="AU273" s="114"/>
      <c r="AV273" s="114"/>
      <c r="AW273" s="114"/>
      <c r="AX273" s="114"/>
      <c r="AY273" s="114"/>
      <c r="AZ273" s="114"/>
      <c r="BA273" s="114"/>
      <c r="BB273" s="114"/>
      <c r="BC273" s="114"/>
      <c r="BD273" s="114"/>
      <c r="BH273" s="114"/>
    </row>
    <row r="274" spans="9:60" x14ac:dyDescent="0.25">
      <c r="I274" s="137"/>
      <c r="N274" s="114"/>
      <c r="Y274" s="114"/>
      <c r="Z274" s="114"/>
      <c r="AA274" s="114"/>
      <c r="AB274" s="114"/>
      <c r="AC274" s="114"/>
      <c r="AD274" s="114"/>
      <c r="AE274" s="114"/>
      <c r="AF274" s="198"/>
      <c r="AG274" s="114"/>
      <c r="AH274" s="114"/>
      <c r="AI274" s="114"/>
      <c r="AJ274" s="114"/>
      <c r="AK274" s="114"/>
      <c r="AL274" s="114"/>
      <c r="AM274" s="114"/>
      <c r="AN274" s="114"/>
      <c r="AO274" s="114"/>
      <c r="AP274" s="114"/>
      <c r="AQ274" s="114"/>
      <c r="AR274" s="114"/>
      <c r="AS274" s="114"/>
      <c r="AT274" s="114"/>
      <c r="AU274" s="114"/>
      <c r="AV274" s="114"/>
      <c r="AW274" s="114"/>
      <c r="AX274" s="114"/>
      <c r="AY274" s="114"/>
      <c r="AZ274" s="114"/>
      <c r="BA274" s="114"/>
      <c r="BB274" s="114"/>
      <c r="BC274" s="114"/>
      <c r="BD274" s="114"/>
      <c r="BH274" s="114"/>
    </row>
    <row r="275" spans="9:60" x14ac:dyDescent="0.25">
      <c r="I275" s="137"/>
      <c r="N275" s="114"/>
      <c r="Y275" s="114"/>
      <c r="Z275" s="114"/>
      <c r="AA275" s="114"/>
      <c r="AB275" s="114"/>
      <c r="AC275" s="114"/>
      <c r="AD275" s="114"/>
      <c r="AE275" s="114"/>
      <c r="AF275" s="198"/>
      <c r="AG275" s="114"/>
      <c r="AH275" s="114"/>
      <c r="AI275" s="114"/>
      <c r="AJ275" s="114"/>
      <c r="AK275" s="114"/>
      <c r="AL275" s="114"/>
      <c r="AM275" s="114"/>
      <c r="AN275" s="114"/>
      <c r="AO275" s="114"/>
      <c r="AP275" s="114"/>
      <c r="AQ275" s="114"/>
      <c r="AR275" s="114"/>
      <c r="AS275" s="114"/>
      <c r="AT275" s="114"/>
      <c r="AU275" s="114"/>
      <c r="AV275" s="114"/>
      <c r="AW275" s="114"/>
      <c r="AX275" s="114"/>
      <c r="AY275" s="114"/>
      <c r="AZ275" s="114"/>
      <c r="BA275" s="114"/>
      <c r="BB275" s="114"/>
      <c r="BC275" s="114"/>
      <c r="BD275" s="114"/>
      <c r="BH275" s="114"/>
    </row>
    <row r="276" spans="9:60" x14ac:dyDescent="0.25">
      <c r="I276" s="137"/>
      <c r="N276" s="114"/>
      <c r="Y276" s="114"/>
      <c r="Z276" s="114"/>
      <c r="AA276" s="114"/>
      <c r="AB276" s="114"/>
      <c r="AC276" s="114"/>
      <c r="AD276" s="114"/>
      <c r="AE276" s="114"/>
      <c r="AF276" s="114"/>
      <c r="AG276" s="114"/>
      <c r="AH276" s="114"/>
      <c r="AI276" s="114"/>
      <c r="AJ276" s="114"/>
      <c r="AK276" s="114"/>
      <c r="AL276" s="114"/>
      <c r="AM276" s="114"/>
      <c r="AN276" s="114"/>
      <c r="AO276" s="114"/>
      <c r="AP276" s="114"/>
      <c r="AQ276" s="114"/>
      <c r="AR276" s="114"/>
      <c r="AS276" s="114"/>
      <c r="AT276" s="114"/>
      <c r="AU276" s="114"/>
      <c r="AV276" s="114"/>
      <c r="AW276" s="114"/>
      <c r="AX276" s="114"/>
      <c r="AY276" s="114"/>
      <c r="AZ276" s="114"/>
      <c r="BA276" s="114"/>
      <c r="BB276" s="114"/>
      <c r="BC276" s="114"/>
      <c r="BD276" s="114"/>
      <c r="BH276" s="114"/>
    </row>
    <row r="277" spans="9:60" x14ac:dyDescent="0.25">
      <c r="I277" s="137"/>
      <c r="N277" s="114"/>
      <c r="Y277" s="114"/>
      <c r="Z277" s="114"/>
      <c r="AA277" s="114"/>
      <c r="AB277" s="114"/>
      <c r="AC277" s="114"/>
      <c r="AD277" s="114"/>
      <c r="AE277" s="114"/>
      <c r="AF277" s="114"/>
      <c r="AG277" s="114"/>
      <c r="AH277" s="114"/>
      <c r="AI277" s="114"/>
      <c r="AJ277" s="114"/>
      <c r="AK277" s="114"/>
      <c r="AL277" s="114"/>
      <c r="AM277" s="114"/>
      <c r="AN277" s="114"/>
      <c r="AO277" s="114"/>
      <c r="AP277" s="114"/>
      <c r="AQ277" s="114"/>
      <c r="AR277" s="114"/>
      <c r="AS277" s="114"/>
      <c r="AT277" s="114"/>
      <c r="AU277" s="114"/>
      <c r="AV277" s="114"/>
      <c r="AW277" s="114"/>
      <c r="AX277" s="114"/>
      <c r="AY277" s="114"/>
      <c r="AZ277" s="114"/>
      <c r="BA277" s="114"/>
      <c r="BB277" s="114"/>
      <c r="BC277" s="114"/>
      <c r="BD277" s="114"/>
      <c r="BH277" s="114"/>
    </row>
    <row r="278" spans="9:60" x14ac:dyDescent="0.25">
      <c r="I278" s="137"/>
      <c r="N278" s="114"/>
      <c r="Y278" s="114"/>
      <c r="Z278" s="114"/>
      <c r="AA278" s="114"/>
      <c r="AB278" s="114"/>
      <c r="AC278" s="114"/>
      <c r="AD278" s="114"/>
      <c r="AE278" s="114"/>
      <c r="AF278" s="114"/>
      <c r="AG278" s="114"/>
      <c r="AH278" s="114"/>
      <c r="AI278" s="114"/>
      <c r="AJ278" s="114"/>
      <c r="AK278" s="114"/>
      <c r="AL278" s="114"/>
      <c r="AM278" s="114"/>
      <c r="AN278" s="114"/>
      <c r="AO278" s="114"/>
      <c r="AP278" s="114"/>
      <c r="AQ278" s="114"/>
      <c r="AR278" s="114"/>
      <c r="AS278" s="114"/>
      <c r="AT278" s="114"/>
      <c r="AU278" s="114"/>
      <c r="AV278" s="114"/>
      <c r="AW278" s="114"/>
      <c r="AX278" s="114"/>
      <c r="AY278" s="114"/>
      <c r="AZ278" s="114"/>
      <c r="BA278" s="114"/>
      <c r="BB278" s="114"/>
      <c r="BC278" s="114"/>
      <c r="BD278" s="114"/>
      <c r="BH278" s="114"/>
    </row>
    <row r="279" spans="9:60" x14ac:dyDescent="0.25">
      <c r="I279" s="137"/>
      <c r="N279" s="114"/>
      <c r="Y279" s="114"/>
      <c r="Z279" s="114"/>
      <c r="AA279" s="114"/>
      <c r="AB279" s="114"/>
      <c r="AC279" s="114"/>
      <c r="AD279" s="114"/>
      <c r="AE279" s="114"/>
      <c r="AF279" s="114"/>
      <c r="AG279" s="114"/>
      <c r="AH279" s="114"/>
      <c r="AI279" s="114"/>
      <c r="AJ279" s="114"/>
      <c r="AK279" s="114"/>
      <c r="AL279" s="114"/>
      <c r="AM279" s="114"/>
      <c r="AN279" s="114"/>
      <c r="AO279" s="114"/>
      <c r="AP279" s="114"/>
      <c r="AQ279" s="114"/>
      <c r="AR279" s="114"/>
      <c r="AS279" s="114"/>
      <c r="AT279" s="114"/>
      <c r="AU279" s="114"/>
      <c r="AV279" s="114"/>
      <c r="AW279" s="114"/>
      <c r="AX279" s="114"/>
      <c r="AY279" s="114"/>
      <c r="AZ279" s="114"/>
      <c r="BA279" s="114"/>
      <c r="BB279" s="114"/>
      <c r="BC279" s="114"/>
      <c r="BD279" s="114"/>
      <c r="BH279" s="114"/>
    </row>
    <row r="280" spans="9:60" x14ac:dyDescent="0.25">
      <c r="I280" s="137"/>
      <c r="N280" s="114"/>
      <c r="Y280" s="114"/>
      <c r="Z280" s="114"/>
      <c r="AA280" s="114"/>
      <c r="AB280" s="114"/>
      <c r="AC280" s="114"/>
      <c r="AD280" s="114"/>
      <c r="AE280" s="114"/>
      <c r="AF280" s="114"/>
      <c r="AG280" s="114"/>
      <c r="AH280" s="114"/>
      <c r="AI280" s="114"/>
      <c r="AJ280" s="114"/>
      <c r="AK280" s="114"/>
      <c r="AL280" s="114"/>
      <c r="AM280" s="114"/>
      <c r="AN280" s="114"/>
      <c r="AO280" s="114"/>
      <c r="AP280" s="114"/>
      <c r="AQ280" s="114"/>
      <c r="AR280" s="114"/>
      <c r="AS280" s="114"/>
      <c r="AT280" s="114"/>
      <c r="AU280" s="114"/>
      <c r="AV280" s="114"/>
      <c r="AW280" s="114"/>
      <c r="AX280" s="114"/>
      <c r="AY280" s="114"/>
      <c r="AZ280" s="114"/>
      <c r="BA280" s="114"/>
      <c r="BB280" s="114"/>
      <c r="BC280" s="114"/>
      <c r="BD280" s="114"/>
      <c r="BH280" s="114"/>
    </row>
    <row r="281" spans="9:60" x14ac:dyDescent="0.25">
      <c r="I281" s="137"/>
      <c r="N281" s="114"/>
      <c r="Y281" s="114"/>
      <c r="Z281" s="114"/>
      <c r="AA281" s="114"/>
      <c r="AB281" s="114"/>
      <c r="AC281" s="114"/>
      <c r="AD281" s="114"/>
      <c r="AE281" s="114"/>
      <c r="AF281" s="114"/>
      <c r="AG281" s="114"/>
      <c r="AH281" s="114"/>
      <c r="AI281" s="114"/>
      <c r="AJ281" s="114"/>
      <c r="AK281" s="114"/>
      <c r="AL281" s="114"/>
      <c r="AM281" s="114"/>
      <c r="AN281" s="114"/>
      <c r="AO281" s="114"/>
      <c r="AP281" s="114"/>
      <c r="AQ281" s="114"/>
      <c r="AR281" s="114"/>
      <c r="AS281" s="114"/>
      <c r="AT281" s="114"/>
      <c r="AU281" s="114"/>
      <c r="AV281" s="114"/>
      <c r="AW281" s="114"/>
      <c r="AX281" s="114"/>
      <c r="AY281" s="114"/>
      <c r="AZ281" s="114"/>
      <c r="BA281" s="114"/>
      <c r="BB281" s="114"/>
      <c r="BC281" s="114"/>
      <c r="BD281" s="114"/>
      <c r="BH281" s="114"/>
    </row>
    <row r="282" spans="9:60" x14ac:dyDescent="0.25">
      <c r="I282" s="137"/>
      <c r="N282" s="114"/>
      <c r="Y282" s="114"/>
      <c r="Z282" s="114"/>
      <c r="AA282" s="114"/>
      <c r="AB282" s="114"/>
      <c r="AC282" s="114"/>
      <c r="AD282" s="114"/>
      <c r="AE282" s="114"/>
      <c r="AF282" s="114"/>
      <c r="AG282" s="114"/>
      <c r="AH282" s="114"/>
      <c r="AI282" s="114"/>
      <c r="AJ282" s="114"/>
      <c r="AK282" s="114"/>
      <c r="AL282" s="114"/>
      <c r="AM282" s="114"/>
      <c r="AN282" s="114"/>
      <c r="AO282" s="114"/>
      <c r="AP282" s="114"/>
      <c r="AQ282" s="114"/>
      <c r="AR282" s="114"/>
      <c r="AS282" s="114"/>
      <c r="AT282" s="114"/>
      <c r="AU282" s="114"/>
      <c r="AV282" s="114"/>
      <c r="AW282" s="114"/>
      <c r="AX282" s="114"/>
      <c r="AY282" s="114"/>
      <c r="AZ282" s="114"/>
      <c r="BA282" s="114"/>
      <c r="BB282" s="114"/>
      <c r="BC282" s="114"/>
      <c r="BD282" s="114"/>
      <c r="BH282" s="114"/>
    </row>
    <row r="283" spans="9:60" x14ac:dyDescent="0.25">
      <c r="I283" s="137"/>
      <c r="N283" s="114"/>
      <c r="Y283" s="114"/>
      <c r="Z283" s="114"/>
      <c r="AA283" s="114"/>
      <c r="AB283" s="114"/>
      <c r="AC283" s="114"/>
      <c r="AD283" s="114"/>
      <c r="AE283" s="114"/>
      <c r="AF283" s="114"/>
      <c r="AG283" s="114"/>
      <c r="AH283" s="114"/>
      <c r="AI283" s="114"/>
      <c r="AJ283" s="114"/>
      <c r="AK283" s="114"/>
      <c r="AL283" s="114"/>
      <c r="AM283" s="114"/>
      <c r="AN283" s="114"/>
      <c r="AO283" s="114"/>
      <c r="AP283" s="114"/>
      <c r="AQ283" s="114"/>
      <c r="AR283" s="114"/>
      <c r="AS283" s="114"/>
      <c r="AT283" s="114"/>
      <c r="AU283" s="114"/>
      <c r="AV283" s="114"/>
      <c r="AW283" s="114"/>
      <c r="AX283" s="114"/>
      <c r="AY283" s="114"/>
      <c r="AZ283" s="114"/>
      <c r="BA283" s="114"/>
      <c r="BB283" s="114"/>
      <c r="BC283" s="114"/>
      <c r="BD283" s="114"/>
      <c r="BH283" s="114"/>
    </row>
    <row r="284" spans="9:60" x14ac:dyDescent="0.25">
      <c r="I284" s="137"/>
      <c r="N284" s="114"/>
      <c r="Y284" s="114"/>
      <c r="Z284" s="114"/>
      <c r="AA284" s="114"/>
      <c r="AB284" s="114"/>
      <c r="AC284" s="114"/>
      <c r="AD284" s="114"/>
      <c r="AE284" s="114"/>
      <c r="AF284" s="114"/>
      <c r="AG284" s="114"/>
      <c r="AH284" s="114"/>
      <c r="AI284" s="114"/>
      <c r="AJ284" s="114"/>
      <c r="AK284" s="114"/>
      <c r="AL284" s="114"/>
      <c r="AM284" s="114"/>
      <c r="AN284" s="114"/>
      <c r="AO284" s="114"/>
      <c r="AP284" s="114"/>
      <c r="AQ284" s="114"/>
      <c r="AR284" s="114"/>
      <c r="AS284" s="114"/>
      <c r="AT284" s="114"/>
      <c r="AU284" s="114"/>
      <c r="AV284" s="114"/>
      <c r="AW284" s="114"/>
      <c r="AX284" s="114"/>
      <c r="AY284" s="114"/>
      <c r="AZ284" s="114"/>
      <c r="BA284" s="114"/>
      <c r="BB284" s="114"/>
      <c r="BC284" s="114"/>
      <c r="BD284" s="114"/>
      <c r="BH284" s="114"/>
    </row>
    <row r="285" spans="9:60" x14ac:dyDescent="0.25">
      <c r="I285" s="137"/>
      <c r="N285" s="114"/>
      <c r="Y285" s="114"/>
      <c r="Z285" s="114"/>
      <c r="AA285" s="114"/>
      <c r="AB285" s="114"/>
      <c r="AC285" s="114"/>
      <c r="AD285" s="114"/>
      <c r="AE285" s="114"/>
      <c r="AF285" s="114"/>
      <c r="AG285" s="114"/>
      <c r="AH285" s="114"/>
      <c r="AI285" s="114"/>
      <c r="AJ285" s="114"/>
      <c r="AK285" s="114"/>
      <c r="AL285" s="114"/>
      <c r="AM285" s="114"/>
      <c r="AN285" s="114"/>
      <c r="AO285" s="114"/>
      <c r="AP285" s="114"/>
      <c r="AQ285" s="114"/>
      <c r="AR285" s="114"/>
      <c r="AS285" s="114"/>
      <c r="AT285" s="114"/>
      <c r="AU285" s="114"/>
      <c r="AV285" s="114"/>
      <c r="AW285" s="114"/>
      <c r="AX285" s="114"/>
      <c r="AY285" s="114"/>
      <c r="AZ285" s="114"/>
      <c r="BA285" s="114"/>
      <c r="BB285" s="114"/>
      <c r="BC285" s="114"/>
      <c r="BD285" s="114"/>
      <c r="BH285" s="114"/>
    </row>
    <row r="286" spans="9:60" x14ac:dyDescent="0.25">
      <c r="I286" s="137"/>
      <c r="N286" s="114"/>
      <c r="Y286" s="114"/>
      <c r="Z286" s="114"/>
      <c r="AA286" s="114"/>
      <c r="AB286" s="114"/>
      <c r="AC286" s="114"/>
      <c r="AD286" s="114"/>
      <c r="AE286" s="114"/>
      <c r="AF286" s="114"/>
      <c r="AG286" s="114"/>
      <c r="AH286" s="114"/>
      <c r="AI286" s="114"/>
      <c r="AJ286" s="114"/>
      <c r="AK286" s="114"/>
      <c r="AL286" s="114"/>
      <c r="AM286" s="114"/>
      <c r="AN286" s="114"/>
      <c r="AO286" s="114"/>
      <c r="AP286" s="114"/>
      <c r="AQ286" s="114"/>
      <c r="AR286" s="114"/>
      <c r="AS286" s="114"/>
      <c r="AT286" s="114"/>
      <c r="AU286" s="114"/>
      <c r="AV286" s="114"/>
      <c r="AW286" s="114"/>
      <c r="AX286" s="114"/>
      <c r="AY286" s="114"/>
      <c r="AZ286" s="114"/>
      <c r="BA286" s="114"/>
      <c r="BB286" s="114"/>
      <c r="BC286" s="114"/>
      <c r="BD286" s="114"/>
      <c r="BH286" s="114"/>
    </row>
    <row r="287" spans="9:60" x14ac:dyDescent="0.25">
      <c r="I287" s="137"/>
      <c r="N287" s="114"/>
      <c r="Y287" s="114"/>
      <c r="Z287" s="114"/>
      <c r="AA287" s="114"/>
      <c r="AB287" s="114"/>
      <c r="AC287" s="114"/>
      <c r="AD287" s="114"/>
      <c r="AE287" s="114"/>
      <c r="AF287" s="114"/>
      <c r="AG287" s="114"/>
      <c r="AH287" s="114"/>
      <c r="AI287" s="114"/>
      <c r="AJ287" s="114"/>
      <c r="AK287" s="114"/>
      <c r="AL287" s="114"/>
      <c r="AM287" s="114"/>
      <c r="AN287" s="114"/>
      <c r="AO287" s="114"/>
      <c r="AP287" s="114"/>
      <c r="AQ287" s="114"/>
      <c r="AR287" s="114"/>
      <c r="AS287" s="114"/>
      <c r="AT287" s="114"/>
      <c r="AU287" s="114"/>
      <c r="AV287" s="114"/>
      <c r="AW287" s="114"/>
      <c r="AX287" s="114"/>
      <c r="AY287" s="114"/>
      <c r="AZ287" s="114"/>
      <c r="BA287" s="114"/>
      <c r="BB287" s="114"/>
      <c r="BC287" s="114"/>
      <c r="BD287" s="114"/>
      <c r="BH287" s="114"/>
    </row>
    <row r="288" spans="9:60" x14ac:dyDescent="0.25">
      <c r="I288" s="137"/>
      <c r="N288" s="114"/>
      <c r="Y288" s="114"/>
      <c r="Z288" s="114"/>
      <c r="AA288" s="114"/>
      <c r="AB288" s="114"/>
      <c r="AC288" s="114"/>
      <c r="AD288" s="114"/>
      <c r="AE288" s="114"/>
      <c r="AF288" s="114"/>
      <c r="AG288" s="114"/>
      <c r="AH288" s="114"/>
      <c r="AI288" s="114"/>
      <c r="AJ288" s="114"/>
      <c r="AK288" s="114"/>
      <c r="AL288" s="114"/>
      <c r="AM288" s="114"/>
      <c r="AN288" s="114"/>
      <c r="AO288" s="114"/>
      <c r="AP288" s="114"/>
      <c r="AQ288" s="114"/>
      <c r="AR288" s="114"/>
      <c r="AS288" s="114"/>
      <c r="AT288" s="114"/>
      <c r="AU288" s="114"/>
      <c r="AV288" s="114"/>
      <c r="AW288" s="114"/>
      <c r="AX288" s="114"/>
      <c r="AY288" s="114"/>
      <c r="AZ288" s="114"/>
      <c r="BA288" s="114"/>
      <c r="BB288" s="114"/>
      <c r="BC288" s="114"/>
      <c r="BD288" s="114"/>
      <c r="BH288" s="114"/>
    </row>
    <row r="289" spans="9:60" x14ac:dyDescent="0.25">
      <c r="I289" s="137"/>
      <c r="N289" s="114"/>
      <c r="Y289" s="114"/>
      <c r="Z289" s="114"/>
      <c r="AA289" s="114"/>
      <c r="AB289" s="114"/>
      <c r="AC289" s="114"/>
      <c r="AD289" s="114"/>
      <c r="AE289" s="114"/>
      <c r="AF289" s="114"/>
      <c r="AG289" s="114"/>
      <c r="AH289" s="114"/>
      <c r="AI289" s="114"/>
      <c r="AJ289" s="114"/>
      <c r="AK289" s="114"/>
      <c r="AL289" s="114"/>
      <c r="AM289" s="114"/>
      <c r="AN289" s="114"/>
      <c r="AO289" s="114"/>
      <c r="AP289" s="114"/>
      <c r="AQ289" s="114"/>
      <c r="AR289" s="114"/>
      <c r="AS289" s="114"/>
      <c r="AT289" s="114"/>
      <c r="AU289" s="114"/>
      <c r="AV289" s="114"/>
      <c r="AW289" s="114"/>
      <c r="AX289" s="114"/>
      <c r="AY289" s="114"/>
      <c r="AZ289" s="114"/>
      <c r="BA289" s="114"/>
      <c r="BB289" s="114"/>
      <c r="BC289" s="114"/>
      <c r="BD289" s="114"/>
      <c r="BH289" s="114"/>
    </row>
    <row r="290" spans="9:60" x14ac:dyDescent="0.25">
      <c r="I290" s="137"/>
      <c r="N290" s="114"/>
      <c r="Y290" s="114"/>
      <c r="Z290" s="114"/>
      <c r="AA290" s="114"/>
      <c r="AB290" s="114"/>
      <c r="AC290" s="114"/>
      <c r="AD290" s="114"/>
      <c r="AE290" s="114"/>
      <c r="AF290" s="114"/>
      <c r="AG290" s="114"/>
      <c r="AH290" s="114"/>
      <c r="AI290" s="114"/>
      <c r="AJ290" s="114"/>
      <c r="AK290" s="114"/>
      <c r="AL290" s="114"/>
      <c r="AM290" s="114"/>
      <c r="AN290" s="114"/>
      <c r="AO290" s="114"/>
      <c r="AP290" s="114"/>
      <c r="AQ290" s="114"/>
      <c r="AR290" s="114"/>
      <c r="AS290" s="114"/>
      <c r="AT290" s="114"/>
      <c r="AU290" s="114"/>
      <c r="AV290" s="114"/>
      <c r="AW290" s="114"/>
      <c r="AX290" s="114"/>
      <c r="AY290" s="114"/>
      <c r="AZ290" s="114"/>
      <c r="BA290" s="114"/>
      <c r="BB290" s="114"/>
      <c r="BC290" s="114"/>
      <c r="BD290" s="114"/>
      <c r="BH290" s="114"/>
    </row>
    <row r="291" spans="9:60" x14ac:dyDescent="0.25">
      <c r="I291" s="137"/>
      <c r="N291" s="114"/>
      <c r="Y291" s="114"/>
      <c r="Z291" s="114"/>
      <c r="AA291" s="114"/>
      <c r="AB291" s="114"/>
      <c r="AC291" s="114"/>
      <c r="AD291" s="114"/>
      <c r="AE291" s="114"/>
      <c r="AF291" s="114"/>
      <c r="AG291" s="114"/>
      <c r="AH291" s="114"/>
      <c r="AI291" s="114"/>
      <c r="AJ291" s="114"/>
      <c r="AK291" s="114"/>
      <c r="AL291" s="114"/>
      <c r="AM291" s="114"/>
      <c r="AN291" s="114"/>
      <c r="AO291" s="114"/>
      <c r="AP291" s="114"/>
      <c r="AQ291" s="114"/>
      <c r="AR291" s="114"/>
      <c r="AS291" s="114"/>
      <c r="AT291" s="114"/>
      <c r="AU291" s="114"/>
      <c r="AV291" s="114"/>
      <c r="AW291" s="114"/>
      <c r="AX291" s="114"/>
      <c r="AY291" s="114"/>
      <c r="AZ291" s="114"/>
      <c r="BA291" s="114"/>
      <c r="BB291" s="114"/>
      <c r="BC291" s="114"/>
      <c r="BD291" s="114"/>
      <c r="BH291" s="114"/>
    </row>
    <row r="292" spans="9:60" x14ac:dyDescent="0.25">
      <c r="I292" s="137"/>
      <c r="N292" s="114"/>
      <c r="Y292" s="114"/>
      <c r="Z292" s="114"/>
      <c r="AA292" s="114"/>
      <c r="AB292" s="114"/>
      <c r="AC292" s="114"/>
      <c r="AD292" s="114"/>
      <c r="AE292" s="114"/>
      <c r="AF292" s="114"/>
      <c r="AG292" s="114"/>
      <c r="AH292" s="114"/>
      <c r="AI292" s="114"/>
      <c r="AJ292" s="114"/>
      <c r="AK292" s="114"/>
      <c r="AL292" s="114"/>
      <c r="AM292" s="114"/>
      <c r="AN292" s="114"/>
      <c r="AO292" s="114"/>
      <c r="AP292" s="114"/>
      <c r="AQ292" s="114"/>
      <c r="AR292" s="114"/>
      <c r="AS292" s="114"/>
      <c r="AT292" s="114"/>
      <c r="AU292" s="114"/>
      <c r="AV292" s="114"/>
      <c r="AW292" s="114"/>
      <c r="AX292" s="114"/>
      <c r="AY292" s="114"/>
      <c r="AZ292" s="114"/>
      <c r="BA292" s="114"/>
      <c r="BB292" s="114"/>
      <c r="BC292" s="114"/>
      <c r="BD292" s="114"/>
      <c r="BH292" s="114"/>
    </row>
    <row r="293" spans="9:60" x14ac:dyDescent="0.25">
      <c r="I293" s="137"/>
      <c r="N293" s="114"/>
      <c r="Y293" s="114"/>
      <c r="Z293" s="114"/>
      <c r="AA293" s="114"/>
      <c r="AB293" s="114"/>
      <c r="AC293" s="114"/>
      <c r="AD293" s="114"/>
      <c r="AE293" s="114"/>
      <c r="AF293" s="114"/>
      <c r="AG293" s="114"/>
      <c r="AH293" s="114"/>
      <c r="AI293" s="114"/>
      <c r="AJ293" s="114"/>
      <c r="AK293" s="114"/>
      <c r="AL293" s="114"/>
      <c r="AM293" s="114"/>
      <c r="AN293" s="114"/>
      <c r="AO293" s="114"/>
      <c r="AP293" s="114"/>
      <c r="AQ293" s="114"/>
      <c r="AR293" s="114"/>
      <c r="AS293" s="114"/>
      <c r="AT293" s="114"/>
      <c r="AU293" s="114"/>
      <c r="AV293" s="114"/>
      <c r="AW293" s="114"/>
      <c r="AX293" s="114"/>
      <c r="AY293" s="114"/>
      <c r="AZ293" s="114"/>
      <c r="BA293" s="114"/>
      <c r="BB293" s="114"/>
      <c r="BC293" s="114"/>
      <c r="BD293" s="114"/>
      <c r="BH293" s="114"/>
    </row>
    <row r="294" spans="9:60" x14ac:dyDescent="0.25">
      <c r="I294" s="137"/>
      <c r="N294" s="114"/>
      <c r="Y294" s="114"/>
      <c r="Z294" s="114"/>
      <c r="AA294" s="114"/>
      <c r="AB294" s="114"/>
      <c r="AC294" s="114"/>
      <c r="AD294" s="114"/>
      <c r="AE294" s="114"/>
      <c r="AF294" s="114"/>
      <c r="AG294" s="114"/>
      <c r="AH294" s="114"/>
      <c r="AI294" s="114"/>
      <c r="AJ294" s="114"/>
      <c r="AK294" s="114"/>
      <c r="AL294" s="114"/>
      <c r="AM294" s="114"/>
      <c r="AN294" s="114"/>
      <c r="AO294" s="114"/>
      <c r="AP294" s="114"/>
      <c r="AQ294" s="114"/>
      <c r="AR294" s="114"/>
      <c r="AS294" s="114"/>
      <c r="AT294" s="114"/>
      <c r="AU294" s="114"/>
      <c r="AV294" s="114"/>
      <c r="AW294" s="114"/>
      <c r="AX294" s="114"/>
      <c r="AY294" s="114"/>
      <c r="AZ294" s="114"/>
      <c r="BA294" s="114"/>
      <c r="BB294" s="114"/>
      <c r="BC294" s="114"/>
      <c r="BD294" s="114"/>
      <c r="BH294" s="114"/>
    </row>
    <row r="295" spans="9:60" x14ac:dyDescent="0.25">
      <c r="I295" s="137"/>
      <c r="N295" s="114"/>
      <c r="Y295" s="114"/>
      <c r="Z295" s="114"/>
      <c r="AA295" s="114"/>
      <c r="AB295" s="114"/>
      <c r="AC295" s="114"/>
      <c r="AD295" s="114"/>
      <c r="AE295" s="114"/>
      <c r="AF295" s="114"/>
      <c r="AG295" s="114"/>
      <c r="AH295" s="114"/>
      <c r="AI295" s="114"/>
      <c r="AJ295" s="114"/>
      <c r="AK295" s="114"/>
      <c r="AL295" s="114"/>
      <c r="AM295" s="114"/>
      <c r="AN295" s="114"/>
      <c r="AO295" s="114"/>
      <c r="AP295" s="114"/>
      <c r="AQ295" s="114"/>
      <c r="AR295" s="114"/>
      <c r="AS295" s="114"/>
      <c r="AT295" s="114"/>
      <c r="AU295" s="114"/>
      <c r="AV295" s="114"/>
      <c r="AW295" s="114"/>
      <c r="AX295" s="114"/>
      <c r="AY295" s="114"/>
      <c r="AZ295" s="114"/>
      <c r="BA295" s="114"/>
      <c r="BB295" s="114"/>
      <c r="BC295" s="114"/>
      <c r="BD295" s="114"/>
      <c r="BH295" s="114"/>
    </row>
    <row r="296" spans="9:60" x14ac:dyDescent="0.25">
      <c r="I296" s="137"/>
      <c r="N296" s="114"/>
      <c r="Y296" s="114"/>
      <c r="Z296" s="114"/>
      <c r="AA296" s="114"/>
      <c r="AB296" s="114"/>
      <c r="AC296" s="114"/>
      <c r="AD296" s="114"/>
      <c r="AE296" s="114"/>
      <c r="AF296" s="114"/>
      <c r="AG296" s="114"/>
      <c r="AH296" s="114"/>
      <c r="AI296" s="114"/>
      <c r="AJ296" s="114"/>
      <c r="AK296" s="114"/>
      <c r="AL296" s="114"/>
      <c r="AM296" s="114"/>
      <c r="AN296" s="114"/>
      <c r="AO296" s="114"/>
      <c r="AP296" s="114"/>
      <c r="AQ296" s="114"/>
      <c r="AR296" s="114"/>
      <c r="AS296" s="114"/>
      <c r="AT296" s="114"/>
      <c r="AU296" s="114"/>
      <c r="AV296" s="114"/>
      <c r="AW296" s="114"/>
      <c r="AX296" s="114"/>
      <c r="AY296" s="114"/>
      <c r="AZ296" s="114"/>
      <c r="BA296" s="114"/>
      <c r="BB296" s="114"/>
      <c r="BC296" s="114"/>
      <c r="BD296" s="114"/>
      <c r="BH296" s="114"/>
    </row>
    <row r="297" spans="9:60" x14ac:dyDescent="0.25">
      <c r="I297" s="137"/>
      <c r="N297" s="114"/>
      <c r="Y297" s="114"/>
      <c r="Z297" s="114"/>
      <c r="AA297" s="114"/>
      <c r="AB297" s="114"/>
      <c r="AC297" s="114"/>
      <c r="AD297" s="114"/>
      <c r="AE297" s="114"/>
      <c r="AF297" s="114"/>
      <c r="AG297" s="114"/>
      <c r="AH297" s="114"/>
      <c r="AI297" s="114"/>
      <c r="AJ297" s="114"/>
      <c r="AK297" s="114"/>
      <c r="AL297" s="114"/>
      <c r="AM297" s="114"/>
      <c r="AN297" s="114"/>
      <c r="AO297" s="114"/>
      <c r="AP297" s="114"/>
      <c r="AQ297" s="114"/>
      <c r="AR297" s="114"/>
      <c r="AS297" s="114"/>
      <c r="AT297" s="114"/>
      <c r="AU297" s="114"/>
      <c r="AV297" s="114"/>
      <c r="AW297" s="114"/>
      <c r="AX297" s="114"/>
      <c r="AY297" s="114"/>
      <c r="AZ297" s="114"/>
      <c r="BA297" s="114"/>
      <c r="BB297" s="114"/>
      <c r="BC297" s="114"/>
      <c r="BD297" s="114"/>
      <c r="BH297" s="114"/>
    </row>
    <row r="298" spans="9:60" x14ac:dyDescent="0.25">
      <c r="I298" s="137"/>
      <c r="N298" s="114"/>
      <c r="Y298" s="114"/>
      <c r="Z298" s="114"/>
      <c r="AA298" s="114"/>
      <c r="AB298" s="114"/>
      <c r="AC298" s="114"/>
      <c r="AD298" s="114"/>
      <c r="AE298" s="114"/>
      <c r="AF298" s="114"/>
      <c r="AG298" s="114"/>
      <c r="AH298" s="114"/>
      <c r="AI298" s="114"/>
      <c r="AJ298" s="114"/>
      <c r="AK298" s="114"/>
      <c r="AL298" s="114"/>
      <c r="AM298" s="114"/>
      <c r="AN298" s="114"/>
      <c r="AO298" s="114"/>
      <c r="AP298" s="114"/>
      <c r="AQ298" s="114"/>
      <c r="AR298" s="114"/>
      <c r="AS298" s="114"/>
      <c r="AT298" s="114"/>
      <c r="AU298" s="114"/>
      <c r="AV298" s="114"/>
      <c r="AW298" s="114"/>
      <c r="AX298" s="114"/>
      <c r="AY298" s="114"/>
      <c r="AZ298" s="114"/>
      <c r="BA298" s="114"/>
      <c r="BB298" s="114"/>
      <c r="BC298" s="114"/>
      <c r="BD298" s="114"/>
      <c r="BH298" s="114"/>
    </row>
    <row r="299" spans="9:60" x14ac:dyDescent="0.25">
      <c r="I299" s="137"/>
      <c r="N299" s="114"/>
      <c r="Y299" s="114"/>
      <c r="Z299" s="114"/>
      <c r="AA299" s="114"/>
      <c r="AB299" s="114"/>
      <c r="AC299" s="114"/>
      <c r="AD299" s="114"/>
      <c r="AE299" s="114"/>
      <c r="AF299" s="114"/>
      <c r="AG299" s="114"/>
      <c r="AH299" s="114"/>
      <c r="AI299" s="114"/>
      <c r="AJ299" s="114"/>
      <c r="AK299" s="114"/>
      <c r="AL299" s="114"/>
      <c r="AM299" s="114"/>
      <c r="AN299" s="114"/>
      <c r="AO299" s="114"/>
      <c r="AP299" s="114"/>
      <c r="AQ299" s="114"/>
      <c r="AR299" s="114"/>
      <c r="AS299" s="114"/>
      <c r="AT299" s="114"/>
      <c r="AU299" s="114"/>
      <c r="AV299" s="114"/>
      <c r="AW299" s="114"/>
      <c r="AX299" s="114"/>
      <c r="AY299" s="114"/>
      <c r="AZ299" s="114"/>
      <c r="BA299" s="114"/>
      <c r="BB299" s="114"/>
      <c r="BC299" s="114"/>
      <c r="BD299" s="114"/>
      <c r="BH299" s="114"/>
    </row>
    <row r="300" spans="9:60" x14ac:dyDescent="0.25">
      <c r="I300" s="137"/>
      <c r="N300" s="114"/>
      <c r="Y300" s="114"/>
      <c r="Z300" s="114"/>
      <c r="AA300" s="114"/>
      <c r="AB300" s="114"/>
      <c r="AC300" s="114"/>
      <c r="AD300" s="114"/>
      <c r="AE300" s="114"/>
      <c r="AF300" s="114"/>
      <c r="AG300" s="114"/>
      <c r="AH300" s="114"/>
      <c r="AI300" s="114"/>
      <c r="AJ300" s="114"/>
      <c r="AK300" s="114"/>
      <c r="AL300" s="114"/>
      <c r="AM300" s="114"/>
      <c r="AN300" s="114"/>
      <c r="AO300" s="114"/>
      <c r="AP300" s="114"/>
      <c r="AQ300" s="114"/>
      <c r="AR300" s="114"/>
      <c r="AS300" s="114"/>
      <c r="AT300" s="114"/>
      <c r="AU300" s="114"/>
      <c r="AV300" s="114"/>
      <c r="AW300" s="114"/>
      <c r="AX300" s="114"/>
      <c r="AY300" s="114"/>
      <c r="AZ300" s="114"/>
      <c r="BA300" s="114"/>
      <c r="BB300" s="114"/>
      <c r="BC300" s="114"/>
      <c r="BD300" s="114"/>
      <c r="BH300" s="114"/>
    </row>
    <row r="301" spans="9:60" x14ac:dyDescent="0.25">
      <c r="I301" s="137"/>
      <c r="N301" s="114"/>
      <c r="Y301" s="114"/>
      <c r="Z301" s="114"/>
      <c r="AA301" s="114"/>
      <c r="AB301" s="114"/>
      <c r="AC301" s="114"/>
      <c r="AD301" s="114"/>
      <c r="AE301" s="114"/>
      <c r="AF301" s="114"/>
      <c r="AG301" s="114"/>
      <c r="AH301" s="114"/>
      <c r="AI301" s="114"/>
      <c r="AJ301" s="114"/>
      <c r="AK301" s="114"/>
      <c r="AL301" s="114"/>
      <c r="AM301" s="114"/>
      <c r="AN301" s="114"/>
      <c r="AO301" s="114"/>
      <c r="AP301" s="114"/>
      <c r="AQ301" s="114"/>
      <c r="AR301" s="114"/>
      <c r="AS301" s="114"/>
      <c r="AT301" s="114"/>
      <c r="AU301" s="114"/>
      <c r="AV301" s="114"/>
      <c r="AW301" s="114"/>
      <c r="AX301" s="114"/>
      <c r="AY301" s="114"/>
      <c r="AZ301" s="114"/>
      <c r="BA301" s="114"/>
      <c r="BB301" s="114"/>
      <c r="BC301" s="114"/>
      <c r="BD301" s="114"/>
      <c r="BH301" s="114"/>
    </row>
    <row r="302" spans="9:60" x14ac:dyDescent="0.25">
      <c r="I302" s="137"/>
      <c r="N302" s="114"/>
      <c r="Y302" s="114"/>
      <c r="Z302" s="114"/>
      <c r="AA302" s="114"/>
      <c r="AB302" s="114"/>
      <c r="AC302" s="114"/>
      <c r="AD302" s="114"/>
      <c r="AE302" s="114"/>
      <c r="AF302" s="114"/>
      <c r="AG302" s="114"/>
      <c r="AH302" s="114"/>
      <c r="AI302" s="114"/>
      <c r="AJ302" s="114"/>
      <c r="AK302" s="114"/>
      <c r="AL302" s="114"/>
      <c r="AM302" s="114"/>
      <c r="AN302" s="114"/>
      <c r="AO302" s="114"/>
      <c r="AP302" s="114"/>
      <c r="AQ302" s="114"/>
      <c r="AR302" s="114"/>
      <c r="AS302" s="114"/>
      <c r="AT302" s="114"/>
      <c r="AU302" s="114"/>
      <c r="AV302" s="114"/>
      <c r="AW302" s="114"/>
      <c r="AX302" s="114"/>
      <c r="AY302" s="114"/>
      <c r="AZ302" s="114"/>
      <c r="BA302" s="114"/>
      <c r="BB302" s="114"/>
      <c r="BC302" s="114"/>
      <c r="BD302" s="114"/>
      <c r="BH302" s="114"/>
    </row>
    <row r="303" spans="9:60" x14ac:dyDescent="0.25">
      <c r="I303" s="137"/>
      <c r="N303" s="114"/>
      <c r="Y303" s="114"/>
      <c r="Z303" s="114"/>
      <c r="AA303" s="114"/>
      <c r="AB303" s="114"/>
      <c r="AC303" s="114"/>
      <c r="AD303" s="114"/>
      <c r="AE303" s="114"/>
      <c r="AF303" s="114"/>
      <c r="AG303" s="114"/>
      <c r="AH303" s="114"/>
      <c r="AI303" s="114"/>
      <c r="AJ303" s="114"/>
      <c r="AK303" s="114"/>
      <c r="AL303" s="114"/>
      <c r="AM303" s="114"/>
      <c r="AN303" s="114"/>
      <c r="AO303" s="114"/>
      <c r="AP303" s="114"/>
      <c r="AQ303" s="114"/>
      <c r="AR303" s="114"/>
      <c r="AS303" s="114"/>
      <c r="AT303" s="114"/>
      <c r="AU303" s="114"/>
      <c r="AV303" s="114"/>
      <c r="AW303" s="114"/>
      <c r="AX303" s="114"/>
      <c r="AY303" s="114"/>
      <c r="AZ303" s="114"/>
      <c r="BA303" s="114"/>
      <c r="BB303" s="114"/>
      <c r="BC303" s="114"/>
      <c r="BD303" s="114"/>
      <c r="BH303" s="114"/>
    </row>
    <row r="304" spans="9:60" x14ac:dyDescent="0.25">
      <c r="I304" s="137"/>
      <c r="N304" s="114"/>
      <c r="Y304" s="114"/>
      <c r="Z304" s="114"/>
      <c r="AA304" s="114"/>
      <c r="AB304" s="114"/>
      <c r="AC304" s="114"/>
      <c r="AD304" s="114"/>
      <c r="AE304" s="114"/>
      <c r="AF304" s="114"/>
      <c r="AG304" s="114"/>
      <c r="AH304" s="114"/>
      <c r="AI304" s="114"/>
      <c r="AJ304" s="114"/>
      <c r="AK304" s="114"/>
      <c r="AL304" s="114"/>
      <c r="AM304" s="114"/>
      <c r="AN304" s="114"/>
      <c r="AO304" s="114"/>
      <c r="AP304" s="114"/>
      <c r="AQ304" s="114"/>
      <c r="AR304" s="114"/>
      <c r="AS304" s="114"/>
      <c r="AT304" s="114"/>
      <c r="AU304" s="114"/>
      <c r="AV304" s="114"/>
      <c r="AW304" s="114"/>
      <c r="AX304" s="114"/>
      <c r="AY304" s="114"/>
      <c r="AZ304" s="114"/>
      <c r="BA304" s="114"/>
      <c r="BB304" s="114"/>
      <c r="BC304" s="114"/>
      <c r="BD304" s="114"/>
      <c r="BH304" s="114"/>
    </row>
    <row r="305" spans="9:60" x14ac:dyDescent="0.25">
      <c r="I305" s="137"/>
      <c r="N305" s="114"/>
      <c r="Y305" s="114"/>
      <c r="Z305" s="114"/>
      <c r="AA305" s="114"/>
      <c r="AB305" s="114"/>
      <c r="AC305" s="114"/>
      <c r="AD305" s="114"/>
      <c r="AE305" s="114"/>
      <c r="AF305" s="114"/>
      <c r="AG305" s="114"/>
      <c r="AH305" s="114"/>
      <c r="AI305" s="114"/>
      <c r="AJ305" s="114"/>
      <c r="AK305" s="114"/>
      <c r="AL305" s="114"/>
      <c r="AM305" s="114"/>
      <c r="AN305" s="114"/>
      <c r="AO305" s="114"/>
      <c r="AP305" s="114"/>
      <c r="AQ305" s="114"/>
      <c r="AR305" s="114"/>
      <c r="AS305" s="114"/>
      <c r="AT305" s="114"/>
      <c r="AU305" s="114"/>
      <c r="AV305" s="114"/>
      <c r="AW305" s="114"/>
      <c r="AX305" s="114"/>
      <c r="AY305" s="114"/>
      <c r="AZ305" s="114"/>
      <c r="BA305" s="114"/>
      <c r="BB305" s="114"/>
      <c r="BC305" s="114"/>
      <c r="BD305" s="114"/>
      <c r="BH305" s="114"/>
    </row>
    <row r="306" spans="9:60" x14ac:dyDescent="0.25">
      <c r="I306" s="137"/>
      <c r="N306" s="114"/>
      <c r="Y306" s="114"/>
      <c r="Z306" s="114"/>
      <c r="AA306" s="114"/>
      <c r="AB306" s="114"/>
      <c r="AC306" s="114"/>
      <c r="AD306" s="114"/>
      <c r="AE306" s="114"/>
      <c r="AF306" s="114"/>
      <c r="AG306" s="114"/>
      <c r="AH306" s="114"/>
      <c r="AI306" s="114"/>
      <c r="AJ306" s="114"/>
      <c r="AK306" s="114"/>
      <c r="AL306" s="114"/>
      <c r="AM306" s="114"/>
      <c r="AN306" s="114"/>
      <c r="AO306" s="114"/>
      <c r="AP306" s="114"/>
      <c r="AQ306" s="114"/>
      <c r="AR306" s="114"/>
      <c r="AS306" s="114"/>
      <c r="AT306" s="114"/>
      <c r="AU306" s="114"/>
      <c r="AV306" s="114"/>
      <c r="AW306" s="114"/>
      <c r="AX306" s="114"/>
      <c r="AY306" s="114"/>
      <c r="AZ306" s="114"/>
      <c r="BA306" s="114"/>
      <c r="BB306" s="114"/>
      <c r="BC306" s="114"/>
      <c r="BD306" s="114"/>
      <c r="BH306" s="114"/>
    </row>
    <row r="307" spans="9:60" x14ac:dyDescent="0.25">
      <c r="I307" s="137"/>
      <c r="N307" s="114"/>
      <c r="Y307" s="114"/>
      <c r="Z307" s="114"/>
      <c r="AA307" s="114"/>
      <c r="AB307" s="114"/>
      <c r="AC307" s="114"/>
      <c r="AD307" s="114"/>
      <c r="AE307" s="114"/>
      <c r="AF307" s="114"/>
      <c r="AG307" s="114"/>
      <c r="AH307" s="114"/>
      <c r="AI307" s="114"/>
      <c r="AJ307" s="114"/>
      <c r="AK307" s="114"/>
      <c r="AL307" s="114"/>
      <c r="AM307" s="114"/>
      <c r="AN307" s="114"/>
      <c r="AO307" s="114"/>
      <c r="AP307" s="114"/>
      <c r="AQ307" s="114"/>
      <c r="AR307" s="114"/>
      <c r="AS307" s="114"/>
      <c r="AT307" s="114"/>
      <c r="AU307" s="114"/>
      <c r="AV307" s="114"/>
      <c r="AW307" s="114"/>
      <c r="AX307" s="114"/>
      <c r="AY307" s="114"/>
      <c r="AZ307" s="114"/>
      <c r="BA307" s="114"/>
      <c r="BB307" s="114"/>
      <c r="BC307" s="114"/>
      <c r="BD307" s="114"/>
      <c r="BH307" s="114"/>
    </row>
    <row r="308" spans="9:60" x14ac:dyDescent="0.25">
      <c r="I308" s="137"/>
      <c r="N308" s="114"/>
      <c r="Y308" s="114"/>
      <c r="Z308" s="114"/>
      <c r="AA308" s="114"/>
      <c r="AB308" s="114"/>
      <c r="AC308" s="114"/>
      <c r="AD308" s="114"/>
      <c r="AE308" s="114"/>
      <c r="AF308" s="114"/>
      <c r="AG308" s="114"/>
      <c r="AH308" s="114"/>
      <c r="AI308" s="114"/>
      <c r="AJ308" s="114"/>
      <c r="AK308" s="114"/>
      <c r="AL308" s="114"/>
      <c r="AM308" s="114"/>
      <c r="AN308" s="114"/>
      <c r="AO308" s="114"/>
      <c r="AP308" s="114"/>
      <c r="AQ308" s="114"/>
      <c r="AR308" s="114"/>
      <c r="AS308" s="114"/>
      <c r="AT308" s="114"/>
      <c r="AU308" s="114"/>
      <c r="AV308" s="114"/>
      <c r="AW308" s="114"/>
      <c r="AX308" s="114"/>
      <c r="AY308" s="114"/>
      <c r="AZ308" s="114"/>
      <c r="BA308" s="114"/>
      <c r="BB308" s="114"/>
      <c r="BC308" s="114"/>
      <c r="BD308" s="114"/>
      <c r="BH308" s="114"/>
    </row>
    <row r="309" spans="9:60" x14ac:dyDescent="0.25">
      <c r="I309" s="137"/>
      <c r="N309" s="114"/>
      <c r="Y309" s="114"/>
      <c r="Z309" s="114"/>
      <c r="AA309" s="114"/>
      <c r="AB309" s="114"/>
      <c r="AC309" s="114"/>
      <c r="AD309" s="114"/>
      <c r="AE309" s="114"/>
      <c r="AF309" s="114"/>
      <c r="AG309" s="114"/>
      <c r="AH309" s="114"/>
      <c r="AI309" s="114"/>
      <c r="AJ309" s="114"/>
      <c r="AK309" s="114"/>
      <c r="AL309" s="114"/>
      <c r="AM309" s="114"/>
      <c r="AN309" s="114"/>
      <c r="AO309" s="114"/>
      <c r="AP309" s="114"/>
      <c r="AQ309" s="114"/>
      <c r="AR309" s="114"/>
      <c r="AS309" s="114"/>
      <c r="AT309" s="114"/>
      <c r="AU309" s="114"/>
      <c r="AV309" s="114"/>
      <c r="AW309" s="114"/>
      <c r="AX309" s="114"/>
      <c r="AY309" s="114"/>
      <c r="AZ309" s="114"/>
      <c r="BA309" s="114"/>
      <c r="BB309" s="114"/>
      <c r="BC309" s="114"/>
      <c r="BD309" s="114"/>
      <c r="BH309" s="114"/>
    </row>
    <row r="310" spans="9:60" x14ac:dyDescent="0.25">
      <c r="I310" s="137"/>
      <c r="N310" s="114"/>
      <c r="Y310" s="114"/>
      <c r="Z310" s="114"/>
      <c r="AA310" s="114"/>
      <c r="AB310" s="114"/>
      <c r="AC310" s="114"/>
      <c r="AD310" s="114"/>
      <c r="AE310" s="114"/>
      <c r="AF310" s="114"/>
      <c r="AG310" s="114"/>
      <c r="AH310" s="114"/>
      <c r="AI310" s="114"/>
      <c r="AJ310" s="114"/>
      <c r="AK310" s="114"/>
      <c r="AL310" s="114"/>
      <c r="AM310" s="114"/>
      <c r="AN310" s="114"/>
      <c r="AO310" s="114"/>
      <c r="AP310" s="114"/>
      <c r="AQ310" s="114"/>
      <c r="AR310" s="114"/>
      <c r="AS310" s="114"/>
      <c r="AT310" s="114"/>
      <c r="AU310" s="114"/>
      <c r="AV310" s="114"/>
      <c r="AW310" s="114"/>
      <c r="AX310" s="114"/>
      <c r="AY310" s="114"/>
      <c r="AZ310" s="114"/>
      <c r="BA310" s="114"/>
      <c r="BB310" s="114"/>
      <c r="BC310" s="114"/>
      <c r="BD310" s="114"/>
      <c r="BH310" s="114"/>
    </row>
    <row r="311" spans="9:60" x14ac:dyDescent="0.25">
      <c r="I311" s="137"/>
      <c r="N311" s="114"/>
      <c r="Y311" s="114"/>
      <c r="Z311" s="114"/>
      <c r="AA311" s="114"/>
      <c r="AB311" s="114"/>
      <c r="AC311" s="114"/>
      <c r="AD311" s="114"/>
      <c r="AE311" s="114"/>
      <c r="AF311" s="114"/>
      <c r="AG311" s="114"/>
      <c r="AH311" s="114"/>
      <c r="AI311" s="114"/>
      <c r="AJ311" s="114"/>
      <c r="AK311" s="114"/>
      <c r="AL311" s="114"/>
      <c r="AM311" s="114"/>
      <c r="AN311" s="114"/>
      <c r="AO311" s="114"/>
      <c r="AP311" s="114"/>
      <c r="AQ311" s="114"/>
      <c r="AR311" s="114"/>
      <c r="AS311" s="114"/>
      <c r="AT311" s="114"/>
      <c r="AU311" s="114"/>
      <c r="AV311" s="114"/>
      <c r="AW311" s="114"/>
      <c r="AX311" s="114"/>
      <c r="AY311" s="114"/>
      <c r="AZ311" s="114"/>
      <c r="BA311" s="114"/>
      <c r="BB311" s="114"/>
      <c r="BC311" s="114"/>
      <c r="BD311" s="114"/>
      <c r="BH311" s="114"/>
    </row>
    <row r="312" spans="9:60" x14ac:dyDescent="0.25">
      <c r="I312" s="137"/>
      <c r="N312" s="114"/>
      <c r="Y312" s="114"/>
      <c r="Z312" s="114"/>
      <c r="AA312" s="114"/>
      <c r="AB312" s="114"/>
      <c r="AC312" s="114"/>
      <c r="AD312" s="114"/>
      <c r="AE312" s="114"/>
      <c r="AF312" s="114"/>
      <c r="AG312" s="114"/>
      <c r="AH312" s="114"/>
      <c r="AI312" s="114"/>
      <c r="AJ312" s="114"/>
      <c r="AK312" s="114"/>
      <c r="AL312" s="114"/>
      <c r="AM312" s="114"/>
      <c r="AN312" s="114"/>
      <c r="AO312" s="114"/>
      <c r="AP312" s="114"/>
      <c r="AQ312" s="114"/>
      <c r="AR312" s="114"/>
      <c r="AS312" s="114"/>
      <c r="AT312" s="114"/>
      <c r="AU312" s="114"/>
      <c r="AV312" s="114"/>
      <c r="AW312" s="114"/>
      <c r="AX312" s="114"/>
      <c r="AY312" s="114"/>
      <c r="AZ312" s="114"/>
      <c r="BA312" s="114"/>
      <c r="BB312" s="114"/>
      <c r="BC312" s="114"/>
      <c r="BD312" s="114"/>
      <c r="BH312" s="114"/>
    </row>
    <row r="313" spans="9:60" x14ac:dyDescent="0.25">
      <c r="I313" s="137"/>
      <c r="N313" s="114"/>
      <c r="Y313" s="114"/>
      <c r="Z313" s="114"/>
      <c r="AA313" s="114"/>
      <c r="AB313" s="114"/>
      <c r="AC313" s="114"/>
      <c r="AD313" s="114"/>
      <c r="AE313" s="114"/>
      <c r="AF313" s="114"/>
      <c r="AG313" s="114"/>
      <c r="AH313" s="114"/>
      <c r="AI313" s="114"/>
      <c r="AJ313" s="114"/>
      <c r="AK313" s="114"/>
      <c r="AL313" s="114"/>
      <c r="AM313" s="114"/>
      <c r="AN313" s="114"/>
      <c r="AO313" s="114"/>
      <c r="AP313" s="114"/>
      <c r="AQ313" s="114"/>
      <c r="AR313" s="114"/>
      <c r="AS313" s="114"/>
      <c r="AT313" s="114"/>
      <c r="AU313" s="114"/>
      <c r="AV313" s="114"/>
      <c r="AW313" s="114"/>
      <c r="AX313" s="114"/>
      <c r="AY313" s="114"/>
      <c r="AZ313" s="114"/>
      <c r="BA313" s="114"/>
      <c r="BB313" s="114"/>
      <c r="BC313" s="114"/>
      <c r="BD313" s="114"/>
      <c r="BH313" s="114"/>
    </row>
    <row r="314" spans="9:60" x14ac:dyDescent="0.25">
      <c r="I314" s="137"/>
      <c r="N314" s="114"/>
      <c r="Y314" s="114"/>
      <c r="Z314" s="114"/>
      <c r="AA314" s="114"/>
      <c r="AB314" s="114"/>
      <c r="AC314" s="114"/>
      <c r="AD314" s="114"/>
      <c r="AE314" s="114"/>
      <c r="AF314" s="114"/>
      <c r="AG314" s="114"/>
      <c r="AH314" s="114"/>
      <c r="AI314" s="114"/>
      <c r="AJ314" s="114"/>
      <c r="AK314" s="114"/>
      <c r="AL314" s="114"/>
      <c r="AM314" s="114"/>
      <c r="AN314" s="114"/>
      <c r="AO314" s="114"/>
      <c r="AP314" s="114"/>
      <c r="AQ314" s="114"/>
      <c r="AR314" s="114"/>
      <c r="AS314" s="114"/>
      <c r="AT314" s="114"/>
      <c r="AU314" s="114"/>
      <c r="AV314" s="114"/>
      <c r="AW314" s="114"/>
      <c r="AX314" s="114"/>
      <c r="AY314" s="114"/>
      <c r="AZ314" s="114"/>
      <c r="BA314" s="114"/>
      <c r="BB314" s="114"/>
      <c r="BC314" s="114"/>
      <c r="BD314" s="114"/>
      <c r="BH314" s="114"/>
    </row>
    <row r="315" spans="9:60" x14ac:dyDescent="0.25">
      <c r="I315" s="137"/>
      <c r="N315" s="114"/>
      <c r="Y315" s="114"/>
      <c r="Z315" s="114"/>
      <c r="AA315" s="114"/>
      <c r="AB315" s="114"/>
      <c r="AC315" s="114"/>
      <c r="AD315" s="114"/>
      <c r="AE315" s="114"/>
      <c r="AF315" s="114"/>
      <c r="AG315" s="114"/>
      <c r="AH315" s="114"/>
      <c r="AI315" s="114"/>
      <c r="AJ315" s="114"/>
      <c r="AK315" s="114"/>
      <c r="AL315" s="114"/>
      <c r="AM315" s="114"/>
      <c r="AN315" s="114"/>
      <c r="AO315" s="114"/>
      <c r="AP315" s="114"/>
      <c r="AQ315" s="114"/>
      <c r="AR315" s="114"/>
      <c r="AS315" s="114"/>
      <c r="AT315" s="114"/>
      <c r="AU315" s="114"/>
      <c r="AV315" s="114"/>
      <c r="AW315" s="114"/>
      <c r="AX315" s="114"/>
      <c r="AY315" s="114"/>
      <c r="AZ315" s="114"/>
      <c r="BA315" s="114"/>
      <c r="BB315" s="114"/>
      <c r="BC315" s="114"/>
      <c r="BD315" s="114"/>
      <c r="BH315" s="114"/>
    </row>
    <row r="316" spans="9:60" x14ac:dyDescent="0.25">
      <c r="I316" s="137"/>
      <c r="N316" s="114"/>
      <c r="Y316" s="114"/>
      <c r="Z316" s="114"/>
      <c r="AA316" s="114"/>
      <c r="AB316" s="114"/>
      <c r="AC316" s="114"/>
      <c r="AD316" s="114"/>
      <c r="AE316" s="114"/>
      <c r="AF316" s="114"/>
      <c r="AG316" s="114"/>
      <c r="AH316" s="114"/>
      <c r="AI316" s="114"/>
      <c r="AJ316" s="114"/>
      <c r="AK316" s="114"/>
      <c r="AL316" s="114"/>
      <c r="AM316" s="114"/>
      <c r="AN316" s="114"/>
      <c r="AO316" s="114"/>
      <c r="AP316" s="114"/>
      <c r="AQ316" s="114"/>
      <c r="AR316" s="114"/>
      <c r="AS316" s="114"/>
      <c r="AT316" s="114"/>
      <c r="AU316" s="114"/>
      <c r="AV316" s="114"/>
      <c r="AW316" s="114"/>
      <c r="AX316" s="114"/>
      <c r="AY316" s="114"/>
      <c r="AZ316" s="114"/>
      <c r="BA316" s="114"/>
      <c r="BB316" s="114"/>
      <c r="BC316" s="114"/>
      <c r="BD316" s="114"/>
      <c r="BH316" s="114"/>
    </row>
    <row r="317" spans="9:60" x14ac:dyDescent="0.25">
      <c r="I317" s="137"/>
      <c r="N317" s="114"/>
      <c r="Y317" s="114"/>
      <c r="Z317" s="114"/>
      <c r="AA317" s="114"/>
      <c r="AB317" s="114"/>
      <c r="AC317" s="114"/>
      <c r="AD317" s="114"/>
      <c r="AE317" s="114"/>
      <c r="AF317" s="114"/>
      <c r="AG317" s="114"/>
      <c r="AH317" s="114"/>
      <c r="AI317" s="114"/>
      <c r="AJ317" s="114"/>
      <c r="AK317" s="114"/>
      <c r="AL317" s="114"/>
      <c r="AM317" s="114"/>
      <c r="AN317" s="114"/>
      <c r="AO317" s="114"/>
      <c r="AP317" s="114"/>
      <c r="AQ317" s="114"/>
      <c r="AR317" s="114"/>
      <c r="AS317" s="114"/>
      <c r="AT317" s="114"/>
      <c r="AU317" s="114"/>
      <c r="AV317" s="114"/>
      <c r="AW317" s="114"/>
      <c r="AX317" s="114"/>
      <c r="AY317" s="114"/>
      <c r="AZ317" s="114"/>
      <c r="BA317" s="114"/>
      <c r="BB317" s="114"/>
      <c r="BC317" s="114"/>
      <c r="BD317" s="114"/>
      <c r="BH317" s="114"/>
    </row>
    <row r="318" spans="9:60" x14ac:dyDescent="0.25">
      <c r="I318" s="137"/>
      <c r="N318" s="114"/>
      <c r="Y318" s="114"/>
      <c r="Z318" s="114"/>
      <c r="AA318" s="114"/>
      <c r="AB318" s="114"/>
      <c r="AC318" s="114"/>
      <c r="AD318" s="114"/>
      <c r="AE318" s="114"/>
      <c r="AF318" s="114"/>
      <c r="AG318" s="114"/>
      <c r="AH318" s="114"/>
      <c r="AI318" s="114"/>
      <c r="AJ318" s="114"/>
      <c r="AK318" s="114"/>
      <c r="AL318" s="114"/>
      <c r="AM318" s="114"/>
      <c r="AN318" s="114"/>
      <c r="AO318" s="114"/>
      <c r="AP318" s="114"/>
      <c r="AQ318" s="114"/>
      <c r="AR318" s="114"/>
      <c r="AS318" s="114"/>
      <c r="AT318" s="114"/>
      <c r="AU318" s="114"/>
      <c r="AV318" s="114"/>
      <c r="AW318" s="114"/>
      <c r="AX318" s="114"/>
      <c r="AY318" s="114"/>
      <c r="AZ318" s="114"/>
      <c r="BA318" s="114"/>
      <c r="BB318" s="114"/>
      <c r="BC318" s="114"/>
      <c r="BD318" s="114"/>
      <c r="BH318" s="114"/>
    </row>
    <row r="319" spans="9:60" x14ac:dyDescent="0.25">
      <c r="I319" s="137"/>
      <c r="N319" s="114"/>
      <c r="Y319" s="114"/>
      <c r="Z319" s="114"/>
      <c r="AA319" s="114"/>
      <c r="AB319" s="114"/>
      <c r="AC319" s="114"/>
      <c r="AD319" s="114"/>
      <c r="AE319" s="114"/>
      <c r="AF319" s="114"/>
      <c r="AG319" s="114"/>
      <c r="AH319" s="114"/>
      <c r="AI319" s="114"/>
      <c r="AJ319" s="114"/>
      <c r="AK319" s="114"/>
      <c r="AL319" s="114"/>
      <c r="AM319" s="114"/>
      <c r="AN319" s="114"/>
      <c r="AO319" s="114"/>
      <c r="AP319" s="114"/>
      <c r="AQ319" s="114"/>
      <c r="AR319" s="114"/>
      <c r="AS319" s="114"/>
      <c r="AT319" s="114"/>
      <c r="AU319" s="114"/>
      <c r="AV319" s="114"/>
      <c r="AW319" s="114"/>
      <c r="AX319" s="114"/>
      <c r="AY319" s="114"/>
      <c r="AZ319" s="114"/>
      <c r="BA319" s="114"/>
      <c r="BB319" s="114"/>
      <c r="BC319" s="114"/>
      <c r="BD319" s="114"/>
      <c r="BH319" s="114"/>
    </row>
    <row r="320" spans="9:60" x14ac:dyDescent="0.25">
      <c r="I320" s="137"/>
      <c r="N320" s="114"/>
      <c r="Y320" s="114"/>
      <c r="Z320" s="114"/>
      <c r="AA320" s="114"/>
      <c r="AB320" s="114"/>
      <c r="AC320" s="114"/>
      <c r="AD320" s="114"/>
      <c r="AE320" s="114"/>
      <c r="AF320" s="114"/>
      <c r="AG320" s="114"/>
      <c r="AH320" s="114"/>
      <c r="AI320" s="114"/>
      <c r="AJ320" s="114"/>
      <c r="AK320" s="114"/>
      <c r="AL320" s="114"/>
      <c r="AM320" s="114"/>
      <c r="AN320" s="114"/>
      <c r="AO320" s="114"/>
      <c r="AP320" s="114"/>
      <c r="AQ320" s="114"/>
      <c r="AR320" s="114"/>
      <c r="AS320" s="114"/>
      <c r="AT320" s="114"/>
      <c r="AU320" s="114"/>
      <c r="AV320" s="114"/>
      <c r="AW320" s="114"/>
      <c r="AX320" s="114"/>
      <c r="AY320" s="114"/>
      <c r="AZ320" s="114"/>
      <c r="BA320" s="114"/>
      <c r="BB320" s="114"/>
      <c r="BC320" s="114"/>
      <c r="BD320" s="114"/>
      <c r="BH320" s="114"/>
    </row>
    <row r="321" spans="9:60" x14ac:dyDescent="0.25">
      <c r="I321" s="137"/>
      <c r="N321" s="114"/>
      <c r="Y321" s="114"/>
      <c r="Z321" s="114"/>
      <c r="AA321" s="114"/>
      <c r="AB321" s="114"/>
      <c r="AC321" s="114"/>
      <c r="AD321" s="114"/>
      <c r="AE321" s="114"/>
      <c r="AF321" s="114"/>
      <c r="AG321" s="114"/>
      <c r="AH321" s="114"/>
      <c r="AI321" s="114"/>
      <c r="AJ321" s="114"/>
      <c r="AK321" s="114"/>
      <c r="AL321" s="114"/>
      <c r="AM321" s="114"/>
      <c r="AN321" s="114"/>
      <c r="AO321" s="114"/>
      <c r="AP321" s="114"/>
      <c r="AQ321" s="114"/>
      <c r="AR321" s="114"/>
      <c r="AS321" s="114"/>
      <c r="AT321" s="114"/>
      <c r="AU321" s="114"/>
      <c r="AV321" s="114"/>
      <c r="AW321" s="114"/>
      <c r="AX321" s="114"/>
      <c r="AY321" s="114"/>
      <c r="AZ321" s="114"/>
      <c r="BA321" s="114"/>
      <c r="BB321" s="114"/>
      <c r="BC321" s="114"/>
      <c r="BD321" s="114"/>
      <c r="BH321" s="114"/>
    </row>
    <row r="322" spans="9:60" x14ac:dyDescent="0.25">
      <c r="I322" s="137"/>
      <c r="N322" s="114"/>
      <c r="Y322" s="114"/>
      <c r="Z322" s="114"/>
      <c r="AA322" s="114"/>
      <c r="AB322" s="114"/>
      <c r="AC322" s="114"/>
      <c r="AD322" s="114"/>
      <c r="AE322" s="114"/>
      <c r="AF322" s="114"/>
      <c r="AG322" s="114"/>
      <c r="AH322" s="114"/>
      <c r="AI322" s="114"/>
      <c r="AJ322" s="114"/>
      <c r="AK322" s="114"/>
      <c r="AL322" s="114"/>
      <c r="AM322" s="114"/>
      <c r="AN322" s="114"/>
      <c r="AO322" s="114"/>
      <c r="AP322" s="114"/>
      <c r="AQ322" s="114"/>
      <c r="AR322" s="114"/>
      <c r="AS322" s="114"/>
      <c r="AT322" s="114"/>
      <c r="AU322" s="114"/>
      <c r="AV322" s="114"/>
      <c r="AW322" s="114"/>
      <c r="AX322" s="114"/>
      <c r="AY322" s="114"/>
      <c r="AZ322" s="114"/>
      <c r="BA322" s="114"/>
      <c r="BB322" s="114"/>
      <c r="BC322" s="114"/>
      <c r="BD322" s="114"/>
      <c r="BH322" s="114"/>
    </row>
    <row r="323" spans="9:60" x14ac:dyDescent="0.25">
      <c r="I323" s="137"/>
      <c r="N323" s="114"/>
      <c r="Y323" s="114"/>
      <c r="Z323" s="114"/>
      <c r="AA323" s="114"/>
      <c r="AB323" s="114"/>
      <c r="AC323" s="114"/>
      <c r="AD323" s="114"/>
      <c r="AE323" s="114"/>
      <c r="AF323" s="114"/>
      <c r="AG323" s="114"/>
      <c r="AH323" s="114"/>
      <c r="AI323" s="114"/>
      <c r="AJ323" s="114"/>
      <c r="AK323" s="114"/>
      <c r="AL323" s="114"/>
      <c r="AM323" s="114"/>
      <c r="AN323" s="114"/>
      <c r="AO323" s="114"/>
      <c r="AP323" s="114"/>
      <c r="AQ323" s="114"/>
      <c r="AR323" s="114"/>
      <c r="AS323" s="114"/>
      <c r="AT323" s="114"/>
      <c r="AU323" s="114"/>
      <c r="AV323" s="114"/>
      <c r="AW323" s="114"/>
      <c r="AX323" s="114"/>
      <c r="AY323" s="114"/>
      <c r="AZ323" s="114"/>
      <c r="BA323" s="114"/>
      <c r="BB323" s="114"/>
      <c r="BC323" s="114"/>
      <c r="BD323" s="114"/>
      <c r="BH323" s="114"/>
    </row>
    <row r="324" spans="9:60" x14ac:dyDescent="0.25">
      <c r="I324" s="137"/>
      <c r="N324" s="114"/>
      <c r="Y324" s="114"/>
      <c r="Z324" s="114"/>
      <c r="AA324" s="114"/>
      <c r="AB324" s="114"/>
      <c r="AC324" s="114"/>
      <c r="AD324" s="114"/>
      <c r="AE324" s="114"/>
      <c r="AF324" s="114"/>
      <c r="AG324" s="114"/>
      <c r="AH324" s="114"/>
      <c r="AI324" s="114"/>
      <c r="AJ324" s="114"/>
      <c r="AK324" s="114"/>
      <c r="AL324" s="114"/>
      <c r="AM324" s="114"/>
      <c r="AN324" s="114"/>
      <c r="AO324" s="114"/>
      <c r="AP324" s="114"/>
      <c r="AQ324" s="114"/>
      <c r="AR324" s="114"/>
      <c r="AS324" s="114"/>
      <c r="AT324" s="114"/>
      <c r="AU324" s="114"/>
      <c r="AV324" s="114"/>
      <c r="AW324" s="114"/>
      <c r="AX324" s="114"/>
      <c r="AY324" s="114"/>
      <c r="AZ324" s="114"/>
      <c r="BA324" s="114"/>
      <c r="BB324" s="114"/>
      <c r="BC324" s="114"/>
      <c r="BD324" s="114"/>
      <c r="BH324" s="114"/>
    </row>
    <row r="325" spans="9:60" x14ac:dyDescent="0.25">
      <c r="I325" s="137"/>
      <c r="N325" s="114"/>
      <c r="Y325" s="114"/>
      <c r="Z325" s="114"/>
      <c r="AA325" s="114"/>
      <c r="AB325" s="114"/>
      <c r="AC325" s="114"/>
      <c r="AD325" s="114"/>
      <c r="AE325" s="114"/>
      <c r="AF325" s="114"/>
      <c r="AG325" s="114"/>
      <c r="AH325" s="114"/>
      <c r="AI325" s="114"/>
      <c r="AJ325" s="114"/>
      <c r="AK325" s="114"/>
      <c r="AL325" s="114"/>
      <c r="AM325" s="114"/>
      <c r="AN325" s="114"/>
      <c r="AO325" s="114"/>
      <c r="AP325" s="114"/>
      <c r="AQ325" s="114"/>
      <c r="AR325" s="114"/>
      <c r="AS325" s="114"/>
      <c r="AT325" s="114"/>
      <c r="AU325" s="114"/>
      <c r="AV325" s="114"/>
      <c r="AW325" s="114"/>
      <c r="AX325" s="114"/>
      <c r="AY325" s="114"/>
      <c r="AZ325" s="114"/>
      <c r="BA325" s="114"/>
      <c r="BB325" s="114"/>
      <c r="BC325" s="114"/>
      <c r="BD325" s="114"/>
      <c r="BH325" s="114"/>
    </row>
    <row r="326" spans="9:60" x14ac:dyDescent="0.25">
      <c r="I326" s="137"/>
      <c r="N326" s="114"/>
      <c r="Y326" s="114"/>
      <c r="Z326" s="114"/>
      <c r="AA326" s="114"/>
      <c r="AB326" s="114"/>
      <c r="AC326" s="114"/>
      <c r="AD326" s="114"/>
      <c r="AE326" s="114"/>
      <c r="AF326" s="114"/>
      <c r="AG326" s="114"/>
      <c r="AH326" s="114"/>
      <c r="AI326" s="114"/>
      <c r="AJ326" s="114"/>
      <c r="AK326" s="114"/>
      <c r="AL326" s="114"/>
      <c r="AM326" s="114"/>
      <c r="AN326" s="114"/>
      <c r="AO326" s="114"/>
      <c r="AP326" s="114"/>
      <c r="AQ326" s="114"/>
      <c r="AR326" s="114"/>
      <c r="AS326" s="114"/>
      <c r="AT326" s="114"/>
      <c r="AU326" s="114"/>
      <c r="AV326" s="114"/>
      <c r="AW326" s="114"/>
      <c r="AX326" s="114"/>
      <c r="AY326" s="114"/>
      <c r="AZ326" s="114"/>
      <c r="BA326" s="114"/>
      <c r="BB326" s="114"/>
      <c r="BC326" s="114"/>
      <c r="BD326" s="114"/>
      <c r="BH326" s="114"/>
    </row>
    <row r="327" spans="9:60" x14ac:dyDescent="0.25">
      <c r="I327" s="137"/>
      <c r="N327" s="114"/>
      <c r="Y327" s="114"/>
      <c r="Z327" s="114"/>
      <c r="AA327" s="114"/>
      <c r="AB327" s="114"/>
      <c r="AC327" s="114"/>
      <c r="AD327" s="114"/>
      <c r="AE327" s="114"/>
      <c r="AF327" s="114"/>
      <c r="AG327" s="114"/>
      <c r="AH327" s="114"/>
      <c r="AI327" s="114"/>
      <c r="AJ327" s="114"/>
      <c r="AK327" s="114"/>
      <c r="AL327" s="114"/>
      <c r="AM327" s="114"/>
      <c r="AN327" s="114"/>
      <c r="AO327" s="114"/>
      <c r="AP327" s="114"/>
      <c r="AQ327" s="114"/>
      <c r="AR327" s="114"/>
      <c r="AS327" s="114"/>
      <c r="AT327" s="114"/>
      <c r="AU327" s="114"/>
      <c r="AV327" s="114"/>
      <c r="AW327" s="114"/>
      <c r="AX327" s="114"/>
      <c r="AY327" s="114"/>
      <c r="AZ327" s="114"/>
      <c r="BA327" s="114"/>
      <c r="BB327" s="114"/>
      <c r="BC327" s="114"/>
      <c r="BD327" s="114"/>
      <c r="BH327" s="114"/>
    </row>
    <row r="328" spans="9:60" x14ac:dyDescent="0.25">
      <c r="I328" s="137"/>
      <c r="N328" s="114"/>
      <c r="Y328" s="114"/>
      <c r="Z328" s="114"/>
      <c r="AA328" s="114"/>
      <c r="AB328" s="114"/>
      <c r="AC328" s="114"/>
      <c r="AD328" s="114"/>
      <c r="AE328" s="114"/>
      <c r="AF328" s="114"/>
      <c r="AG328" s="114"/>
      <c r="AH328" s="114"/>
      <c r="AI328" s="114"/>
      <c r="AJ328" s="114"/>
      <c r="AK328" s="114"/>
      <c r="AL328" s="114"/>
      <c r="AM328" s="114"/>
      <c r="AN328" s="114"/>
      <c r="AO328" s="114"/>
      <c r="AP328" s="114"/>
      <c r="AQ328" s="114"/>
      <c r="AR328" s="114"/>
      <c r="AS328" s="114"/>
      <c r="AT328" s="114"/>
      <c r="AU328" s="114"/>
      <c r="AV328" s="114"/>
      <c r="AW328" s="114"/>
      <c r="AX328" s="114"/>
      <c r="AY328" s="114"/>
      <c r="AZ328" s="114"/>
      <c r="BA328" s="114"/>
      <c r="BB328" s="114"/>
      <c r="BC328" s="114"/>
      <c r="BD328" s="114"/>
      <c r="BH328" s="114"/>
    </row>
    <row r="329" spans="9:60" x14ac:dyDescent="0.25">
      <c r="I329" s="137"/>
      <c r="N329" s="114"/>
      <c r="Y329" s="114"/>
      <c r="Z329" s="114"/>
      <c r="AA329" s="114"/>
      <c r="AB329" s="114"/>
      <c r="AC329" s="114"/>
      <c r="AD329" s="114"/>
      <c r="AE329" s="114"/>
      <c r="AF329" s="114"/>
      <c r="AG329" s="114"/>
      <c r="AH329" s="114"/>
      <c r="AI329" s="114"/>
      <c r="AJ329" s="114"/>
      <c r="AK329" s="114"/>
      <c r="AL329" s="114"/>
      <c r="AM329" s="114"/>
      <c r="AN329" s="114"/>
      <c r="AO329" s="114"/>
      <c r="AP329" s="114"/>
      <c r="AQ329" s="114"/>
      <c r="AR329" s="114"/>
      <c r="AS329" s="114"/>
      <c r="AT329" s="114"/>
      <c r="AU329" s="114"/>
      <c r="AV329" s="114"/>
      <c r="AW329" s="114"/>
      <c r="AX329" s="114"/>
      <c r="AY329" s="114"/>
      <c r="AZ329" s="114"/>
      <c r="BA329" s="114"/>
      <c r="BB329" s="114"/>
      <c r="BC329" s="114"/>
      <c r="BD329" s="114"/>
      <c r="BH329" s="114"/>
    </row>
    <row r="330" spans="9:60" x14ac:dyDescent="0.25">
      <c r="I330" s="137"/>
      <c r="N330" s="114"/>
      <c r="Y330" s="114"/>
      <c r="Z330" s="114"/>
      <c r="AA330" s="114"/>
      <c r="AB330" s="114"/>
      <c r="AC330" s="114"/>
      <c r="AD330" s="114"/>
      <c r="AE330" s="114"/>
      <c r="AF330" s="114"/>
      <c r="AG330" s="114"/>
      <c r="AH330" s="114"/>
      <c r="AI330" s="114"/>
      <c r="AJ330" s="114"/>
      <c r="AK330" s="114"/>
      <c r="AL330" s="114"/>
      <c r="AM330" s="114"/>
      <c r="AN330" s="114"/>
      <c r="AO330" s="114"/>
      <c r="AP330" s="114"/>
      <c r="AQ330" s="114"/>
      <c r="AR330" s="114"/>
      <c r="AS330" s="114"/>
      <c r="AT330" s="114"/>
      <c r="AU330" s="114"/>
      <c r="AV330" s="114"/>
      <c r="AW330" s="114"/>
      <c r="AX330" s="114"/>
      <c r="AY330" s="114"/>
      <c r="AZ330" s="114"/>
      <c r="BA330" s="114"/>
      <c r="BB330" s="114"/>
      <c r="BC330" s="114"/>
      <c r="BD330" s="114"/>
      <c r="BH330" s="114"/>
    </row>
    <row r="331" spans="9:60" x14ac:dyDescent="0.25">
      <c r="I331" s="137"/>
      <c r="N331" s="114"/>
      <c r="Y331" s="114"/>
      <c r="Z331" s="114"/>
      <c r="AA331" s="114"/>
      <c r="AB331" s="114"/>
      <c r="AC331" s="114"/>
      <c r="AD331" s="114"/>
      <c r="AE331" s="114"/>
      <c r="AF331" s="114"/>
      <c r="AG331" s="114"/>
      <c r="AH331" s="114"/>
      <c r="AI331" s="114"/>
      <c r="AJ331" s="114"/>
      <c r="AK331" s="114"/>
      <c r="AL331" s="114"/>
      <c r="AM331" s="114"/>
      <c r="AN331" s="114"/>
      <c r="AO331" s="114"/>
      <c r="AP331" s="114"/>
      <c r="AQ331" s="114"/>
      <c r="AR331" s="114"/>
      <c r="AS331" s="114"/>
      <c r="AT331" s="114"/>
      <c r="AU331" s="114"/>
      <c r="AV331" s="114"/>
      <c r="AW331" s="114"/>
      <c r="AX331" s="114"/>
      <c r="AY331" s="114"/>
      <c r="AZ331" s="114"/>
      <c r="BA331" s="114"/>
      <c r="BB331" s="114"/>
      <c r="BC331" s="114"/>
      <c r="BD331" s="114"/>
      <c r="BH331" s="114"/>
    </row>
    <row r="332" spans="9:60" x14ac:dyDescent="0.25">
      <c r="I332" s="137"/>
      <c r="N332" s="114"/>
      <c r="Y332" s="114"/>
      <c r="Z332" s="114"/>
      <c r="AA332" s="114"/>
      <c r="AB332" s="114"/>
      <c r="AC332" s="114"/>
      <c r="AD332" s="114"/>
      <c r="AE332" s="114"/>
      <c r="AF332" s="114"/>
      <c r="AG332" s="114"/>
      <c r="AH332" s="114"/>
      <c r="AI332" s="114"/>
      <c r="AJ332" s="114"/>
      <c r="AK332" s="114"/>
      <c r="AL332" s="114"/>
      <c r="AM332" s="114"/>
      <c r="AN332" s="114"/>
      <c r="AO332" s="114"/>
      <c r="AP332" s="114"/>
      <c r="AQ332" s="114"/>
      <c r="AR332" s="114"/>
      <c r="AS332" s="114"/>
      <c r="AT332" s="114"/>
      <c r="AU332" s="114"/>
      <c r="AV332" s="114"/>
      <c r="AW332" s="114"/>
      <c r="AX332" s="114"/>
      <c r="AY332" s="114"/>
      <c r="AZ332" s="114"/>
      <c r="BA332" s="114"/>
      <c r="BB332" s="114"/>
      <c r="BC332" s="114"/>
      <c r="BD332" s="114"/>
      <c r="BH332" s="114"/>
    </row>
    <row r="333" spans="9:60" x14ac:dyDescent="0.25">
      <c r="I333" s="137"/>
      <c r="N333" s="114"/>
      <c r="Y333" s="114"/>
      <c r="Z333" s="114"/>
      <c r="AA333" s="114"/>
      <c r="AB333" s="114"/>
      <c r="AC333" s="114"/>
      <c r="AD333" s="114"/>
      <c r="AE333" s="114"/>
      <c r="AF333" s="114"/>
      <c r="AG333" s="114"/>
      <c r="AH333" s="114"/>
      <c r="AI333" s="114"/>
      <c r="AJ333" s="114"/>
      <c r="AK333" s="114"/>
      <c r="AL333" s="114"/>
      <c r="AM333" s="114"/>
      <c r="AN333" s="114"/>
      <c r="AO333" s="114"/>
      <c r="AP333" s="114"/>
      <c r="AQ333" s="114"/>
      <c r="AR333" s="114"/>
      <c r="AS333" s="114"/>
      <c r="AT333" s="114"/>
      <c r="AU333" s="114"/>
      <c r="AV333" s="114"/>
      <c r="AW333" s="114"/>
      <c r="AX333" s="114"/>
      <c r="AY333" s="114"/>
      <c r="AZ333" s="114"/>
      <c r="BA333" s="114"/>
      <c r="BB333" s="114"/>
      <c r="BC333" s="114"/>
      <c r="BD333" s="114"/>
      <c r="BH333" s="114"/>
    </row>
    <row r="334" spans="9:60" x14ac:dyDescent="0.25">
      <c r="I334" s="137"/>
      <c r="N334" s="114"/>
      <c r="Y334" s="114"/>
      <c r="Z334" s="114"/>
      <c r="AA334" s="114"/>
      <c r="AB334" s="114"/>
      <c r="AC334" s="114"/>
      <c r="AD334" s="114"/>
      <c r="AE334" s="114"/>
      <c r="AF334" s="114"/>
      <c r="AG334" s="114"/>
      <c r="AH334" s="114"/>
      <c r="AI334" s="114"/>
      <c r="AJ334" s="114"/>
      <c r="AK334" s="114"/>
      <c r="AL334" s="114"/>
      <c r="AM334" s="114"/>
      <c r="AN334" s="114"/>
      <c r="AO334" s="114"/>
      <c r="AP334" s="114"/>
      <c r="AQ334" s="114"/>
      <c r="AR334" s="114"/>
      <c r="AS334" s="114"/>
      <c r="AT334" s="114"/>
      <c r="AU334" s="114"/>
      <c r="AV334" s="114"/>
      <c r="AW334" s="114"/>
      <c r="AX334" s="114"/>
      <c r="AY334" s="114"/>
      <c r="AZ334" s="114"/>
      <c r="BA334" s="114"/>
      <c r="BB334" s="114"/>
      <c r="BC334" s="114"/>
      <c r="BD334" s="114"/>
      <c r="BH334" s="114"/>
    </row>
    <row r="335" spans="9:60" x14ac:dyDescent="0.25">
      <c r="I335" s="137"/>
      <c r="N335" s="114"/>
      <c r="Y335" s="114"/>
      <c r="Z335" s="114"/>
      <c r="AA335" s="114"/>
      <c r="AB335" s="114"/>
      <c r="AC335" s="114"/>
      <c r="AD335" s="114"/>
      <c r="AE335" s="114"/>
      <c r="AF335" s="114"/>
      <c r="AG335" s="114"/>
      <c r="AH335" s="114"/>
      <c r="AI335" s="114"/>
      <c r="AJ335" s="114"/>
      <c r="AK335" s="114"/>
      <c r="AL335" s="114"/>
      <c r="AM335" s="114"/>
      <c r="AN335" s="114"/>
      <c r="AO335" s="114"/>
      <c r="AP335" s="114"/>
      <c r="AQ335" s="114"/>
      <c r="AR335" s="114"/>
      <c r="AS335" s="114"/>
      <c r="AT335" s="114"/>
      <c r="AU335" s="114"/>
      <c r="AV335" s="114"/>
      <c r="AW335" s="114"/>
      <c r="AX335" s="114"/>
      <c r="AY335" s="114"/>
      <c r="AZ335" s="114"/>
      <c r="BA335" s="114"/>
      <c r="BB335" s="114"/>
      <c r="BC335" s="114"/>
      <c r="BD335" s="114"/>
      <c r="BH335" s="114"/>
    </row>
    <row r="336" spans="9:60" x14ac:dyDescent="0.25">
      <c r="I336" s="137"/>
      <c r="N336" s="114"/>
      <c r="Y336" s="114"/>
      <c r="Z336" s="114"/>
      <c r="AA336" s="114"/>
      <c r="AB336" s="114"/>
      <c r="AC336" s="114"/>
      <c r="AD336" s="114"/>
      <c r="AE336" s="114"/>
      <c r="AF336" s="114"/>
      <c r="AG336" s="114"/>
      <c r="AH336" s="114"/>
      <c r="AI336" s="114"/>
      <c r="AJ336" s="114"/>
      <c r="AK336" s="114"/>
      <c r="AL336" s="114"/>
      <c r="AM336" s="114"/>
      <c r="AN336" s="114"/>
      <c r="AO336" s="114"/>
      <c r="AP336" s="114"/>
      <c r="AQ336" s="114"/>
      <c r="AR336" s="114"/>
      <c r="AS336" s="114"/>
      <c r="AT336" s="114"/>
      <c r="AU336" s="114"/>
      <c r="AV336" s="114"/>
      <c r="AW336" s="114"/>
      <c r="AX336" s="114"/>
      <c r="AY336" s="114"/>
      <c r="AZ336" s="114"/>
      <c r="BA336" s="114"/>
      <c r="BB336" s="114"/>
      <c r="BC336" s="114"/>
      <c r="BD336" s="114"/>
      <c r="BH336" s="114"/>
    </row>
    <row r="337" spans="9:60" x14ac:dyDescent="0.25">
      <c r="I337" s="137"/>
      <c r="N337" s="114"/>
      <c r="Y337" s="114"/>
      <c r="Z337" s="114"/>
      <c r="AA337" s="114"/>
      <c r="AB337" s="114"/>
      <c r="AC337" s="114"/>
      <c r="AD337" s="114"/>
      <c r="AE337" s="114"/>
      <c r="AF337" s="114"/>
      <c r="AG337" s="114"/>
      <c r="AH337" s="114"/>
      <c r="AI337" s="114"/>
      <c r="AJ337" s="114"/>
      <c r="AK337" s="114"/>
      <c r="AL337" s="114"/>
      <c r="AM337" s="114"/>
      <c r="AN337" s="114"/>
      <c r="AO337" s="114"/>
      <c r="AP337" s="114"/>
      <c r="AQ337" s="114"/>
      <c r="AR337" s="114"/>
      <c r="AS337" s="114"/>
      <c r="AT337" s="114"/>
      <c r="AU337" s="114"/>
      <c r="AV337" s="114"/>
      <c r="AW337" s="114"/>
      <c r="AX337" s="114"/>
      <c r="AY337" s="114"/>
      <c r="AZ337" s="114"/>
      <c r="BA337" s="114"/>
      <c r="BB337" s="114"/>
      <c r="BC337" s="114"/>
      <c r="BD337" s="114"/>
      <c r="BH337" s="114"/>
    </row>
    <row r="338" spans="9:60" x14ac:dyDescent="0.25">
      <c r="I338" s="137"/>
      <c r="N338" s="114"/>
      <c r="Y338" s="114"/>
      <c r="Z338" s="114"/>
      <c r="AA338" s="114"/>
      <c r="AB338" s="114"/>
      <c r="AC338" s="114"/>
      <c r="AD338" s="114"/>
      <c r="AE338" s="114"/>
      <c r="AF338" s="114"/>
      <c r="AG338" s="114"/>
      <c r="AH338" s="114"/>
      <c r="AI338" s="114"/>
      <c r="AJ338" s="114"/>
      <c r="AK338" s="114"/>
      <c r="AL338" s="114"/>
      <c r="AM338" s="114"/>
      <c r="AN338" s="114"/>
      <c r="AO338" s="114"/>
      <c r="AP338" s="114"/>
      <c r="AQ338" s="114"/>
      <c r="AR338" s="114"/>
      <c r="AS338" s="114"/>
      <c r="AT338" s="114"/>
      <c r="AU338" s="114"/>
      <c r="AV338" s="114"/>
      <c r="AW338" s="114"/>
      <c r="AX338" s="114"/>
      <c r="AY338" s="114"/>
      <c r="AZ338" s="114"/>
      <c r="BA338" s="114"/>
      <c r="BB338" s="114"/>
      <c r="BC338" s="114"/>
      <c r="BD338" s="114"/>
      <c r="BH338" s="114"/>
    </row>
    <row r="339" spans="9:60" x14ac:dyDescent="0.25">
      <c r="I339" s="137"/>
      <c r="N339" s="114"/>
      <c r="Y339" s="114"/>
      <c r="Z339" s="114"/>
      <c r="AA339" s="114"/>
      <c r="AB339" s="114"/>
      <c r="AC339" s="114"/>
      <c r="AD339" s="114"/>
      <c r="AE339" s="114"/>
      <c r="AF339" s="114"/>
      <c r="AG339" s="114"/>
      <c r="AH339" s="114"/>
      <c r="AI339" s="114"/>
      <c r="AJ339" s="114"/>
      <c r="AK339" s="114"/>
      <c r="AL339" s="114"/>
      <c r="AM339" s="114"/>
      <c r="AN339" s="114"/>
      <c r="AO339" s="114"/>
      <c r="AP339" s="114"/>
      <c r="AQ339" s="114"/>
      <c r="AR339" s="114"/>
      <c r="AS339" s="114"/>
      <c r="AT339" s="114"/>
      <c r="AU339" s="114"/>
      <c r="AV339" s="114"/>
      <c r="AW339" s="114"/>
      <c r="AX339" s="114"/>
      <c r="AY339" s="114"/>
      <c r="AZ339" s="114"/>
      <c r="BA339" s="114"/>
      <c r="BB339" s="114"/>
      <c r="BC339" s="114"/>
      <c r="BD339" s="114"/>
      <c r="BH339" s="114"/>
    </row>
    <row r="340" spans="9:60" x14ac:dyDescent="0.25">
      <c r="I340" s="137"/>
      <c r="N340" s="114"/>
      <c r="Y340" s="114"/>
      <c r="Z340" s="114"/>
      <c r="AA340" s="114"/>
      <c r="AB340" s="114"/>
      <c r="AC340" s="114"/>
      <c r="AD340" s="114"/>
      <c r="AE340" s="114"/>
      <c r="AF340" s="114"/>
      <c r="AG340" s="114"/>
      <c r="AH340" s="114"/>
      <c r="AI340" s="114"/>
      <c r="AJ340" s="114"/>
      <c r="AK340" s="114"/>
      <c r="AL340" s="114"/>
      <c r="AM340" s="114"/>
      <c r="AN340" s="114"/>
      <c r="AO340" s="114"/>
      <c r="AP340" s="114"/>
      <c r="AQ340" s="114"/>
      <c r="AR340" s="114"/>
      <c r="AS340" s="114"/>
      <c r="AT340" s="114"/>
      <c r="AU340" s="114"/>
      <c r="AV340" s="114"/>
      <c r="AW340" s="114"/>
      <c r="AX340" s="114"/>
      <c r="AY340" s="114"/>
      <c r="AZ340" s="114"/>
      <c r="BA340" s="114"/>
      <c r="BB340" s="114"/>
      <c r="BC340" s="114"/>
      <c r="BD340" s="114"/>
      <c r="BH340" s="114"/>
    </row>
    <row r="341" spans="9:60" x14ac:dyDescent="0.25">
      <c r="I341" s="137"/>
      <c r="N341" s="114"/>
      <c r="Y341" s="114"/>
      <c r="Z341" s="114"/>
      <c r="AA341" s="114"/>
      <c r="AB341" s="114"/>
      <c r="AC341" s="114"/>
      <c r="AD341" s="114"/>
      <c r="AE341" s="114"/>
      <c r="AF341" s="114"/>
      <c r="AG341" s="114"/>
      <c r="AH341" s="114"/>
      <c r="AI341" s="114"/>
      <c r="AJ341" s="114"/>
      <c r="AK341" s="114"/>
      <c r="AL341" s="114"/>
      <c r="AM341" s="114"/>
      <c r="AN341" s="114"/>
      <c r="AO341" s="114"/>
      <c r="AP341" s="114"/>
      <c r="AQ341" s="114"/>
      <c r="AR341" s="114"/>
      <c r="AS341" s="114"/>
      <c r="AT341" s="114"/>
      <c r="AU341" s="114"/>
      <c r="AV341" s="114"/>
      <c r="AW341" s="114"/>
      <c r="AX341" s="114"/>
      <c r="AY341" s="114"/>
      <c r="AZ341" s="114"/>
      <c r="BA341" s="114"/>
      <c r="BB341" s="114"/>
      <c r="BC341" s="114"/>
      <c r="BD341" s="114"/>
      <c r="BH341" s="114"/>
    </row>
    <row r="342" spans="9:60" x14ac:dyDescent="0.25">
      <c r="I342" s="137"/>
      <c r="N342" s="114"/>
      <c r="Y342" s="114"/>
      <c r="Z342" s="114"/>
      <c r="AA342" s="114"/>
      <c r="AB342" s="114"/>
      <c r="AC342" s="114"/>
      <c r="AD342" s="114"/>
      <c r="AE342" s="114"/>
      <c r="AF342" s="114"/>
      <c r="AG342" s="114"/>
      <c r="AH342" s="114"/>
      <c r="AI342" s="114"/>
      <c r="AJ342" s="114"/>
      <c r="AK342" s="114"/>
      <c r="AL342" s="114"/>
      <c r="AM342" s="114"/>
      <c r="AN342" s="114"/>
      <c r="AO342" s="114"/>
      <c r="AP342" s="114"/>
      <c r="AQ342" s="114"/>
      <c r="AR342" s="114"/>
      <c r="AS342" s="114"/>
      <c r="AT342" s="114"/>
      <c r="AU342" s="114"/>
      <c r="AV342" s="114"/>
      <c r="AW342" s="114"/>
      <c r="AX342" s="114"/>
      <c r="AY342" s="114"/>
      <c r="AZ342" s="114"/>
      <c r="BA342" s="114"/>
      <c r="BB342" s="114"/>
      <c r="BC342" s="114"/>
      <c r="BD342" s="114"/>
      <c r="BH342" s="114"/>
    </row>
    <row r="343" spans="9:60" x14ac:dyDescent="0.25">
      <c r="I343" s="137"/>
      <c r="N343" s="114"/>
      <c r="Y343" s="114"/>
      <c r="Z343" s="114"/>
      <c r="AA343" s="114"/>
      <c r="AB343" s="114"/>
      <c r="AC343" s="114"/>
      <c r="AD343" s="114"/>
      <c r="AE343" s="114"/>
      <c r="AF343" s="114"/>
      <c r="AG343" s="114"/>
      <c r="AH343" s="114"/>
      <c r="AI343" s="114"/>
      <c r="AJ343" s="114"/>
      <c r="AK343" s="114"/>
      <c r="AL343" s="114"/>
      <c r="AM343" s="114"/>
      <c r="AN343" s="114"/>
      <c r="AO343" s="114"/>
      <c r="AP343" s="114"/>
      <c r="AQ343" s="114"/>
      <c r="AR343" s="114"/>
      <c r="AS343" s="114"/>
      <c r="AT343" s="114"/>
      <c r="AU343" s="114"/>
      <c r="AV343" s="114"/>
      <c r="AW343" s="114"/>
      <c r="AX343" s="114"/>
      <c r="AY343" s="114"/>
      <c r="AZ343" s="114"/>
      <c r="BA343" s="114"/>
      <c r="BB343" s="114"/>
      <c r="BC343" s="114"/>
      <c r="BD343" s="114"/>
      <c r="BH343" s="114"/>
    </row>
    <row r="344" spans="9:60" x14ac:dyDescent="0.25">
      <c r="I344" s="137"/>
      <c r="N344" s="114"/>
      <c r="Y344" s="114"/>
      <c r="Z344" s="114"/>
      <c r="AA344" s="114"/>
      <c r="AB344" s="114"/>
      <c r="AC344" s="114"/>
      <c r="AD344" s="114"/>
      <c r="AE344" s="114"/>
      <c r="AF344" s="114"/>
      <c r="AG344" s="114"/>
      <c r="AH344" s="114"/>
      <c r="AI344" s="114"/>
      <c r="AJ344" s="114"/>
      <c r="AK344" s="114"/>
      <c r="AL344" s="114"/>
      <c r="AM344" s="114"/>
      <c r="AN344" s="114"/>
      <c r="AO344" s="114"/>
      <c r="AP344" s="114"/>
      <c r="AQ344" s="114"/>
      <c r="AR344" s="114"/>
      <c r="AS344" s="114"/>
      <c r="AT344" s="114"/>
      <c r="AU344" s="114"/>
      <c r="AV344" s="114"/>
      <c r="AW344" s="114"/>
      <c r="AX344" s="114"/>
      <c r="AY344" s="114"/>
      <c r="AZ344" s="114"/>
      <c r="BA344" s="114"/>
      <c r="BB344" s="114"/>
      <c r="BC344" s="114"/>
      <c r="BD344" s="114"/>
      <c r="BH344" s="114"/>
    </row>
    <row r="345" spans="9:60" x14ac:dyDescent="0.25">
      <c r="I345" s="137"/>
      <c r="N345" s="114"/>
      <c r="Y345" s="114"/>
      <c r="Z345" s="114"/>
      <c r="AA345" s="114"/>
      <c r="AB345" s="114"/>
      <c r="AC345" s="114"/>
      <c r="AD345" s="114"/>
      <c r="AE345" s="114"/>
      <c r="AF345" s="114"/>
      <c r="AG345" s="114"/>
      <c r="AH345" s="114"/>
      <c r="AI345" s="114"/>
      <c r="AJ345" s="114"/>
      <c r="AK345" s="114"/>
      <c r="AL345" s="114"/>
      <c r="AM345" s="114"/>
      <c r="AN345" s="114"/>
      <c r="AO345" s="114"/>
      <c r="AP345" s="114"/>
      <c r="AQ345" s="114"/>
      <c r="AR345" s="114"/>
      <c r="AS345" s="114"/>
      <c r="AT345" s="114"/>
      <c r="AU345" s="114"/>
      <c r="AV345" s="114"/>
      <c r="AW345" s="114"/>
      <c r="AX345" s="114"/>
      <c r="AY345" s="114"/>
      <c r="AZ345" s="114"/>
      <c r="BA345" s="114"/>
      <c r="BB345" s="114"/>
      <c r="BC345" s="114"/>
      <c r="BD345" s="114"/>
      <c r="BH345" s="114"/>
    </row>
    <row r="346" spans="9:60" x14ac:dyDescent="0.25">
      <c r="I346" s="137"/>
      <c r="N346" s="114"/>
      <c r="Y346" s="114"/>
      <c r="Z346" s="114"/>
      <c r="AA346" s="114"/>
      <c r="AB346" s="114"/>
      <c r="AC346" s="114"/>
      <c r="AD346" s="114"/>
      <c r="AE346" s="114"/>
      <c r="AF346" s="114"/>
      <c r="AG346" s="114"/>
      <c r="AH346" s="114"/>
      <c r="AI346" s="114"/>
      <c r="AJ346" s="114"/>
      <c r="AK346" s="114"/>
      <c r="AL346" s="114"/>
      <c r="AM346" s="114"/>
      <c r="AN346" s="114"/>
      <c r="AO346" s="114"/>
      <c r="AP346" s="114"/>
      <c r="AQ346" s="114"/>
      <c r="AR346" s="114"/>
      <c r="AS346" s="114"/>
      <c r="AT346" s="114"/>
      <c r="AU346" s="114"/>
      <c r="AV346" s="114"/>
      <c r="AW346" s="114"/>
      <c r="AX346" s="114"/>
      <c r="AY346" s="114"/>
      <c r="AZ346" s="114"/>
      <c r="BA346" s="114"/>
      <c r="BB346" s="114"/>
      <c r="BC346" s="114"/>
      <c r="BD346" s="114"/>
      <c r="BH346" s="114"/>
    </row>
    <row r="347" spans="9:60" x14ac:dyDescent="0.25">
      <c r="I347" s="137"/>
      <c r="N347" s="114"/>
      <c r="Y347" s="114"/>
      <c r="Z347" s="114"/>
      <c r="AA347" s="114"/>
      <c r="AB347" s="114"/>
      <c r="AC347" s="114"/>
      <c r="AD347" s="114"/>
      <c r="AE347" s="114"/>
      <c r="AF347" s="114"/>
      <c r="AG347" s="114"/>
      <c r="AH347" s="114"/>
      <c r="AI347" s="114"/>
      <c r="AJ347" s="114"/>
      <c r="AK347" s="114"/>
      <c r="AL347" s="114"/>
      <c r="AM347" s="114"/>
      <c r="AN347" s="114"/>
      <c r="AO347" s="114"/>
      <c r="AP347" s="114"/>
      <c r="AQ347" s="114"/>
      <c r="AR347" s="114"/>
      <c r="AS347" s="114"/>
      <c r="AT347" s="114"/>
      <c r="AU347" s="114"/>
      <c r="AV347" s="114"/>
      <c r="AW347" s="114"/>
      <c r="AX347" s="114"/>
      <c r="AY347" s="114"/>
      <c r="AZ347" s="114"/>
      <c r="BA347" s="114"/>
      <c r="BB347" s="114"/>
      <c r="BC347" s="114"/>
      <c r="BD347" s="114"/>
      <c r="BH347" s="114"/>
    </row>
    <row r="348" spans="9:60" x14ac:dyDescent="0.25">
      <c r="I348" s="137"/>
      <c r="N348" s="114"/>
      <c r="Y348" s="114"/>
      <c r="Z348" s="114"/>
      <c r="AA348" s="114"/>
      <c r="AB348" s="114"/>
      <c r="AC348" s="114"/>
      <c r="AD348" s="114"/>
      <c r="AE348" s="114"/>
      <c r="AF348" s="114"/>
      <c r="AG348" s="114"/>
      <c r="AH348" s="114"/>
      <c r="AI348" s="114"/>
      <c r="AJ348" s="114"/>
      <c r="AK348" s="114"/>
      <c r="AL348" s="114"/>
      <c r="AM348" s="114"/>
      <c r="AN348" s="114"/>
      <c r="AO348" s="114"/>
      <c r="AP348" s="114"/>
      <c r="AQ348" s="114"/>
      <c r="AR348" s="114"/>
      <c r="AS348" s="114"/>
      <c r="AT348" s="114"/>
      <c r="AU348" s="114"/>
      <c r="AV348" s="114"/>
      <c r="AW348" s="114"/>
      <c r="AX348" s="114"/>
      <c r="AY348" s="114"/>
      <c r="AZ348" s="114"/>
      <c r="BA348" s="114"/>
      <c r="BB348" s="114"/>
      <c r="BC348" s="114"/>
      <c r="BD348" s="114"/>
      <c r="BH348" s="114"/>
    </row>
    <row r="349" spans="9:60" x14ac:dyDescent="0.25">
      <c r="I349" s="137"/>
      <c r="N349" s="114"/>
      <c r="Y349" s="114"/>
      <c r="Z349" s="114"/>
      <c r="AA349" s="114"/>
      <c r="AB349" s="114"/>
      <c r="AC349" s="114"/>
      <c r="AD349" s="114"/>
      <c r="AE349" s="114"/>
      <c r="AF349" s="114"/>
      <c r="AG349" s="114"/>
      <c r="AH349" s="114"/>
      <c r="AI349" s="114"/>
      <c r="AJ349" s="114"/>
      <c r="AK349" s="114"/>
      <c r="AL349" s="114"/>
      <c r="AM349" s="114"/>
      <c r="AN349" s="114"/>
      <c r="AO349" s="114"/>
      <c r="AP349" s="114"/>
      <c r="AQ349" s="114"/>
      <c r="AR349" s="114"/>
      <c r="AS349" s="114"/>
      <c r="AT349" s="114"/>
      <c r="AU349" s="114"/>
      <c r="AV349" s="114"/>
      <c r="AW349" s="114"/>
      <c r="AX349" s="114"/>
      <c r="AY349" s="114"/>
      <c r="AZ349" s="114"/>
      <c r="BA349" s="114"/>
      <c r="BB349" s="114"/>
      <c r="BC349" s="114"/>
      <c r="BD349" s="114"/>
      <c r="BH349" s="114"/>
    </row>
    <row r="350" spans="9:60" x14ac:dyDescent="0.25">
      <c r="I350" s="137"/>
      <c r="N350" s="114"/>
      <c r="Y350" s="114"/>
      <c r="Z350" s="114"/>
      <c r="AA350" s="114"/>
      <c r="AB350" s="114"/>
      <c r="AC350" s="114"/>
      <c r="AD350" s="114"/>
      <c r="AE350" s="114"/>
      <c r="AF350" s="114"/>
      <c r="AG350" s="114"/>
      <c r="AH350" s="114"/>
      <c r="AI350" s="114"/>
      <c r="AJ350" s="114"/>
      <c r="AK350" s="114"/>
      <c r="AL350" s="114"/>
      <c r="AM350" s="114"/>
      <c r="AN350" s="114"/>
      <c r="AO350" s="114"/>
      <c r="AP350" s="114"/>
      <c r="AQ350" s="114"/>
      <c r="AR350" s="114"/>
      <c r="AS350" s="114"/>
      <c r="AT350" s="114"/>
      <c r="AU350" s="114"/>
      <c r="AV350" s="114"/>
      <c r="AW350" s="114"/>
      <c r="AX350" s="114"/>
      <c r="AY350" s="114"/>
      <c r="AZ350" s="114"/>
      <c r="BA350" s="114"/>
      <c r="BB350" s="114"/>
      <c r="BC350" s="114"/>
      <c r="BD350" s="114"/>
      <c r="BH350" s="114"/>
    </row>
    <row r="351" spans="9:60" x14ac:dyDescent="0.25">
      <c r="I351" s="137"/>
      <c r="N351" s="114"/>
      <c r="Y351" s="114"/>
      <c r="Z351" s="114"/>
      <c r="AA351" s="114"/>
      <c r="AB351" s="114"/>
      <c r="AC351" s="114"/>
      <c r="AD351" s="114"/>
      <c r="AE351" s="114"/>
      <c r="AF351" s="114"/>
      <c r="AG351" s="114"/>
      <c r="AH351" s="114"/>
      <c r="AI351" s="114"/>
      <c r="AJ351" s="114"/>
      <c r="AK351" s="114"/>
      <c r="AL351" s="114"/>
      <c r="AM351" s="114"/>
      <c r="AN351" s="114"/>
      <c r="AO351" s="114"/>
      <c r="AP351" s="114"/>
      <c r="AQ351" s="114"/>
      <c r="AR351" s="114"/>
      <c r="AS351" s="114"/>
      <c r="AT351" s="114"/>
      <c r="AU351" s="114"/>
      <c r="AV351" s="114"/>
      <c r="AW351" s="114"/>
      <c r="AX351" s="114"/>
      <c r="AY351" s="114"/>
      <c r="AZ351" s="114"/>
      <c r="BA351" s="114"/>
      <c r="BB351" s="114"/>
      <c r="BC351" s="114"/>
      <c r="BD351" s="114"/>
      <c r="BH351" s="114"/>
    </row>
    <row r="352" spans="9:60" x14ac:dyDescent="0.25">
      <c r="I352" s="137"/>
      <c r="N352" s="114"/>
      <c r="Y352" s="114"/>
      <c r="Z352" s="114"/>
      <c r="AA352" s="114"/>
      <c r="AB352" s="114"/>
      <c r="AC352" s="114"/>
      <c r="AD352" s="114"/>
      <c r="AE352" s="114"/>
      <c r="AF352" s="114"/>
      <c r="AG352" s="114"/>
      <c r="AH352" s="114"/>
      <c r="AI352" s="114"/>
      <c r="AJ352" s="114"/>
      <c r="AK352" s="114"/>
      <c r="AL352" s="114"/>
      <c r="AM352" s="114"/>
      <c r="AN352" s="114"/>
      <c r="AO352" s="114"/>
      <c r="AP352" s="114"/>
      <c r="AQ352" s="114"/>
      <c r="AR352" s="114"/>
      <c r="AS352" s="114"/>
      <c r="AT352" s="114"/>
      <c r="AU352" s="114"/>
      <c r="AV352" s="114"/>
      <c r="AW352" s="114"/>
      <c r="AX352" s="114"/>
      <c r="AY352" s="114"/>
      <c r="AZ352" s="114"/>
      <c r="BA352" s="114"/>
      <c r="BB352" s="114"/>
      <c r="BC352" s="114"/>
      <c r="BD352" s="114"/>
      <c r="BH352" s="114"/>
    </row>
    <row r="353" spans="9:60" x14ac:dyDescent="0.25">
      <c r="I353" s="137"/>
      <c r="N353" s="114"/>
      <c r="Y353" s="114"/>
      <c r="Z353" s="114"/>
      <c r="AA353" s="114"/>
      <c r="AB353" s="114"/>
      <c r="AC353" s="114"/>
      <c r="AD353" s="114"/>
      <c r="AE353" s="114"/>
      <c r="AF353" s="114"/>
      <c r="AG353" s="114"/>
      <c r="AH353" s="114"/>
      <c r="AI353" s="114"/>
      <c r="AJ353" s="114"/>
      <c r="AK353" s="114"/>
      <c r="AL353" s="114"/>
      <c r="AM353" s="114"/>
      <c r="AN353" s="114"/>
      <c r="AO353" s="114"/>
      <c r="AP353" s="114"/>
      <c r="AQ353" s="114"/>
      <c r="AR353" s="114"/>
      <c r="AS353" s="114"/>
      <c r="AT353" s="114"/>
      <c r="AU353" s="114"/>
      <c r="AV353" s="114"/>
      <c r="AW353" s="114"/>
      <c r="AX353" s="114"/>
      <c r="AY353" s="114"/>
      <c r="AZ353" s="114"/>
      <c r="BA353" s="114"/>
      <c r="BB353" s="114"/>
      <c r="BC353" s="114"/>
      <c r="BD353" s="114"/>
      <c r="BH353" s="114"/>
    </row>
    <row r="354" spans="9:60" x14ac:dyDescent="0.25">
      <c r="I354" s="137"/>
      <c r="N354" s="114"/>
      <c r="Y354" s="114"/>
      <c r="Z354" s="114"/>
      <c r="AA354" s="114"/>
      <c r="AB354" s="114"/>
      <c r="AC354" s="114"/>
      <c r="AD354" s="114"/>
      <c r="AE354" s="114"/>
      <c r="AF354" s="114"/>
      <c r="AG354" s="114"/>
      <c r="AH354" s="114"/>
      <c r="AI354" s="114"/>
      <c r="AJ354" s="114"/>
      <c r="AK354" s="114"/>
      <c r="AL354" s="114"/>
      <c r="AM354" s="114"/>
      <c r="AN354" s="114"/>
      <c r="AO354" s="114"/>
      <c r="AP354" s="114"/>
      <c r="AQ354" s="114"/>
      <c r="AR354" s="114"/>
      <c r="AS354" s="114"/>
      <c r="AT354" s="114"/>
      <c r="AU354" s="114"/>
      <c r="AV354" s="114"/>
      <c r="AW354" s="114"/>
      <c r="AX354" s="114"/>
      <c r="AY354" s="114"/>
      <c r="AZ354" s="114"/>
      <c r="BA354" s="114"/>
      <c r="BB354" s="114"/>
      <c r="BC354" s="114"/>
      <c r="BD354" s="114"/>
      <c r="BH354" s="114"/>
    </row>
    <row r="355" spans="9:60" x14ac:dyDescent="0.25">
      <c r="I355" s="137"/>
      <c r="N355" s="114"/>
      <c r="Y355" s="114"/>
      <c r="Z355" s="114"/>
      <c r="AA355" s="114"/>
      <c r="AB355" s="114"/>
      <c r="AC355" s="114"/>
      <c r="AD355" s="114"/>
      <c r="AE355" s="114"/>
      <c r="AF355" s="114"/>
      <c r="AG355" s="114"/>
      <c r="AH355" s="114"/>
      <c r="AI355" s="114"/>
      <c r="AJ355" s="114"/>
      <c r="AK355" s="114"/>
      <c r="AL355" s="114"/>
      <c r="AM355" s="114"/>
      <c r="AN355" s="114"/>
      <c r="AO355" s="114"/>
      <c r="AP355" s="114"/>
      <c r="AQ355" s="114"/>
      <c r="AR355" s="114"/>
      <c r="AS355" s="114"/>
      <c r="AT355" s="114"/>
      <c r="AU355" s="114"/>
      <c r="AV355" s="114"/>
      <c r="AW355" s="114"/>
      <c r="AX355" s="114"/>
      <c r="AY355" s="114"/>
      <c r="AZ355" s="114"/>
      <c r="BA355" s="114"/>
      <c r="BB355" s="114"/>
      <c r="BC355" s="114"/>
      <c r="BD355" s="114"/>
      <c r="BH355" s="114"/>
    </row>
    <row r="356" spans="9:60" x14ac:dyDescent="0.25">
      <c r="I356" s="137"/>
      <c r="N356" s="114"/>
      <c r="Y356" s="114"/>
      <c r="Z356" s="114"/>
      <c r="AA356" s="114"/>
      <c r="AB356" s="114"/>
      <c r="AC356" s="114"/>
      <c r="AD356" s="114"/>
      <c r="AE356" s="114"/>
      <c r="AF356" s="114"/>
      <c r="AG356" s="114"/>
      <c r="AH356" s="114"/>
      <c r="AI356" s="114"/>
      <c r="AJ356" s="114"/>
      <c r="AK356" s="114"/>
      <c r="AL356" s="114"/>
      <c r="AM356" s="114"/>
      <c r="AN356" s="114"/>
      <c r="AO356" s="114"/>
      <c r="AP356" s="114"/>
      <c r="AQ356" s="114"/>
      <c r="AR356" s="114"/>
      <c r="AS356" s="114"/>
      <c r="AT356" s="114"/>
      <c r="AU356" s="114"/>
      <c r="AV356" s="114"/>
      <c r="AW356" s="114"/>
      <c r="AX356" s="114"/>
      <c r="AY356" s="114"/>
      <c r="AZ356" s="114"/>
      <c r="BA356" s="114"/>
      <c r="BB356" s="114"/>
      <c r="BC356" s="114"/>
      <c r="BD356" s="114"/>
      <c r="BH356" s="114"/>
    </row>
    <row r="357" spans="9:60" x14ac:dyDescent="0.25">
      <c r="I357" s="137"/>
      <c r="N357" s="114"/>
      <c r="Y357" s="114"/>
      <c r="Z357" s="114"/>
      <c r="AA357" s="114"/>
      <c r="AB357" s="114"/>
      <c r="AC357" s="114"/>
      <c r="AD357" s="114"/>
      <c r="AE357" s="114"/>
      <c r="AF357" s="114"/>
      <c r="AG357" s="114"/>
      <c r="AH357" s="114"/>
      <c r="AI357" s="114"/>
      <c r="AJ357" s="114"/>
      <c r="AK357" s="114"/>
      <c r="AL357" s="114"/>
      <c r="AM357" s="114"/>
      <c r="AN357" s="114"/>
      <c r="AO357" s="114"/>
      <c r="AP357" s="114"/>
      <c r="AQ357" s="114"/>
      <c r="AR357" s="114"/>
      <c r="AS357" s="114"/>
      <c r="AT357" s="114"/>
      <c r="AU357" s="114"/>
      <c r="AV357" s="114"/>
      <c r="AW357" s="114"/>
      <c r="AX357" s="114"/>
      <c r="AY357" s="114"/>
      <c r="AZ357" s="114"/>
      <c r="BA357" s="114"/>
      <c r="BB357" s="114"/>
      <c r="BC357" s="114"/>
      <c r="BD357" s="114"/>
      <c r="BH357" s="114"/>
    </row>
    <row r="358" spans="9:60" x14ac:dyDescent="0.25">
      <c r="I358" s="137"/>
      <c r="N358" s="114"/>
      <c r="Y358" s="114"/>
      <c r="Z358" s="114"/>
      <c r="AA358" s="114"/>
      <c r="AB358" s="114"/>
      <c r="AC358" s="114"/>
      <c r="AD358" s="114"/>
      <c r="AE358" s="114"/>
      <c r="AF358" s="114"/>
      <c r="AG358" s="114"/>
      <c r="AH358" s="114"/>
      <c r="AI358" s="114"/>
      <c r="AJ358" s="114"/>
      <c r="AK358" s="114"/>
      <c r="AL358" s="114"/>
      <c r="AM358" s="114"/>
      <c r="AN358" s="114"/>
      <c r="AO358" s="114"/>
      <c r="AP358" s="114"/>
      <c r="AQ358" s="114"/>
      <c r="AR358" s="114"/>
      <c r="AS358" s="114"/>
      <c r="AT358" s="114"/>
      <c r="AU358" s="114"/>
      <c r="AV358" s="114"/>
      <c r="AW358" s="114"/>
      <c r="AX358" s="114"/>
      <c r="AY358" s="114"/>
      <c r="AZ358" s="114"/>
      <c r="BA358" s="114"/>
      <c r="BB358" s="114"/>
      <c r="BC358" s="114"/>
      <c r="BD358" s="114"/>
      <c r="BH358" s="114"/>
    </row>
    <row r="359" spans="9:60" x14ac:dyDescent="0.25">
      <c r="I359" s="137"/>
      <c r="N359" s="114"/>
      <c r="Y359" s="114"/>
      <c r="Z359" s="114"/>
      <c r="AA359" s="114"/>
      <c r="AB359" s="114"/>
      <c r="AC359" s="114"/>
      <c r="AD359" s="114"/>
      <c r="AE359" s="114"/>
      <c r="AF359" s="114"/>
      <c r="AG359" s="114"/>
      <c r="AH359" s="114"/>
      <c r="AI359" s="114"/>
      <c r="AJ359" s="114"/>
      <c r="AK359" s="114"/>
      <c r="AL359" s="114"/>
      <c r="AM359" s="114"/>
      <c r="AN359" s="114"/>
      <c r="AO359" s="114"/>
      <c r="AP359" s="114"/>
      <c r="AQ359" s="114"/>
      <c r="AR359" s="114"/>
      <c r="AS359" s="114"/>
      <c r="AT359" s="114"/>
      <c r="AU359" s="114"/>
      <c r="AV359" s="114"/>
      <c r="AW359" s="114"/>
      <c r="AX359" s="114"/>
      <c r="AY359" s="114"/>
      <c r="AZ359" s="114"/>
      <c r="BA359" s="114"/>
      <c r="BB359" s="114"/>
      <c r="BC359" s="114"/>
      <c r="BD359" s="114"/>
      <c r="BH359" s="114"/>
    </row>
    <row r="360" spans="9:60" x14ac:dyDescent="0.25">
      <c r="I360" s="137"/>
      <c r="N360" s="114"/>
      <c r="Y360" s="114"/>
      <c r="Z360" s="114"/>
      <c r="AA360" s="114"/>
      <c r="AB360" s="114"/>
      <c r="AC360" s="114"/>
      <c r="AD360" s="114"/>
      <c r="AE360" s="114"/>
      <c r="AF360" s="114"/>
      <c r="AG360" s="114"/>
      <c r="AH360" s="114"/>
      <c r="AI360" s="114"/>
      <c r="AJ360" s="114"/>
      <c r="AK360" s="114"/>
      <c r="AL360" s="114"/>
      <c r="AM360" s="114"/>
      <c r="AN360" s="114"/>
      <c r="AO360" s="114"/>
      <c r="AP360" s="114"/>
      <c r="AQ360" s="114"/>
      <c r="AR360" s="114"/>
      <c r="AS360" s="114"/>
      <c r="AT360" s="114"/>
      <c r="AU360" s="114"/>
      <c r="AV360" s="114"/>
      <c r="AW360" s="114"/>
      <c r="AX360" s="114"/>
      <c r="AY360" s="114"/>
      <c r="AZ360" s="114"/>
      <c r="BA360" s="114"/>
      <c r="BB360" s="114"/>
      <c r="BC360" s="114"/>
      <c r="BD360" s="114"/>
      <c r="BH360" s="114"/>
    </row>
    <row r="361" spans="9:60" x14ac:dyDescent="0.25">
      <c r="I361" s="137"/>
      <c r="N361" s="114"/>
      <c r="Y361" s="114"/>
      <c r="Z361" s="114"/>
      <c r="AA361" s="114"/>
      <c r="AB361" s="114"/>
      <c r="AC361" s="114"/>
      <c r="AD361" s="114"/>
      <c r="AE361" s="114"/>
      <c r="AF361" s="114"/>
      <c r="AG361" s="114"/>
      <c r="AH361" s="114"/>
      <c r="AI361" s="114"/>
      <c r="AJ361" s="114"/>
      <c r="AK361" s="114"/>
      <c r="AL361" s="114"/>
      <c r="AM361" s="114"/>
      <c r="AN361" s="114"/>
      <c r="AO361" s="114"/>
      <c r="AP361" s="114"/>
      <c r="AQ361" s="114"/>
      <c r="AR361" s="114"/>
      <c r="AS361" s="114"/>
      <c r="AT361" s="114"/>
      <c r="AU361" s="114"/>
      <c r="AV361" s="114"/>
      <c r="AW361" s="114"/>
      <c r="AX361" s="114"/>
      <c r="AY361" s="114"/>
      <c r="AZ361" s="114"/>
      <c r="BA361" s="114"/>
      <c r="BB361" s="114"/>
      <c r="BC361" s="114"/>
      <c r="BD361" s="114"/>
      <c r="BH361" s="114"/>
    </row>
    <row r="362" spans="9:60" x14ac:dyDescent="0.25">
      <c r="I362" s="137"/>
      <c r="N362" s="114"/>
      <c r="Y362" s="114"/>
      <c r="Z362" s="114"/>
      <c r="AA362" s="114"/>
      <c r="AB362" s="114"/>
      <c r="AC362" s="114"/>
      <c r="AD362" s="114"/>
      <c r="AE362" s="114"/>
      <c r="AF362" s="114"/>
      <c r="AG362" s="114"/>
      <c r="AH362" s="114"/>
      <c r="AI362" s="114"/>
      <c r="AJ362" s="114"/>
      <c r="AK362" s="114"/>
      <c r="AL362" s="114"/>
      <c r="AM362" s="114"/>
      <c r="AN362" s="114"/>
      <c r="AO362" s="114"/>
      <c r="AP362" s="114"/>
      <c r="AQ362" s="114"/>
      <c r="AR362" s="114"/>
      <c r="AS362" s="114"/>
      <c r="AT362" s="114"/>
      <c r="AU362" s="114"/>
      <c r="AV362" s="114"/>
      <c r="AW362" s="114"/>
      <c r="AX362" s="114"/>
      <c r="AY362" s="114"/>
      <c r="AZ362" s="114"/>
      <c r="BA362" s="114"/>
      <c r="BB362" s="114"/>
      <c r="BC362" s="114"/>
      <c r="BD362" s="114"/>
      <c r="BH362" s="114"/>
    </row>
    <row r="363" spans="9:60" x14ac:dyDescent="0.25">
      <c r="I363" s="137"/>
      <c r="N363" s="114"/>
      <c r="Y363" s="114"/>
      <c r="Z363" s="114"/>
      <c r="AA363" s="114"/>
      <c r="AB363" s="114"/>
      <c r="AC363" s="114"/>
      <c r="AD363" s="114"/>
      <c r="AE363" s="114"/>
      <c r="AF363" s="114"/>
      <c r="AG363" s="114"/>
      <c r="AH363" s="114"/>
      <c r="AI363" s="114"/>
      <c r="AJ363" s="114"/>
      <c r="AK363" s="114"/>
      <c r="AL363" s="114"/>
      <c r="AM363" s="114"/>
      <c r="AN363" s="114"/>
      <c r="AO363" s="114"/>
      <c r="AP363" s="114"/>
      <c r="AQ363" s="114"/>
      <c r="AR363" s="114"/>
      <c r="AS363" s="114"/>
      <c r="AT363" s="114"/>
      <c r="AU363" s="114"/>
      <c r="AV363" s="114"/>
      <c r="AW363" s="114"/>
      <c r="AX363" s="114"/>
      <c r="AY363" s="114"/>
      <c r="AZ363" s="114"/>
      <c r="BA363" s="114"/>
      <c r="BB363" s="114"/>
      <c r="BC363" s="114"/>
      <c r="BD363" s="114"/>
      <c r="BH363" s="114"/>
    </row>
    <row r="364" spans="9:60" x14ac:dyDescent="0.25">
      <c r="I364" s="137"/>
      <c r="N364" s="114"/>
      <c r="Y364" s="114"/>
      <c r="Z364" s="114"/>
      <c r="AA364" s="114"/>
      <c r="AB364" s="114"/>
      <c r="AC364" s="114"/>
      <c r="AD364" s="114"/>
      <c r="AE364" s="114"/>
      <c r="AF364" s="114"/>
      <c r="AG364" s="114"/>
      <c r="AH364" s="114"/>
      <c r="AI364" s="114"/>
      <c r="AJ364" s="114"/>
      <c r="AK364" s="114"/>
      <c r="AL364" s="114"/>
      <c r="AM364" s="114"/>
      <c r="AN364" s="114"/>
      <c r="AO364" s="114"/>
      <c r="AP364" s="114"/>
      <c r="AQ364" s="114"/>
      <c r="AR364" s="114"/>
      <c r="AS364" s="114"/>
      <c r="AT364" s="114"/>
      <c r="AU364" s="114"/>
      <c r="AV364" s="114"/>
      <c r="AW364" s="114"/>
      <c r="AX364" s="114"/>
      <c r="AY364" s="114"/>
      <c r="AZ364" s="114"/>
      <c r="BA364" s="114"/>
      <c r="BB364" s="114"/>
      <c r="BC364" s="114"/>
      <c r="BD364" s="114"/>
      <c r="BH364" s="114"/>
    </row>
    <row r="365" spans="9:60" x14ac:dyDescent="0.25">
      <c r="I365" s="137"/>
      <c r="N365" s="114"/>
      <c r="Y365" s="114"/>
      <c r="Z365" s="114"/>
      <c r="AA365" s="114"/>
      <c r="AB365" s="114"/>
      <c r="AC365" s="114"/>
      <c r="AD365" s="114"/>
      <c r="AE365" s="114"/>
      <c r="AF365" s="114"/>
      <c r="AG365" s="114"/>
      <c r="AH365" s="114"/>
      <c r="AI365" s="114"/>
      <c r="AJ365" s="114"/>
      <c r="AK365" s="114"/>
      <c r="AL365" s="114"/>
      <c r="AM365" s="114"/>
      <c r="AN365" s="114"/>
      <c r="AO365" s="114"/>
      <c r="AP365" s="114"/>
      <c r="AQ365" s="114"/>
      <c r="AR365" s="114"/>
      <c r="AS365" s="114"/>
      <c r="AT365" s="114"/>
      <c r="AU365" s="114"/>
      <c r="AV365" s="114"/>
      <c r="AW365" s="114"/>
      <c r="AX365" s="114"/>
      <c r="AY365" s="114"/>
      <c r="AZ365" s="114"/>
      <c r="BA365" s="114"/>
      <c r="BB365" s="114"/>
      <c r="BC365" s="114"/>
      <c r="BD365" s="114"/>
      <c r="BH365" s="114"/>
    </row>
    <row r="366" spans="9:60" x14ac:dyDescent="0.25">
      <c r="I366" s="137"/>
      <c r="N366" s="114"/>
      <c r="Y366" s="114"/>
      <c r="Z366" s="114"/>
      <c r="AA366" s="114"/>
      <c r="AB366" s="114"/>
      <c r="AC366" s="114"/>
      <c r="AD366" s="114"/>
      <c r="AE366" s="114"/>
      <c r="AF366" s="114"/>
      <c r="AG366" s="114"/>
      <c r="AH366" s="114"/>
      <c r="AI366" s="114"/>
      <c r="AJ366" s="114"/>
      <c r="AK366" s="114"/>
      <c r="AL366" s="114"/>
      <c r="AM366" s="114"/>
      <c r="AN366" s="114"/>
      <c r="AO366" s="114"/>
      <c r="AP366" s="114"/>
      <c r="AQ366" s="114"/>
      <c r="AR366" s="114"/>
      <c r="AS366" s="114"/>
      <c r="AT366" s="114"/>
      <c r="AU366" s="114"/>
      <c r="AV366" s="114"/>
      <c r="AW366" s="114"/>
      <c r="AX366" s="114"/>
      <c r="AY366" s="114"/>
      <c r="AZ366" s="114"/>
      <c r="BA366" s="114"/>
      <c r="BB366" s="114"/>
      <c r="BC366" s="114"/>
      <c r="BD366" s="114"/>
      <c r="BH366" s="114"/>
    </row>
    <row r="367" spans="9:60" x14ac:dyDescent="0.25">
      <c r="I367" s="137"/>
      <c r="N367" s="114"/>
      <c r="Y367" s="114"/>
      <c r="Z367" s="114"/>
      <c r="AA367" s="114"/>
      <c r="AB367" s="114"/>
      <c r="AC367" s="114"/>
      <c r="AD367" s="114"/>
      <c r="AE367" s="114"/>
      <c r="AF367" s="114"/>
      <c r="AG367" s="114"/>
      <c r="AH367" s="114"/>
      <c r="AI367" s="114"/>
      <c r="AJ367" s="114"/>
      <c r="AK367" s="114"/>
      <c r="AL367" s="114"/>
      <c r="AM367" s="114"/>
      <c r="AN367" s="114"/>
      <c r="AO367" s="114"/>
      <c r="AP367" s="114"/>
      <c r="AQ367" s="114"/>
      <c r="AR367" s="114"/>
      <c r="AS367" s="114"/>
      <c r="AT367" s="114"/>
      <c r="AU367" s="114"/>
      <c r="AV367" s="114"/>
      <c r="AW367" s="114"/>
      <c r="AX367" s="114"/>
      <c r="AY367" s="114"/>
      <c r="AZ367" s="114"/>
      <c r="BA367" s="114"/>
      <c r="BB367" s="114"/>
      <c r="BC367" s="114"/>
      <c r="BD367" s="114"/>
      <c r="BH367" s="114"/>
    </row>
    <row r="368" spans="9:60" x14ac:dyDescent="0.25">
      <c r="I368" s="137"/>
      <c r="N368" s="114"/>
      <c r="Y368" s="114"/>
      <c r="Z368" s="114"/>
      <c r="AA368" s="114"/>
      <c r="AB368" s="114"/>
      <c r="AC368" s="114"/>
      <c r="AD368" s="114"/>
      <c r="AE368" s="114"/>
      <c r="AF368" s="114"/>
      <c r="AG368" s="114"/>
      <c r="AH368" s="114"/>
      <c r="AI368" s="114"/>
      <c r="AJ368" s="114"/>
      <c r="AK368" s="114"/>
      <c r="AL368" s="114"/>
      <c r="AM368" s="114"/>
      <c r="AN368" s="114"/>
      <c r="AO368" s="114"/>
      <c r="AP368" s="114"/>
      <c r="AQ368" s="114"/>
      <c r="AR368" s="114"/>
      <c r="AS368" s="114"/>
      <c r="AT368" s="114"/>
      <c r="AU368" s="114"/>
      <c r="AV368" s="114"/>
      <c r="AW368" s="114"/>
      <c r="AX368" s="114"/>
      <c r="AY368" s="114"/>
      <c r="AZ368" s="114"/>
      <c r="BA368" s="114"/>
      <c r="BB368" s="114"/>
      <c r="BC368" s="114"/>
      <c r="BD368" s="114"/>
      <c r="BH368" s="114"/>
    </row>
    <row r="369" spans="9:60" x14ac:dyDescent="0.25">
      <c r="I369" s="137"/>
      <c r="N369" s="114"/>
      <c r="Y369" s="114"/>
      <c r="Z369" s="114"/>
      <c r="AA369" s="114"/>
      <c r="AB369" s="114"/>
      <c r="AC369" s="114"/>
      <c r="AD369" s="114"/>
      <c r="AE369" s="114"/>
      <c r="AF369" s="114"/>
      <c r="AG369" s="114"/>
      <c r="AH369" s="114"/>
      <c r="AI369" s="114"/>
      <c r="AJ369" s="114"/>
      <c r="AK369" s="114"/>
      <c r="AL369" s="114"/>
      <c r="AM369" s="114"/>
      <c r="AN369" s="114"/>
      <c r="AO369" s="114"/>
      <c r="AP369" s="114"/>
      <c r="AQ369" s="114"/>
      <c r="AR369" s="114"/>
      <c r="AS369" s="114"/>
      <c r="AT369" s="114"/>
      <c r="AU369" s="114"/>
      <c r="AV369" s="114"/>
      <c r="AW369" s="114"/>
      <c r="AX369" s="114"/>
      <c r="AY369" s="114"/>
      <c r="AZ369" s="114"/>
      <c r="BA369" s="114"/>
      <c r="BB369" s="114"/>
      <c r="BC369" s="114"/>
      <c r="BD369" s="114"/>
      <c r="BH369" s="114"/>
    </row>
    <row r="370" spans="9:60" x14ac:dyDescent="0.25">
      <c r="I370" s="137"/>
      <c r="N370" s="114"/>
      <c r="Y370" s="114"/>
      <c r="Z370" s="114"/>
      <c r="AA370" s="114"/>
      <c r="AB370" s="114"/>
      <c r="AC370" s="114"/>
      <c r="AD370" s="114"/>
      <c r="AE370" s="114"/>
      <c r="AF370" s="114"/>
      <c r="AG370" s="114"/>
      <c r="AH370" s="114"/>
      <c r="AI370" s="114"/>
      <c r="AJ370" s="114"/>
      <c r="AK370" s="114"/>
      <c r="AL370" s="114"/>
      <c r="AM370" s="114"/>
      <c r="AN370" s="114"/>
      <c r="AO370" s="114"/>
      <c r="AP370" s="114"/>
      <c r="AQ370" s="114"/>
      <c r="AR370" s="114"/>
      <c r="AS370" s="114"/>
      <c r="AT370" s="114"/>
      <c r="AU370" s="114"/>
      <c r="AV370" s="114"/>
      <c r="AW370" s="114"/>
      <c r="AX370" s="114"/>
      <c r="AY370" s="114"/>
      <c r="AZ370" s="114"/>
      <c r="BA370" s="114"/>
      <c r="BB370" s="114"/>
      <c r="BC370" s="114"/>
      <c r="BD370" s="114"/>
      <c r="BH370" s="114"/>
    </row>
    <row r="371" spans="9:60" x14ac:dyDescent="0.25">
      <c r="I371" s="137"/>
      <c r="N371" s="114"/>
      <c r="Y371" s="114"/>
      <c r="Z371" s="114"/>
      <c r="AA371" s="114"/>
      <c r="AB371" s="114"/>
      <c r="AC371" s="114"/>
      <c r="AD371" s="114"/>
      <c r="AE371" s="114"/>
      <c r="AF371" s="114"/>
      <c r="AG371" s="114"/>
      <c r="AH371" s="114"/>
      <c r="AI371" s="114"/>
      <c r="AJ371" s="114"/>
      <c r="AK371" s="114"/>
      <c r="AL371" s="114"/>
      <c r="AM371" s="114"/>
      <c r="AN371" s="114"/>
      <c r="AO371" s="114"/>
      <c r="AP371" s="114"/>
      <c r="AQ371" s="114"/>
      <c r="AR371" s="114"/>
      <c r="AS371" s="114"/>
      <c r="AT371" s="114"/>
      <c r="AU371" s="114"/>
      <c r="AV371" s="114"/>
      <c r="AW371" s="114"/>
      <c r="AX371" s="114"/>
      <c r="AY371" s="114"/>
      <c r="AZ371" s="114"/>
      <c r="BA371" s="114"/>
      <c r="BB371" s="114"/>
      <c r="BC371" s="114"/>
      <c r="BD371" s="114"/>
      <c r="BH371" s="114"/>
    </row>
    <row r="372" spans="9:60" x14ac:dyDescent="0.25">
      <c r="I372" s="137"/>
      <c r="N372" s="114"/>
      <c r="Y372" s="114"/>
      <c r="Z372" s="114"/>
      <c r="AA372" s="114"/>
      <c r="AB372" s="114"/>
      <c r="AC372" s="114"/>
      <c r="AD372" s="114"/>
      <c r="AE372" s="114"/>
      <c r="AF372" s="114"/>
      <c r="AG372" s="114"/>
      <c r="AH372" s="114"/>
      <c r="AI372" s="114"/>
      <c r="AJ372" s="114"/>
      <c r="AK372" s="114"/>
      <c r="AL372" s="114"/>
      <c r="AM372" s="114"/>
      <c r="AN372" s="114"/>
      <c r="AO372" s="114"/>
      <c r="AP372" s="114"/>
      <c r="AQ372" s="114"/>
      <c r="AR372" s="114"/>
      <c r="AS372" s="114"/>
      <c r="AT372" s="114"/>
      <c r="AU372" s="114"/>
      <c r="AV372" s="114"/>
      <c r="AW372" s="114"/>
      <c r="AX372" s="114"/>
      <c r="AY372" s="114"/>
      <c r="AZ372" s="114"/>
      <c r="BA372" s="114"/>
      <c r="BB372" s="114"/>
      <c r="BC372" s="114"/>
      <c r="BD372" s="114"/>
      <c r="BH372" s="114"/>
    </row>
    <row r="373" spans="9:60" x14ac:dyDescent="0.25">
      <c r="I373" s="137"/>
      <c r="N373" s="114"/>
      <c r="Y373" s="114"/>
      <c r="Z373" s="114"/>
      <c r="AA373" s="114"/>
      <c r="AB373" s="114"/>
      <c r="AC373" s="114"/>
      <c r="AD373" s="114"/>
      <c r="AE373" s="114"/>
      <c r="AF373" s="114"/>
      <c r="AG373" s="114"/>
      <c r="AH373" s="114"/>
      <c r="AI373" s="114"/>
      <c r="AJ373" s="114"/>
      <c r="AK373" s="114"/>
      <c r="AL373" s="114"/>
      <c r="AM373" s="114"/>
      <c r="AN373" s="114"/>
      <c r="AO373" s="114"/>
      <c r="AP373" s="114"/>
      <c r="AQ373" s="114"/>
      <c r="AR373" s="114"/>
      <c r="AS373" s="114"/>
      <c r="AT373" s="114"/>
      <c r="AU373" s="114"/>
      <c r="AV373" s="114"/>
      <c r="AW373" s="114"/>
      <c r="AX373" s="114"/>
      <c r="AY373" s="114"/>
      <c r="AZ373" s="114"/>
      <c r="BA373" s="114"/>
      <c r="BB373" s="114"/>
      <c r="BC373" s="114"/>
      <c r="BD373" s="114"/>
      <c r="BH373" s="114"/>
    </row>
    <row r="374" spans="9:60" x14ac:dyDescent="0.25">
      <c r="I374" s="137"/>
      <c r="N374" s="114"/>
      <c r="Y374" s="114"/>
      <c r="Z374" s="114"/>
      <c r="AA374" s="114"/>
      <c r="AB374" s="114"/>
      <c r="AC374" s="114"/>
      <c r="AD374" s="114"/>
      <c r="AE374" s="114"/>
      <c r="AF374" s="114"/>
      <c r="AG374" s="114"/>
      <c r="AH374" s="114"/>
      <c r="AI374" s="114"/>
      <c r="AJ374" s="114"/>
      <c r="AK374" s="114"/>
      <c r="AL374" s="114"/>
      <c r="AM374" s="114"/>
      <c r="AN374" s="114"/>
      <c r="AO374" s="114"/>
      <c r="AP374" s="114"/>
      <c r="AQ374" s="114"/>
      <c r="AR374" s="114"/>
      <c r="AS374" s="114"/>
      <c r="AT374" s="114"/>
      <c r="AU374" s="114"/>
      <c r="AV374" s="114"/>
      <c r="AW374" s="114"/>
      <c r="AX374" s="114"/>
      <c r="AY374" s="114"/>
      <c r="AZ374" s="114"/>
      <c r="BA374" s="114"/>
      <c r="BB374" s="114"/>
      <c r="BC374" s="114"/>
      <c r="BD374" s="114"/>
      <c r="BH374" s="114"/>
    </row>
    <row r="375" spans="9:60" x14ac:dyDescent="0.25">
      <c r="I375" s="137"/>
      <c r="N375" s="114"/>
      <c r="Y375" s="114"/>
      <c r="Z375" s="114"/>
      <c r="AA375" s="114"/>
      <c r="AB375" s="114"/>
      <c r="AC375" s="114"/>
      <c r="AD375" s="114"/>
      <c r="AE375" s="114"/>
      <c r="AF375" s="114"/>
      <c r="AG375" s="114"/>
      <c r="AH375" s="114"/>
      <c r="AI375" s="114"/>
      <c r="AJ375" s="114"/>
      <c r="AK375" s="114"/>
      <c r="AL375" s="114"/>
      <c r="AM375" s="114"/>
      <c r="AN375" s="114"/>
      <c r="AO375" s="114"/>
      <c r="AP375" s="114"/>
      <c r="AQ375" s="114"/>
      <c r="AR375" s="114"/>
      <c r="AS375" s="114"/>
      <c r="AT375" s="114"/>
      <c r="AU375" s="114"/>
      <c r="AV375" s="114"/>
      <c r="AW375" s="114"/>
      <c r="AX375" s="114"/>
      <c r="AY375" s="114"/>
      <c r="AZ375" s="114"/>
      <c r="BA375" s="114"/>
      <c r="BB375" s="114"/>
      <c r="BC375" s="114"/>
      <c r="BD375" s="114"/>
      <c r="BH375" s="114"/>
    </row>
    <row r="376" spans="9:60" x14ac:dyDescent="0.25">
      <c r="I376" s="137"/>
      <c r="N376" s="114"/>
      <c r="Y376" s="114"/>
      <c r="Z376" s="114"/>
      <c r="AA376" s="114"/>
      <c r="AB376" s="114"/>
      <c r="AC376" s="114"/>
      <c r="AD376" s="114"/>
      <c r="AE376" s="114"/>
      <c r="AF376" s="114"/>
      <c r="AG376" s="114"/>
      <c r="AH376" s="114"/>
      <c r="AI376" s="114"/>
      <c r="AJ376" s="114"/>
      <c r="AK376" s="114"/>
      <c r="AL376" s="114"/>
      <c r="AM376" s="114"/>
      <c r="AN376" s="114"/>
      <c r="AO376" s="114"/>
      <c r="AP376" s="114"/>
      <c r="AQ376" s="114"/>
      <c r="AR376" s="114"/>
      <c r="AS376" s="114"/>
      <c r="AT376" s="114"/>
      <c r="AU376" s="114"/>
      <c r="AV376" s="114"/>
      <c r="AW376" s="114"/>
      <c r="AX376" s="114"/>
      <c r="AY376" s="114"/>
      <c r="AZ376" s="114"/>
      <c r="BA376" s="114"/>
      <c r="BB376" s="114"/>
      <c r="BC376" s="114"/>
      <c r="BD376" s="114"/>
      <c r="BH376" s="114"/>
    </row>
    <row r="377" spans="9:60" x14ac:dyDescent="0.25">
      <c r="I377" s="137"/>
      <c r="N377" s="114"/>
      <c r="Y377" s="114"/>
      <c r="Z377" s="114"/>
      <c r="AA377" s="114"/>
      <c r="AB377" s="114"/>
      <c r="AC377" s="114"/>
      <c r="AD377" s="114"/>
      <c r="AE377" s="114"/>
      <c r="AF377" s="114"/>
      <c r="AG377" s="114"/>
      <c r="AH377" s="114"/>
      <c r="AI377" s="114"/>
      <c r="AJ377" s="114"/>
      <c r="AK377" s="114"/>
      <c r="AL377" s="114"/>
      <c r="AM377" s="114"/>
      <c r="AN377" s="114"/>
      <c r="AO377" s="114"/>
      <c r="AP377" s="114"/>
      <c r="AQ377" s="114"/>
      <c r="AR377" s="114"/>
      <c r="AS377" s="114"/>
      <c r="AT377" s="114"/>
      <c r="AU377" s="114"/>
      <c r="AV377" s="114"/>
      <c r="AW377" s="114"/>
      <c r="AX377" s="114"/>
      <c r="AY377" s="114"/>
      <c r="AZ377" s="114"/>
      <c r="BA377" s="114"/>
      <c r="BB377" s="114"/>
      <c r="BC377" s="114"/>
      <c r="BD377" s="114"/>
      <c r="BH377" s="114"/>
    </row>
    <row r="378" spans="9:60" x14ac:dyDescent="0.25">
      <c r="I378" s="137"/>
      <c r="N378" s="114"/>
      <c r="Y378" s="114"/>
      <c r="Z378" s="114"/>
      <c r="AA378" s="114"/>
      <c r="AB378" s="114"/>
      <c r="AC378" s="114"/>
      <c r="AD378" s="114"/>
      <c r="AE378" s="114"/>
      <c r="AF378" s="114"/>
      <c r="AG378" s="114"/>
      <c r="AH378" s="114"/>
      <c r="AI378" s="114"/>
      <c r="AJ378" s="114"/>
      <c r="AK378" s="114"/>
      <c r="AL378" s="114"/>
      <c r="AM378" s="114"/>
      <c r="AN378" s="114"/>
      <c r="AO378" s="114"/>
      <c r="AP378" s="114"/>
      <c r="AQ378" s="114"/>
      <c r="AR378" s="114"/>
      <c r="AS378" s="114"/>
      <c r="AT378" s="114"/>
      <c r="AU378" s="114"/>
      <c r="AV378" s="114"/>
      <c r="AW378" s="114"/>
      <c r="AX378" s="114"/>
      <c r="AY378" s="114"/>
      <c r="AZ378" s="114"/>
      <c r="BA378" s="114"/>
      <c r="BB378" s="114"/>
      <c r="BC378" s="114"/>
      <c r="BD378" s="114"/>
      <c r="BH378" s="114"/>
    </row>
    <row r="379" spans="9:60" x14ac:dyDescent="0.25">
      <c r="I379" s="137"/>
      <c r="N379" s="114"/>
      <c r="Y379" s="114"/>
      <c r="Z379" s="114"/>
      <c r="AA379" s="114"/>
      <c r="AB379" s="114"/>
      <c r="AC379" s="114"/>
      <c r="AD379" s="114"/>
      <c r="AE379" s="114"/>
      <c r="AF379" s="114"/>
      <c r="AG379" s="114"/>
      <c r="AH379" s="114"/>
      <c r="AI379" s="114"/>
      <c r="AJ379" s="114"/>
      <c r="AK379" s="114"/>
      <c r="AL379" s="114"/>
      <c r="AM379" s="114"/>
      <c r="AN379" s="114"/>
      <c r="AO379" s="114"/>
      <c r="AP379" s="114"/>
      <c r="AQ379" s="114"/>
      <c r="AR379" s="114"/>
      <c r="AS379" s="114"/>
      <c r="AT379" s="114"/>
      <c r="AU379" s="114"/>
      <c r="AV379" s="114"/>
      <c r="AW379" s="114"/>
      <c r="AX379" s="114"/>
      <c r="AY379" s="114"/>
      <c r="AZ379" s="114"/>
      <c r="BA379" s="114"/>
      <c r="BB379" s="114"/>
      <c r="BC379" s="114"/>
      <c r="BD379" s="114"/>
      <c r="BH379" s="114"/>
    </row>
    <row r="380" spans="9:60" x14ac:dyDescent="0.25">
      <c r="I380" s="137"/>
      <c r="N380" s="114"/>
      <c r="Y380" s="114"/>
      <c r="Z380" s="114"/>
      <c r="AA380" s="114"/>
      <c r="AB380" s="114"/>
      <c r="AC380" s="114"/>
      <c r="AD380" s="114"/>
      <c r="AE380" s="114"/>
      <c r="AF380" s="114"/>
      <c r="AG380" s="114"/>
      <c r="AH380" s="114"/>
      <c r="AI380" s="114"/>
      <c r="AJ380" s="114"/>
      <c r="AK380" s="114"/>
      <c r="AL380" s="114"/>
      <c r="AM380" s="114"/>
      <c r="AN380" s="114"/>
      <c r="AO380" s="114"/>
      <c r="AP380" s="114"/>
      <c r="AQ380" s="114"/>
      <c r="AR380" s="114"/>
      <c r="AS380" s="114"/>
      <c r="AT380" s="114"/>
      <c r="AU380" s="114"/>
      <c r="AV380" s="114"/>
      <c r="AW380" s="114"/>
      <c r="AX380" s="114"/>
      <c r="AY380" s="114"/>
      <c r="AZ380" s="114"/>
      <c r="BA380" s="114"/>
      <c r="BB380" s="114"/>
      <c r="BC380" s="114"/>
      <c r="BD380" s="114"/>
      <c r="BH380" s="114"/>
    </row>
    <row r="381" spans="9:60" x14ac:dyDescent="0.25">
      <c r="I381" s="137"/>
      <c r="N381" s="114"/>
      <c r="Y381" s="114"/>
      <c r="Z381" s="114"/>
      <c r="AA381" s="114"/>
      <c r="AB381" s="114"/>
      <c r="AC381" s="114"/>
      <c r="AD381" s="114"/>
      <c r="AE381" s="114"/>
      <c r="AF381" s="114"/>
      <c r="AG381" s="114"/>
      <c r="AH381" s="114"/>
      <c r="AI381" s="114"/>
      <c r="AJ381" s="114"/>
      <c r="AK381" s="114"/>
      <c r="AL381" s="114"/>
      <c r="AM381" s="114"/>
      <c r="AN381" s="114"/>
      <c r="AO381" s="114"/>
      <c r="AP381" s="114"/>
      <c r="AQ381" s="114"/>
      <c r="AR381" s="114"/>
      <c r="AS381" s="114"/>
      <c r="AT381" s="114"/>
      <c r="AU381" s="114"/>
      <c r="AV381" s="114"/>
      <c r="AW381" s="114"/>
      <c r="AX381" s="114"/>
      <c r="AY381" s="114"/>
      <c r="AZ381" s="114"/>
      <c r="BA381" s="114"/>
      <c r="BB381" s="114"/>
      <c r="BC381" s="114"/>
      <c r="BD381" s="114"/>
      <c r="BH381" s="114"/>
    </row>
    <row r="382" spans="9:60" x14ac:dyDescent="0.25">
      <c r="I382" s="137"/>
      <c r="N382" s="114"/>
      <c r="Y382" s="114"/>
      <c r="Z382" s="114"/>
      <c r="AA382" s="114"/>
      <c r="AB382" s="114"/>
      <c r="AC382" s="114"/>
      <c r="AD382" s="114"/>
      <c r="AE382" s="114"/>
      <c r="AF382" s="114"/>
      <c r="AG382" s="114"/>
      <c r="AH382" s="114"/>
      <c r="AI382" s="114"/>
      <c r="AJ382" s="114"/>
      <c r="AK382" s="114"/>
      <c r="AL382" s="114"/>
      <c r="AM382" s="114"/>
      <c r="AN382" s="114"/>
      <c r="AO382" s="114"/>
      <c r="AP382" s="114"/>
      <c r="AQ382" s="114"/>
      <c r="AR382" s="114"/>
      <c r="AS382" s="114"/>
      <c r="AT382" s="114"/>
      <c r="AU382" s="114"/>
      <c r="AV382" s="114"/>
      <c r="AW382" s="114"/>
      <c r="AX382" s="114"/>
      <c r="AY382" s="114"/>
      <c r="AZ382" s="114"/>
      <c r="BA382" s="114"/>
      <c r="BB382" s="114"/>
      <c r="BC382" s="114"/>
      <c r="BD382" s="114"/>
      <c r="BH382" s="114"/>
    </row>
    <row r="383" spans="9:60" x14ac:dyDescent="0.25">
      <c r="I383" s="137"/>
      <c r="N383" s="114"/>
      <c r="Y383" s="114"/>
      <c r="Z383" s="114"/>
      <c r="AA383" s="114"/>
      <c r="AB383" s="114"/>
      <c r="AC383" s="114"/>
      <c r="AD383" s="114"/>
      <c r="AE383" s="114"/>
      <c r="AF383" s="114"/>
      <c r="AG383" s="114"/>
      <c r="AH383" s="114"/>
      <c r="AI383" s="114"/>
      <c r="AJ383" s="114"/>
      <c r="AK383" s="114"/>
      <c r="AL383" s="114"/>
      <c r="AM383" s="114"/>
      <c r="AN383" s="114"/>
      <c r="AO383" s="114"/>
      <c r="AP383" s="114"/>
      <c r="AQ383" s="114"/>
      <c r="AR383" s="114"/>
      <c r="AS383" s="114"/>
      <c r="AT383" s="114"/>
      <c r="AU383" s="114"/>
      <c r="AV383" s="114"/>
      <c r="AW383" s="114"/>
      <c r="AX383" s="114"/>
      <c r="AY383" s="114"/>
      <c r="AZ383" s="114"/>
      <c r="BA383" s="114"/>
      <c r="BB383" s="114"/>
      <c r="BC383" s="114"/>
      <c r="BD383" s="114"/>
      <c r="BH383" s="114"/>
    </row>
    <row r="384" spans="9:60" x14ac:dyDescent="0.25">
      <c r="I384" s="137"/>
      <c r="N384" s="114"/>
      <c r="Y384" s="114"/>
      <c r="Z384" s="114"/>
      <c r="AA384" s="114"/>
      <c r="AB384" s="114"/>
      <c r="AC384" s="114"/>
      <c r="AD384" s="114"/>
      <c r="AE384" s="114"/>
      <c r="AF384" s="114"/>
      <c r="AG384" s="114"/>
      <c r="AH384" s="114"/>
      <c r="AI384" s="114"/>
      <c r="AJ384" s="114"/>
      <c r="AK384" s="114"/>
      <c r="AL384" s="114"/>
      <c r="AM384" s="114"/>
      <c r="AN384" s="114"/>
      <c r="AO384" s="114"/>
      <c r="AP384" s="114"/>
      <c r="AQ384" s="114"/>
      <c r="AR384" s="114"/>
      <c r="AS384" s="114"/>
      <c r="AT384" s="114"/>
      <c r="AU384" s="114"/>
      <c r="AV384" s="114"/>
      <c r="AW384" s="114"/>
      <c r="AX384" s="114"/>
      <c r="AY384" s="114"/>
      <c r="AZ384" s="114"/>
      <c r="BA384" s="114"/>
      <c r="BB384" s="114"/>
      <c r="BC384" s="114"/>
      <c r="BD384" s="114"/>
      <c r="BH384" s="114"/>
    </row>
    <row r="385" spans="9:60" x14ac:dyDescent="0.25">
      <c r="I385" s="137"/>
      <c r="N385" s="114"/>
      <c r="Y385" s="114"/>
      <c r="Z385" s="114"/>
      <c r="AA385" s="114"/>
      <c r="AB385" s="114"/>
      <c r="AC385" s="114"/>
      <c r="AD385" s="114"/>
      <c r="AE385" s="114"/>
      <c r="AF385" s="114"/>
      <c r="AG385" s="114"/>
      <c r="AH385" s="114"/>
      <c r="AI385" s="114"/>
      <c r="AJ385" s="114"/>
      <c r="AK385" s="114"/>
      <c r="AL385" s="114"/>
      <c r="AM385" s="114"/>
      <c r="AN385" s="114"/>
      <c r="AO385" s="114"/>
      <c r="AP385" s="114"/>
      <c r="AQ385" s="114"/>
      <c r="AR385" s="114"/>
      <c r="AS385" s="114"/>
      <c r="AT385" s="114"/>
      <c r="AU385" s="114"/>
      <c r="AV385" s="114"/>
      <c r="AW385" s="114"/>
      <c r="AX385" s="114"/>
      <c r="AY385" s="114"/>
      <c r="AZ385" s="114"/>
      <c r="BA385" s="114"/>
      <c r="BB385" s="114"/>
      <c r="BC385" s="114"/>
      <c r="BD385" s="114"/>
      <c r="BH385" s="114"/>
    </row>
    <row r="386" spans="9:60" x14ac:dyDescent="0.25">
      <c r="I386" s="137"/>
      <c r="N386" s="114"/>
      <c r="Y386" s="114"/>
      <c r="Z386" s="114"/>
      <c r="AA386" s="114"/>
      <c r="AB386" s="114"/>
      <c r="AC386" s="114"/>
      <c r="AD386" s="114"/>
      <c r="AE386" s="114"/>
      <c r="AF386" s="114"/>
      <c r="AG386" s="114"/>
      <c r="AH386" s="114"/>
      <c r="AI386" s="114"/>
      <c r="AJ386" s="114"/>
      <c r="AK386" s="114"/>
      <c r="AL386" s="114"/>
      <c r="AM386" s="114"/>
      <c r="AN386" s="114"/>
      <c r="AO386" s="114"/>
      <c r="AP386" s="114"/>
      <c r="AQ386" s="114"/>
      <c r="AR386" s="114"/>
      <c r="AS386" s="114"/>
      <c r="AT386" s="114"/>
      <c r="AU386" s="114"/>
      <c r="AV386" s="114"/>
      <c r="AW386" s="114"/>
      <c r="AX386" s="114"/>
      <c r="AY386" s="114"/>
      <c r="AZ386" s="114"/>
      <c r="BA386" s="114"/>
      <c r="BB386" s="114"/>
      <c r="BC386" s="114"/>
      <c r="BD386" s="114"/>
      <c r="BH386" s="114"/>
    </row>
    <row r="387" spans="9:60" x14ac:dyDescent="0.25">
      <c r="I387" s="137"/>
      <c r="N387" s="114"/>
      <c r="Y387" s="114"/>
      <c r="Z387" s="114"/>
      <c r="AA387" s="114"/>
      <c r="AB387" s="114"/>
      <c r="AC387" s="114"/>
      <c r="AD387" s="114"/>
      <c r="AE387" s="114"/>
      <c r="AF387" s="114"/>
      <c r="AG387" s="114"/>
      <c r="AH387" s="114"/>
      <c r="AI387" s="114"/>
      <c r="AJ387" s="114"/>
      <c r="AK387" s="114"/>
      <c r="AL387" s="114"/>
      <c r="AM387" s="114"/>
      <c r="AN387" s="114"/>
      <c r="AO387" s="114"/>
      <c r="AP387" s="114"/>
      <c r="AQ387" s="114"/>
      <c r="AR387" s="114"/>
      <c r="AS387" s="114"/>
      <c r="AT387" s="114"/>
      <c r="AU387" s="114"/>
      <c r="AV387" s="114"/>
      <c r="AW387" s="114"/>
      <c r="AX387" s="114"/>
      <c r="AY387" s="114"/>
      <c r="AZ387" s="114"/>
      <c r="BA387" s="114"/>
      <c r="BB387" s="114"/>
      <c r="BC387" s="114"/>
      <c r="BD387" s="114"/>
      <c r="BH387" s="114"/>
    </row>
    <row r="388" spans="9:60" x14ac:dyDescent="0.25">
      <c r="I388" s="137"/>
      <c r="N388" s="114"/>
      <c r="Y388" s="114"/>
      <c r="Z388" s="114"/>
      <c r="AA388" s="114"/>
      <c r="AB388" s="114"/>
      <c r="AC388" s="114"/>
      <c r="AD388" s="114"/>
      <c r="AE388" s="114"/>
      <c r="AF388" s="114"/>
      <c r="AG388" s="114"/>
      <c r="AH388" s="114"/>
      <c r="AI388" s="114"/>
      <c r="AJ388" s="114"/>
      <c r="AK388" s="114"/>
      <c r="AL388" s="114"/>
      <c r="AM388" s="114"/>
      <c r="AN388" s="114"/>
      <c r="AO388" s="114"/>
      <c r="AP388" s="114"/>
      <c r="AQ388" s="114"/>
      <c r="AR388" s="114"/>
      <c r="AS388" s="114"/>
      <c r="AT388" s="114"/>
      <c r="AU388" s="114"/>
      <c r="AV388" s="114"/>
      <c r="AW388" s="114"/>
      <c r="AX388" s="114"/>
      <c r="AY388" s="114"/>
      <c r="AZ388" s="114"/>
      <c r="BA388" s="114"/>
      <c r="BB388" s="114"/>
      <c r="BC388" s="114"/>
      <c r="BD388" s="114"/>
      <c r="BH388" s="114"/>
    </row>
    <row r="389" spans="9:60" x14ac:dyDescent="0.25">
      <c r="I389" s="137"/>
      <c r="N389" s="114"/>
      <c r="Y389" s="114"/>
      <c r="Z389" s="114"/>
      <c r="AA389" s="114"/>
      <c r="AB389" s="114"/>
      <c r="AC389" s="114"/>
      <c r="AD389" s="114"/>
      <c r="AE389" s="114"/>
      <c r="AF389" s="114"/>
      <c r="AG389" s="114"/>
      <c r="AH389" s="114"/>
      <c r="AI389" s="114"/>
      <c r="AJ389" s="114"/>
      <c r="AK389" s="114"/>
      <c r="AL389" s="114"/>
      <c r="AM389" s="114"/>
      <c r="AN389" s="114"/>
      <c r="AO389" s="114"/>
      <c r="AP389" s="114"/>
      <c r="AQ389" s="114"/>
      <c r="AR389" s="114"/>
      <c r="AS389" s="114"/>
      <c r="AT389" s="114"/>
      <c r="AU389" s="114"/>
      <c r="AV389" s="114"/>
      <c r="AW389" s="114"/>
      <c r="AX389" s="114"/>
      <c r="AY389" s="114"/>
      <c r="AZ389" s="114"/>
      <c r="BA389" s="114"/>
      <c r="BB389" s="114"/>
      <c r="BC389" s="114"/>
      <c r="BD389" s="114"/>
      <c r="BH389" s="114"/>
    </row>
    <row r="390" spans="9:60" x14ac:dyDescent="0.25">
      <c r="I390" s="137"/>
      <c r="N390" s="114"/>
      <c r="Y390" s="114"/>
      <c r="Z390" s="114"/>
      <c r="AA390" s="114"/>
      <c r="AB390" s="114"/>
      <c r="AC390" s="114"/>
      <c r="AD390" s="114"/>
      <c r="AE390" s="114"/>
      <c r="AF390" s="114"/>
      <c r="AG390" s="114"/>
      <c r="AH390" s="114"/>
      <c r="AI390" s="114"/>
      <c r="AJ390" s="114"/>
      <c r="AK390" s="114"/>
      <c r="AL390" s="114"/>
      <c r="AM390" s="114"/>
      <c r="AN390" s="114"/>
      <c r="AO390" s="114"/>
      <c r="AP390" s="114"/>
      <c r="AQ390" s="114"/>
      <c r="AR390" s="114"/>
      <c r="AS390" s="114"/>
      <c r="AT390" s="114"/>
      <c r="AU390" s="114"/>
      <c r="AV390" s="114"/>
      <c r="AW390" s="114"/>
      <c r="AX390" s="114"/>
      <c r="AY390" s="114"/>
      <c r="AZ390" s="114"/>
      <c r="BA390" s="114"/>
      <c r="BB390" s="114"/>
      <c r="BC390" s="114"/>
      <c r="BD390" s="114"/>
      <c r="BH390" s="114"/>
    </row>
    <row r="391" spans="9:60" x14ac:dyDescent="0.25">
      <c r="I391" s="137"/>
      <c r="N391" s="114"/>
      <c r="Y391" s="114"/>
      <c r="Z391" s="114"/>
      <c r="AA391" s="114"/>
      <c r="AB391" s="114"/>
      <c r="AC391" s="114"/>
      <c r="AD391" s="114"/>
      <c r="AE391" s="114"/>
      <c r="AF391" s="114"/>
      <c r="AG391" s="114"/>
      <c r="AH391" s="114"/>
      <c r="AI391" s="114"/>
      <c r="AJ391" s="114"/>
      <c r="AK391" s="114"/>
      <c r="AL391" s="114"/>
      <c r="AM391" s="114"/>
      <c r="AN391" s="114"/>
      <c r="AO391" s="114"/>
      <c r="AP391" s="114"/>
      <c r="AQ391" s="114"/>
      <c r="AR391" s="114"/>
      <c r="AS391" s="114"/>
      <c r="AT391" s="114"/>
      <c r="AU391" s="114"/>
      <c r="AV391" s="114"/>
      <c r="AW391" s="114"/>
      <c r="AX391" s="114"/>
      <c r="AY391" s="114"/>
      <c r="AZ391" s="114"/>
      <c r="BA391" s="114"/>
      <c r="BB391" s="114"/>
      <c r="BC391" s="114"/>
      <c r="BD391" s="114"/>
      <c r="BH391" s="114"/>
    </row>
    <row r="392" spans="9:60" x14ac:dyDescent="0.25">
      <c r="I392" s="137"/>
      <c r="N392" s="114"/>
      <c r="Y392" s="114"/>
      <c r="Z392" s="114"/>
      <c r="AA392" s="114"/>
      <c r="AB392" s="114"/>
      <c r="AC392" s="114"/>
      <c r="AD392" s="114"/>
      <c r="AE392" s="114"/>
      <c r="AF392" s="114"/>
      <c r="AG392" s="114"/>
      <c r="AH392" s="114"/>
      <c r="AI392" s="114"/>
      <c r="AJ392" s="114"/>
      <c r="AK392" s="114"/>
      <c r="AL392" s="114"/>
      <c r="AM392" s="114"/>
      <c r="AN392" s="114"/>
      <c r="AO392" s="114"/>
      <c r="AP392" s="114"/>
      <c r="AQ392" s="114"/>
      <c r="AR392" s="114"/>
      <c r="AS392" s="114"/>
      <c r="AT392" s="114"/>
      <c r="AU392" s="114"/>
      <c r="AV392" s="114"/>
      <c r="AW392" s="114"/>
      <c r="AX392" s="114"/>
      <c r="AY392" s="114"/>
      <c r="AZ392" s="114"/>
      <c r="BA392" s="114"/>
      <c r="BB392" s="114"/>
      <c r="BC392" s="114"/>
      <c r="BD392" s="114"/>
      <c r="BH392" s="114"/>
    </row>
    <row r="393" spans="9:60" x14ac:dyDescent="0.25">
      <c r="I393" s="137"/>
      <c r="N393" s="114"/>
      <c r="Y393" s="114"/>
      <c r="Z393" s="114"/>
      <c r="AA393" s="114"/>
      <c r="AB393" s="114"/>
      <c r="AC393" s="114"/>
      <c r="AD393" s="114"/>
      <c r="AE393" s="114"/>
      <c r="AF393" s="114"/>
      <c r="AG393" s="114"/>
      <c r="AH393" s="114"/>
      <c r="AI393" s="114"/>
      <c r="AJ393" s="114"/>
      <c r="AK393" s="114"/>
      <c r="AL393" s="114"/>
      <c r="AM393" s="114"/>
      <c r="AN393" s="114"/>
      <c r="AO393" s="114"/>
      <c r="AP393" s="114"/>
      <c r="AQ393" s="114"/>
      <c r="AR393" s="114"/>
      <c r="AS393" s="114"/>
      <c r="AT393" s="114"/>
      <c r="AU393" s="114"/>
      <c r="AV393" s="114"/>
      <c r="AW393" s="114"/>
      <c r="AX393" s="114"/>
      <c r="AY393" s="114"/>
      <c r="AZ393" s="114"/>
      <c r="BA393" s="114"/>
      <c r="BB393" s="114"/>
      <c r="BC393" s="114"/>
      <c r="BD393" s="114"/>
      <c r="BH393" s="114"/>
    </row>
    <row r="394" spans="9:60" x14ac:dyDescent="0.25">
      <c r="I394" s="137"/>
      <c r="N394" s="114"/>
      <c r="Y394" s="114"/>
      <c r="Z394" s="114"/>
      <c r="AA394" s="114"/>
      <c r="AB394" s="114"/>
      <c r="AC394" s="114"/>
      <c r="AD394" s="114"/>
      <c r="AE394" s="114"/>
      <c r="AF394" s="114"/>
      <c r="AG394" s="114"/>
      <c r="AH394" s="114"/>
      <c r="AI394" s="114"/>
      <c r="AJ394" s="114"/>
      <c r="AK394" s="114"/>
      <c r="AL394" s="114"/>
      <c r="AM394" s="114"/>
      <c r="AN394" s="114"/>
      <c r="AO394" s="114"/>
      <c r="AP394" s="114"/>
      <c r="AQ394" s="114"/>
      <c r="AR394" s="114"/>
      <c r="AS394" s="114"/>
      <c r="AT394" s="114"/>
      <c r="AU394" s="114"/>
      <c r="AV394" s="114"/>
      <c r="AW394" s="114"/>
      <c r="AX394" s="114"/>
      <c r="AY394" s="114"/>
      <c r="AZ394" s="114"/>
      <c r="BA394" s="114"/>
      <c r="BB394" s="114"/>
      <c r="BC394" s="114"/>
      <c r="BD394" s="114"/>
      <c r="BH394" s="114"/>
    </row>
    <row r="395" spans="9:60" x14ac:dyDescent="0.25">
      <c r="I395" s="137"/>
      <c r="N395" s="114"/>
      <c r="Y395" s="114"/>
      <c r="Z395" s="114"/>
      <c r="AA395" s="114"/>
      <c r="AB395" s="114"/>
      <c r="AC395" s="114"/>
      <c r="AD395" s="114"/>
      <c r="AE395" s="114"/>
      <c r="AF395" s="114"/>
      <c r="AG395" s="114"/>
      <c r="AH395" s="114"/>
      <c r="AI395" s="114"/>
      <c r="AJ395" s="114"/>
      <c r="AK395" s="114"/>
      <c r="AL395" s="114"/>
      <c r="AM395" s="114"/>
      <c r="AN395" s="114"/>
      <c r="AO395" s="114"/>
      <c r="AP395" s="114"/>
      <c r="AQ395" s="114"/>
      <c r="AR395" s="114"/>
      <c r="AS395" s="114"/>
      <c r="AT395" s="114"/>
      <c r="AU395" s="114"/>
      <c r="AV395" s="114"/>
      <c r="AW395" s="114"/>
      <c r="AX395" s="114"/>
      <c r="AY395" s="114"/>
      <c r="AZ395" s="114"/>
      <c r="BA395" s="114"/>
      <c r="BB395" s="114"/>
      <c r="BC395" s="114"/>
      <c r="BD395" s="114"/>
      <c r="BH395" s="114"/>
    </row>
    <row r="396" spans="9:60" x14ac:dyDescent="0.25">
      <c r="I396" s="137"/>
      <c r="N396" s="114"/>
      <c r="Y396" s="114"/>
      <c r="Z396" s="114"/>
      <c r="AA396" s="114"/>
      <c r="AB396" s="114"/>
      <c r="AC396" s="114"/>
      <c r="AD396" s="114"/>
      <c r="AE396" s="114"/>
      <c r="AF396" s="114"/>
      <c r="AG396" s="114"/>
      <c r="AH396" s="114"/>
      <c r="AI396" s="114"/>
      <c r="AJ396" s="114"/>
      <c r="AK396" s="114"/>
      <c r="AL396" s="114"/>
      <c r="AM396" s="114"/>
      <c r="AN396" s="114"/>
      <c r="AO396" s="114"/>
      <c r="AP396" s="114"/>
      <c r="AQ396" s="114"/>
      <c r="AR396" s="114"/>
      <c r="AS396" s="114"/>
      <c r="AT396" s="114"/>
      <c r="AU396" s="114"/>
      <c r="AV396" s="114"/>
      <c r="AW396" s="114"/>
      <c r="AX396" s="114"/>
      <c r="AY396" s="114"/>
      <c r="AZ396" s="114"/>
      <c r="BA396" s="114"/>
      <c r="BB396" s="114"/>
      <c r="BC396" s="114"/>
      <c r="BD396" s="114"/>
      <c r="BH396" s="114"/>
    </row>
    <row r="397" spans="9:60" x14ac:dyDescent="0.25">
      <c r="I397" s="137"/>
      <c r="N397" s="114"/>
      <c r="Y397" s="114"/>
      <c r="Z397" s="114"/>
      <c r="AA397" s="114"/>
      <c r="AB397" s="114"/>
      <c r="AC397" s="114"/>
      <c r="AD397" s="114"/>
      <c r="AE397" s="114"/>
      <c r="AF397" s="114"/>
      <c r="AG397" s="114"/>
      <c r="AH397" s="114"/>
      <c r="AI397" s="114"/>
      <c r="AJ397" s="114"/>
      <c r="AK397" s="114"/>
      <c r="AL397" s="114"/>
      <c r="AM397" s="114"/>
      <c r="AN397" s="114"/>
      <c r="AO397" s="114"/>
      <c r="AP397" s="114"/>
      <c r="AQ397" s="114"/>
      <c r="AR397" s="114"/>
      <c r="AS397" s="114"/>
      <c r="AT397" s="114"/>
      <c r="AU397" s="114"/>
      <c r="AV397" s="114"/>
      <c r="AW397" s="114"/>
      <c r="AX397" s="114"/>
      <c r="AY397" s="114"/>
      <c r="AZ397" s="114"/>
      <c r="BA397" s="114"/>
      <c r="BB397" s="114"/>
      <c r="BC397" s="114"/>
      <c r="BD397" s="114"/>
      <c r="BH397" s="114"/>
    </row>
    <row r="398" spans="9:60" x14ac:dyDescent="0.25">
      <c r="I398" s="137"/>
      <c r="N398" s="114"/>
      <c r="Y398" s="114"/>
      <c r="Z398" s="114"/>
      <c r="AA398" s="114"/>
      <c r="AB398" s="114"/>
      <c r="AC398" s="114"/>
      <c r="AD398" s="114"/>
      <c r="AE398" s="114"/>
      <c r="AF398" s="114"/>
      <c r="AG398" s="114"/>
      <c r="AH398" s="114"/>
      <c r="AI398" s="114"/>
      <c r="AJ398" s="114"/>
      <c r="AK398" s="114"/>
      <c r="AL398" s="114"/>
      <c r="AM398" s="114"/>
      <c r="AN398" s="114"/>
      <c r="AO398" s="114"/>
      <c r="AP398" s="114"/>
      <c r="AQ398" s="114"/>
      <c r="AR398" s="114"/>
      <c r="AS398" s="114"/>
      <c r="AT398" s="114"/>
      <c r="AU398" s="114"/>
      <c r="AV398" s="114"/>
      <c r="AW398" s="114"/>
      <c r="AX398" s="114"/>
      <c r="AY398" s="114"/>
      <c r="AZ398" s="114"/>
      <c r="BA398" s="114"/>
      <c r="BB398" s="114"/>
      <c r="BC398" s="114"/>
      <c r="BD398" s="114"/>
      <c r="BH398" s="114"/>
    </row>
    <row r="399" spans="9:60" x14ac:dyDescent="0.25">
      <c r="I399" s="137"/>
      <c r="N399" s="114"/>
      <c r="Y399" s="114"/>
      <c r="Z399" s="114"/>
      <c r="AA399" s="114"/>
      <c r="AB399" s="114"/>
      <c r="AC399" s="114"/>
      <c r="AD399" s="114"/>
      <c r="AE399" s="114"/>
      <c r="AF399" s="114"/>
      <c r="AG399" s="114"/>
      <c r="AH399" s="114"/>
      <c r="AI399" s="114"/>
      <c r="AJ399" s="114"/>
      <c r="AK399" s="114"/>
      <c r="AL399" s="114"/>
      <c r="AM399" s="114"/>
      <c r="AN399" s="114"/>
      <c r="AO399" s="114"/>
      <c r="AP399" s="114"/>
      <c r="AQ399" s="114"/>
      <c r="AR399" s="114"/>
      <c r="AS399" s="114"/>
      <c r="AT399" s="114"/>
      <c r="AU399" s="114"/>
      <c r="AV399" s="114"/>
      <c r="AW399" s="114"/>
      <c r="AX399" s="114"/>
      <c r="AY399" s="114"/>
      <c r="AZ399" s="114"/>
      <c r="BA399" s="114"/>
      <c r="BB399" s="114"/>
      <c r="BC399" s="114"/>
      <c r="BD399" s="114"/>
      <c r="BH399" s="114"/>
    </row>
    <row r="400" spans="9:60" x14ac:dyDescent="0.25">
      <c r="I400" s="137"/>
      <c r="N400" s="114"/>
      <c r="Y400" s="114"/>
      <c r="Z400" s="114"/>
      <c r="AA400" s="114"/>
      <c r="AB400" s="114"/>
      <c r="AC400" s="114"/>
      <c r="AD400" s="114"/>
      <c r="AE400" s="114"/>
      <c r="AF400" s="114"/>
      <c r="AG400" s="114"/>
      <c r="AH400" s="114"/>
      <c r="AI400" s="114"/>
      <c r="AJ400" s="114"/>
      <c r="AK400" s="114"/>
      <c r="AL400" s="114"/>
      <c r="AM400" s="114"/>
      <c r="AN400" s="114"/>
      <c r="AO400" s="114"/>
      <c r="AP400" s="114"/>
      <c r="AQ400" s="114"/>
      <c r="AR400" s="114"/>
      <c r="AS400" s="114"/>
      <c r="AT400" s="114"/>
      <c r="AU400" s="114"/>
      <c r="AV400" s="114"/>
      <c r="AW400" s="114"/>
      <c r="AX400" s="114"/>
      <c r="AY400" s="114"/>
      <c r="AZ400" s="114"/>
      <c r="BA400" s="114"/>
      <c r="BB400" s="114"/>
      <c r="BC400" s="114"/>
      <c r="BD400" s="114"/>
      <c r="BH400" s="114"/>
    </row>
    <row r="401" spans="9:60" x14ac:dyDescent="0.25">
      <c r="I401" s="137"/>
      <c r="N401" s="114"/>
      <c r="Y401" s="114"/>
      <c r="Z401" s="114"/>
      <c r="AA401" s="114"/>
      <c r="AB401" s="114"/>
      <c r="AC401" s="114"/>
      <c r="AD401" s="114"/>
      <c r="AE401" s="114"/>
      <c r="AF401" s="114"/>
      <c r="AG401" s="114"/>
      <c r="AH401" s="114"/>
      <c r="AI401" s="114"/>
      <c r="AJ401" s="114"/>
      <c r="AK401" s="114"/>
      <c r="AL401" s="114"/>
      <c r="AM401" s="114"/>
      <c r="AN401" s="114"/>
      <c r="AO401" s="114"/>
      <c r="AP401" s="114"/>
      <c r="AQ401" s="114"/>
      <c r="AR401" s="114"/>
      <c r="AS401" s="114"/>
      <c r="AT401" s="114"/>
      <c r="AU401" s="114"/>
      <c r="AV401" s="114"/>
      <c r="AW401" s="114"/>
      <c r="AX401" s="114"/>
      <c r="AY401" s="114"/>
      <c r="AZ401" s="114"/>
      <c r="BA401" s="114"/>
      <c r="BB401" s="114"/>
      <c r="BC401" s="114"/>
      <c r="BD401" s="114"/>
      <c r="BH401" s="114"/>
    </row>
    <row r="402" spans="9:60" x14ac:dyDescent="0.25">
      <c r="I402" s="137"/>
      <c r="N402" s="114"/>
      <c r="Y402" s="114"/>
      <c r="Z402" s="114"/>
      <c r="AA402" s="114"/>
      <c r="AB402" s="114"/>
      <c r="AC402" s="114"/>
      <c r="AD402" s="114"/>
      <c r="AE402" s="114"/>
      <c r="AF402" s="114"/>
      <c r="AG402" s="114"/>
      <c r="AH402" s="114"/>
      <c r="AI402" s="114"/>
      <c r="AJ402" s="114"/>
      <c r="AK402" s="114"/>
      <c r="AL402" s="114"/>
      <c r="AM402" s="114"/>
      <c r="AN402" s="114"/>
      <c r="AO402" s="114"/>
      <c r="AP402" s="114"/>
      <c r="AQ402" s="114"/>
      <c r="AR402" s="114"/>
      <c r="AS402" s="114"/>
      <c r="AT402" s="114"/>
      <c r="AU402" s="114"/>
      <c r="AV402" s="114"/>
      <c r="AW402" s="114"/>
      <c r="AX402" s="114"/>
      <c r="AY402" s="114"/>
      <c r="AZ402" s="114"/>
      <c r="BA402" s="114"/>
      <c r="BB402" s="114"/>
      <c r="BC402" s="114"/>
      <c r="BD402" s="114"/>
      <c r="BH402" s="114"/>
    </row>
    <row r="403" spans="9:60" x14ac:dyDescent="0.25">
      <c r="I403" s="137"/>
      <c r="N403" s="114"/>
      <c r="Y403" s="114"/>
      <c r="Z403" s="114"/>
      <c r="AA403" s="114"/>
      <c r="AB403" s="114"/>
      <c r="AC403" s="114"/>
      <c r="AD403" s="114"/>
      <c r="AE403" s="114"/>
      <c r="AF403" s="114"/>
      <c r="AG403" s="114"/>
      <c r="AH403" s="114"/>
      <c r="AI403" s="114"/>
      <c r="AJ403" s="114"/>
      <c r="AK403" s="114"/>
      <c r="AL403" s="114"/>
      <c r="AM403" s="114"/>
      <c r="AN403" s="114"/>
      <c r="AO403" s="114"/>
      <c r="AP403" s="114"/>
      <c r="AQ403" s="114"/>
      <c r="AR403" s="114"/>
      <c r="AS403" s="114"/>
      <c r="AT403" s="114"/>
      <c r="AU403" s="114"/>
      <c r="AV403" s="114"/>
      <c r="AW403" s="114"/>
      <c r="AX403" s="114"/>
      <c r="AY403" s="114"/>
      <c r="AZ403" s="114"/>
      <c r="BA403" s="114"/>
      <c r="BB403" s="114"/>
      <c r="BC403" s="114"/>
      <c r="BD403" s="114"/>
      <c r="BH403" s="114"/>
    </row>
    <row r="404" spans="9:60" x14ac:dyDescent="0.25">
      <c r="I404" s="137"/>
      <c r="N404" s="114"/>
      <c r="Y404" s="114"/>
      <c r="Z404" s="114"/>
      <c r="AA404" s="114"/>
      <c r="AB404" s="114"/>
      <c r="AC404" s="114"/>
      <c r="AD404" s="114"/>
      <c r="AE404" s="114"/>
      <c r="AF404" s="114"/>
      <c r="AG404" s="114"/>
      <c r="AH404" s="114"/>
      <c r="AI404" s="114"/>
      <c r="AJ404" s="114"/>
      <c r="AK404" s="114"/>
      <c r="AL404" s="114"/>
      <c r="AM404" s="114"/>
      <c r="AN404" s="114"/>
      <c r="AO404" s="114"/>
      <c r="AP404" s="114"/>
      <c r="AQ404" s="114"/>
      <c r="AR404" s="114"/>
      <c r="AS404" s="114"/>
      <c r="AT404" s="114"/>
      <c r="AU404" s="114"/>
      <c r="AV404" s="114"/>
      <c r="AW404" s="114"/>
      <c r="AX404" s="114"/>
      <c r="AY404" s="114"/>
      <c r="AZ404" s="114"/>
      <c r="BA404" s="114"/>
      <c r="BB404" s="114"/>
      <c r="BC404" s="114"/>
      <c r="BD404" s="114"/>
      <c r="BH404" s="114"/>
    </row>
    <row r="405" spans="9:60" x14ac:dyDescent="0.25">
      <c r="I405" s="137"/>
      <c r="N405" s="114"/>
      <c r="Y405" s="114"/>
      <c r="Z405" s="114"/>
      <c r="AA405" s="114"/>
      <c r="AB405" s="114"/>
      <c r="AC405" s="114"/>
      <c r="AD405" s="114"/>
      <c r="AE405" s="114"/>
      <c r="AF405" s="114"/>
      <c r="AG405" s="114"/>
      <c r="AH405" s="114"/>
      <c r="AI405" s="114"/>
      <c r="AJ405" s="114"/>
      <c r="AK405" s="114"/>
      <c r="AL405" s="114"/>
      <c r="AM405" s="114"/>
      <c r="AN405" s="114"/>
      <c r="AO405" s="114"/>
      <c r="AP405" s="114"/>
      <c r="AQ405" s="114"/>
      <c r="AR405" s="114"/>
      <c r="AS405" s="114"/>
      <c r="AT405" s="114"/>
      <c r="AU405" s="114"/>
      <c r="AV405" s="114"/>
      <c r="AW405" s="114"/>
      <c r="AX405" s="114"/>
      <c r="AY405" s="114"/>
      <c r="AZ405" s="114"/>
      <c r="BA405" s="114"/>
      <c r="BB405" s="114"/>
      <c r="BC405" s="114"/>
      <c r="BD405" s="114"/>
      <c r="BH405" s="114"/>
    </row>
    <row r="406" spans="9:60" x14ac:dyDescent="0.25">
      <c r="I406" s="137"/>
      <c r="N406" s="114"/>
      <c r="Y406" s="114"/>
      <c r="Z406" s="114"/>
      <c r="AA406" s="114"/>
      <c r="AB406" s="114"/>
      <c r="AC406" s="114"/>
      <c r="AD406" s="114"/>
      <c r="AE406" s="114"/>
      <c r="AF406" s="114"/>
      <c r="AG406" s="114"/>
      <c r="AH406" s="114"/>
      <c r="AI406" s="114"/>
      <c r="AJ406" s="114"/>
      <c r="AK406" s="114"/>
      <c r="AL406" s="114"/>
      <c r="AM406" s="114"/>
      <c r="AN406" s="114"/>
      <c r="AO406" s="114"/>
      <c r="AP406" s="114"/>
      <c r="AQ406" s="114"/>
      <c r="AR406" s="114"/>
      <c r="AS406" s="114"/>
      <c r="AT406" s="114"/>
      <c r="AU406" s="114"/>
      <c r="AV406" s="114"/>
      <c r="AW406" s="114"/>
      <c r="AX406" s="114"/>
      <c r="AY406" s="114"/>
      <c r="AZ406" s="114"/>
      <c r="BA406" s="114"/>
      <c r="BB406" s="114"/>
      <c r="BC406" s="114"/>
      <c r="BD406" s="114"/>
      <c r="BH406" s="114"/>
    </row>
    <row r="407" spans="9:60" x14ac:dyDescent="0.25">
      <c r="I407" s="137"/>
      <c r="N407" s="114"/>
      <c r="Y407" s="114"/>
      <c r="Z407" s="114"/>
      <c r="AA407" s="114"/>
      <c r="AB407" s="114"/>
      <c r="AC407" s="114"/>
      <c r="AD407" s="114"/>
      <c r="AE407" s="114"/>
      <c r="AF407" s="114"/>
      <c r="AG407" s="114"/>
      <c r="AH407" s="114"/>
      <c r="AI407" s="114"/>
      <c r="AJ407" s="114"/>
      <c r="AK407" s="114"/>
      <c r="AL407" s="114"/>
      <c r="AM407" s="114"/>
      <c r="AN407" s="114"/>
      <c r="AO407" s="114"/>
      <c r="AP407" s="114"/>
      <c r="AQ407" s="114"/>
      <c r="AR407" s="114"/>
      <c r="AS407" s="114"/>
      <c r="AT407" s="114"/>
      <c r="AU407" s="114"/>
      <c r="AV407" s="114"/>
      <c r="AW407" s="114"/>
      <c r="AX407" s="114"/>
      <c r="AY407" s="114"/>
      <c r="AZ407" s="114"/>
      <c r="BA407" s="114"/>
      <c r="BB407" s="114"/>
      <c r="BC407" s="114"/>
      <c r="BD407" s="114"/>
      <c r="BH407" s="114"/>
    </row>
    <row r="408" spans="9:60" x14ac:dyDescent="0.25">
      <c r="I408" s="137"/>
      <c r="N408" s="114"/>
      <c r="Y408" s="114"/>
      <c r="Z408" s="114"/>
      <c r="AA408" s="114"/>
      <c r="AB408" s="114"/>
      <c r="AC408" s="114"/>
      <c r="AD408" s="114"/>
      <c r="AE408" s="114"/>
      <c r="AF408" s="114"/>
      <c r="AG408" s="114"/>
      <c r="AH408" s="114"/>
      <c r="AI408" s="114"/>
      <c r="AJ408" s="114"/>
      <c r="AK408" s="114"/>
      <c r="AL408" s="114"/>
      <c r="AM408" s="114"/>
      <c r="AN408" s="114"/>
      <c r="AO408" s="114"/>
      <c r="AP408" s="114"/>
      <c r="AQ408" s="114"/>
      <c r="AR408" s="114"/>
      <c r="AS408" s="114"/>
      <c r="AT408" s="114"/>
      <c r="AU408" s="114"/>
      <c r="AV408" s="114"/>
      <c r="AW408" s="114"/>
      <c r="AX408" s="114"/>
      <c r="AY408" s="114"/>
      <c r="AZ408" s="114"/>
      <c r="BA408" s="114"/>
      <c r="BB408" s="114"/>
      <c r="BC408" s="114"/>
      <c r="BD408" s="114"/>
      <c r="BH408" s="114"/>
    </row>
    <row r="409" spans="9:60" x14ac:dyDescent="0.25">
      <c r="I409" s="137"/>
      <c r="N409" s="114"/>
      <c r="Y409" s="114"/>
      <c r="Z409" s="114"/>
      <c r="AA409" s="114"/>
      <c r="AB409" s="114"/>
      <c r="AC409" s="114"/>
      <c r="AD409" s="114"/>
      <c r="AE409" s="114"/>
      <c r="AF409" s="114"/>
      <c r="AG409" s="114"/>
      <c r="AH409" s="114"/>
      <c r="AI409" s="114"/>
      <c r="AJ409" s="114"/>
      <c r="AK409" s="114"/>
      <c r="AL409" s="114"/>
      <c r="AM409" s="114"/>
      <c r="AN409" s="114"/>
      <c r="AO409" s="114"/>
      <c r="AP409" s="114"/>
      <c r="AQ409" s="114"/>
      <c r="AR409" s="114"/>
      <c r="AS409" s="114"/>
      <c r="AT409" s="114"/>
      <c r="AU409" s="114"/>
      <c r="AV409" s="114"/>
      <c r="AW409" s="114"/>
      <c r="AX409" s="114"/>
      <c r="AY409" s="114"/>
      <c r="AZ409" s="114"/>
      <c r="BA409" s="114"/>
      <c r="BB409" s="114"/>
      <c r="BC409" s="114"/>
      <c r="BD409" s="114"/>
      <c r="BH409" s="114"/>
    </row>
    <row r="410" spans="9:60" x14ac:dyDescent="0.25">
      <c r="I410" s="137"/>
      <c r="N410" s="114"/>
      <c r="Y410" s="114"/>
      <c r="Z410" s="114"/>
      <c r="AA410" s="114"/>
      <c r="AB410" s="114"/>
      <c r="AC410" s="114"/>
      <c r="AD410" s="114"/>
      <c r="AE410" s="114"/>
      <c r="AF410" s="114"/>
      <c r="AG410" s="114"/>
      <c r="AH410" s="114"/>
      <c r="AI410" s="114"/>
      <c r="AJ410" s="114"/>
      <c r="AK410" s="114"/>
      <c r="AL410" s="114"/>
      <c r="AM410" s="114"/>
      <c r="AN410" s="114"/>
      <c r="AO410" s="114"/>
      <c r="AP410" s="114"/>
      <c r="AQ410" s="114"/>
      <c r="AR410" s="114"/>
      <c r="AS410" s="114"/>
      <c r="AT410" s="114"/>
      <c r="AU410" s="114"/>
      <c r="AV410" s="114"/>
      <c r="AW410" s="114"/>
      <c r="AX410" s="114"/>
      <c r="AY410" s="114"/>
      <c r="AZ410" s="114"/>
      <c r="BA410" s="114"/>
      <c r="BB410" s="114"/>
      <c r="BC410" s="114"/>
      <c r="BD410" s="114"/>
      <c r="BH410" s="114"/>
    </row>
    <row r="411" spans="9:60" x14ac:dyDescent="0.25">
      <c r="I411" s="137"/>
      <c r="N411" s="114"/>
      <c r="Y411" s="114"/>
      <c r="Z411" s="114"/>
      <c r="AA411" s="114"/>
      <c r="AB411" s="114"/>
      <c r="AC411" s="114"/>
      <c r="AD411" s="114"/>
      <c r="AE411" s="114"/>
      <c r="AF411" s="114"/>
      <c r="AG411" s="114"/>
      <c r="AH411" s="114"/>
      <c r="AI411" s="114"/>
      <c r="AJ411" s="114"/>
      <c r="AK411" s="114"/>
      <c r="AL411" s="114"/>
      <c r="AM411" s="114"/>
      <c r="AN411" s="114"/>
      <c r="AO411" s="114"/>
      <c r="AP411" s="114"/>
      <c r="AQ411" s="114"/>
      <c r="AR411" s="114"/>
      <c r="AS411" s="114"/>
      <c r="AT411" s="114"/>
      <c r="AU411" s="114"/>
      <c r="AV411" s="114"/>
      <c r="AW411" s="114"/>
      <c r="AX411" s="114"/>
      <c r="AY411" s="114"/>
      <c r="AZ411" s="114"/>
      <c r="BA411" s="114"/>
      <c r="BB411" s="114"/>
      <c r="BC411" s="114"/>
      <c r="BD411" s="114"/>
      <c r="BH411" s="114"/>
    </row>
    <row r="412" spans="9:60" x14ac:dyDescent="0.25">
      <c r="I412" s="137"/>
      <c r="N412" s="114"/>
      <c r="Y412" s="114"/>
      <c r="Z412" s="114"/>
      <c r="AA412" s="114"/>
      <c r="AB412" s="114"/>
      <c r="AC412" s="114"/>
      <c r="AD412" s="114"/>
      <c r="AE412" s="114"/>
      <c r="AF412" s="114"/>
      <c r="AG412" s="114"/>
      <c r="AH412" s="114"/>
      <c r="AI412" s="114"/>
      <c r="AJ412" s="114"/>
      <c r="AK412" s="114"/>
      <c r="AL412" s="114"/>
      <c r="AM412" s="114"/>
      <c r="AN412" s="114"/>
      <c r="AO412" s="114"/>
      <c r="AP412" s="114"/>
      <c r="AQ412" s="114"/>
      <c r="AR412" s="114"/>
      <c r="AS412" s="114"/>
      <c r="AT412" s="114"/>
      <c r="AU412" s="114"/>
      <c r="AV412" s="114"/>
      <c r="AW412" s="114"/>
      <c r="AX412" s="114"/>
      <c r="AY412" s="114"/>
      <c r="AZ412" s="114"/>
      <c r="BA412" s="114"/>
      <c r="BB412" s="114"/>
      <c r="BC412" s="114"/>
      <c r="BD412" s="114"/>
      <c r="BH412" s="114"/>
    </row>
    <row r="413" spans="9:60" x14ac:dyDescent="0.25">
      <c r="I413" s="137"/>
      <c r="N413" s="114"/>
      <c r="Y413" s="114"/>
      <c r="Z413" s="114"/>
      <c r="AA413" s="114"/>
      <c r="AB413" s="114"/>
      <c r="AC413" s="114"/>
      <c r="AD413" s="114"/>
      <c r="AE413" s="114"/>
      <c r="AF413" s="114"/>
      <c r="AG413" s="114"/>
      <c r="AH413" s="114"/>
      <c r="AI413" s="114"/>
      <c r="AJ413" s="114"/>
      <c r="AK413" s="114"/>
      <c r="AL413" s="114"/>
      <c r="AM413" s="114"/>
      <c r="AN413" s="114"/>
      <c r="AO413" s="114"/>
      <c r="AP413" s="114"/>
      <c r="AQ413" s="114"/>
      <c r="AR413" s="114"/>
      <c r="AS413" s="114"/>
      <c r="AT413" s="114"/>
      <c r="AU413" s="114"/>
      <c r="AV413" s="114"/>
      <c r="AW413" s="114"/>
      <c r="AX413" s="114"/>
      <c r="AY413" s="114"/>
      <c r="AZ413" s="114"/>
      <c r="BA413" s="114"/>
      <c r="BB413" s="114"/>
      <c r="BC413" s="114"/>
      <c r="BD413" s="114"/>
      <c r="BH413" s="114"/>
    </row>
    <row r="414" spans="9:60" x14ac:dyDescent="0.25">
      <c r="I414" s="137"/>
      <c r="N414" s="114"/>
      <c r="Y414" s="114"/>
      <c r="Z414" s="114"/>
      <c r="AA414" s="114"/>
      <c r="AB414" s="114"/>
      <c r="AC414" s="114"/>
      <c r="AD414" s="114"/>
      <c r="AE414" s="114"/>
      <c r="AF414" s="114"/>
      <c r="AG414" s="114"/>
      <c r="AH414" s="114"/>
      <c r="AI414" s="114"/>
      <c r="AJ414" s="114"/>
      <c r="AK414" s="114"/>
      <c r="AL414" s="114"/>
      <c r="AM414" s="114"/>
      <c r="AN414" s="114"/>
      <c r="AO414" s="114"/>
      <c r="AP414" s="114"/>
      <c r="AQ414" s="114"/>
      <c r="AR414" s="114"/>
      <c r="AS414" s="114"/>
      <c r="AT414" s="114"/>
      <c r="AU414" s="114"/>
      <c r="AV414" s="114"/>
      <c r="AW414" s="114"/>
      <c r="AX414" s="114"/>
      <c r="AY414" s="114"/>
      <c r="AZ414" s="114"/>
      <c r="BA414" s="114"/>
      <c r="BB414" s="114"/>
      <c r="BC414" s="114"/>
      <c r="BD414" s="114"/>
      <c r="BH414" s="114"/>
    </row>
    <row r="415" spans="9:60" x14ac:dyDescent="0.25">
      <c r="I415" s="137"/>
      <c r="N415" s="114"/>
      <c r="Y415" s="114"/>
      <c r="Z415" s="114"/>
      <c r="AA415" s="114"/>
      <c r="AB415" s="114"/>
      <c r="AC415" s="114"/>
      <c r="AD415" s="114"/>
      <c r="AE415" s="114"/>
      <c r="AF415" s="114"/>
      <c r="AG415" s="114"/>
      <c r="AH415" s="114"/>
      <c r="AI415" s="114"/>
      <c r="AJ415" s="114"/>
      <c r="AK415" s="114"/>
      <c r="AL415" s="114"/>
      <c r="AM415" s="114"/>
      <c r="AN415" s="114"/>
      <c r="AO415" s="114"/>
      <c r="AP415" s="114"/>
      <c r="AQ415" s="114"/>
      <c r="AR415" s="114"/>
      <c r="AS415" s="114"/>
      <c r="AT415" s="114"/>
      <c r="AU415" s="114"/>
      <c r="AV415" s="114"/>
      <c r="AW415" s="114"/>
      <c r="AX415" s="114"/>
      <c r="AY415" s="114"/>
      <c r="AZ415" s="114"/>
      <c r="BA415" s="114"/>
      <c r="BB415" s="114"/>
      <c r="BC415" s="114"/>
      <c r="BD415" s="114"/>
      <c r="BH415" s="114"/>
    </row>
    <row r="416" spans="9:60" x14ac:dyDescent="0.25">
      <c r="I416" s="137"/>
      <c r="N416" s="114"/>
      <c r="Y416" s="114"/>
      <c r="Z416" s="114"/>
      <c r="AA416" s="114"/>
      <c r="AB416" s="114"/>
      <c r="AC416" s="114"/>
      <c r="AD416" s="114"/>
      <c r="AE416" s="114"/>
      <c r="AF416" s="114"/>
      <c r="AG416" s="114"/>
      <c r="AH416" s="114"/>
      <c r="AI416" s="114"/>
      <c r="AJ416" s="114"/>
      <c r="AK416" s="114"/>
      <c r="AL416" s="114"/>
      <c r="AM416" s="114"/>
      <c r="AN416" s="114"/>
      <c r="AO416" s="114"/>
      <c r="AP416" s="114"/>
      <c r="AQ416" s="114"/>
      <c r="AR416" s="114"/>
      <c r="AS416" s="114"/>
      <c r="AT416" s="114"/>
      <c r="AU416" s="114"/>
      <c r="AV416" s="114"/>
      <c r="AW416" s="114"/>
      <c r="AX416" s="114"/>
      <c r="AY416" s="114"/>
      <c r="AZ416" s="114"/>
      <c r="BA416" s="114"/>
      <c r="BB416" s="114"/>
      <c r="BC416" s="114"/>
      <c r="BD416" s="114"/>
      <c r="BH416" s="114"/>
    </row>
    <row r="417" spans="9:60" x14ac:dyDescent="0.25">
      <c r="I417" s="137"/>
      <c r="N417" s="114"/>
      <c r="Y417" s="114"/>
      <c r="Z417" s="114"/>
      <c r="AA417" s="114"/>
      <c r="AB417" s="114"/>
      <c r="AC417" s="114"/>
      <c r="AD417" s="114"/>
      <c r="AE417" s="114"/>
      <c r="AF417" s="114"/>
      <c r="AG417" s="114"/>
      <c r="AH417" s="114"/>
      <c r="AI417" s="114"/>
      <c r="AJ417" s="114"/>
      <c r="AK417" s="114"/>
      <c r="AL417" s="114"/>
      <c r="AM417" s="114"/>
      <c r="AN417" s="114"/>
      <c r="AO417" s="114"/>
      <c r="AP417" s="114"/>
      <c r="AQ417" s="114"/>
      <c r="AR417" s="114"/>
      <c r="AS417" s="114"/>
      <c r="AT417" s="114"/>
      <c r="AU417" s="114"/>
      <c r="AV417" s="114"/>
      <c r="AW417" s="114"/>
      <c r="AX417" s="114"/>
      <c r="AY417" s="114"/>
      <c r="AZ417" s="114"/>
      <c r="BA417" s="114"/>
      <c r="BB417" s="114"/>
      <c r="BC417" s="114"/>
      <c r="BD417" s="114"/>
      <c r="BH417" s="114"/>
    </row>
    <row r="418" spans="9:60" x14ac:dyDescent="0.25">
      <c r="I418" s="137"/>
      <c r="N418" s="114"/>
      <c r="Y418" s="114"/>
      <c r="Z418" s="114"/>
      <c r="AA418" s="114"/>
      <c r="AB418" s="114"/>
      <c r="AC418" s="114"/>
      <c r="AD418" s="114"/>
      <c r="AE418" s="114"/>
      <c r="AF418" s="114"/>
      <c r="AG418" s="114"/>
      <c r="AH418" s="114"/>
      <c r="AI418" s="114"/>
      <c r="AJ418" s="114"/>
      <c r="AK418" s="114"/>
      <c r="AL418" s="114"/>
      <c r="AM418" s="114"/>
      <c r="AN418" s="114"/>
      <c r="AO418" s="114"/>
      <c r="AP418" s="114"/>
      <c r="AQ418" s="114"/>
      <c r="AR418" s="114"/>
      <c r="AS418" s="114"/>
      <c r="AT418" s="114"/>
      <c r="AU418" s="114"/>
      <c r="AV418" s="114"/>
      <c r="AW418" s="114"/>
      <c r="AX418" s="114"/>
      <c r="AY418" s="114"/>
      <c r="AZ418" s="114"/>
      <c r="BA418" s="114"/>
      <c r="BB418" s="114"/>
      <c r="BC418" s="114"/>
      <c r="BD418" s="114"/>
      <c r="BH418" s="114"/>
    </row>
    <row r="419" spans="9:60" x14ac:dyDescent="0.25">
      <c r="I419" s="137"/>
      <c r="N419" s="114"/>
      <c r="Y419" s="114"/>
      <c r="Z419" s="114"/>
      <c r="AA419" s="114"/>
      <c r="AB419" s="114"/>
      <c r="AC419" s="114"/>
      <c r="AD419" s="114"/>
      <c r="AE419" s="114"/>
      <c r="AF419" s="114"/>
      <c r="AG419" s="114"/>
      <c r="AH419" s="114"/>
      <c r="AI419" s="114"/>
      <c r="AJ419" s="114"/>
      <c r="AK419" s="114"/>
      <c r="AL419" s="114"/>
      <c r="AM419" s="114"/>
      <c r="AN419" s="114"/>
      <c r="AO419" s="114"/>
      <c r="AP419" s="114"/>
      <c r="AQ419" s="114"/>
      <c r="AR419" s="114"/>
      <c r="AS419" s="114"/>
      <c r="AT419" s="114"/>
      <c r="AU419" s="114"/>
      <c r="AV419" s="114"/>
      <c r="AW419" s="114"/>
      <c r="AX419" s="114"/>
      <c r="AY419" s="114"/>
      <c r="AZ419" s="114"/>
      <c r="BA419" s="114"/>
      <c r="BB419" s="114"/>
      <c r="BC419" s="114"/>
      <c r="BD419" s="114"/>
      <c r="BH419" s="114"/>
    </row>
    <row r="420" spans="9:60" x14ac:dyDescent="0.25">
      <c r="I420" s="137"/>
      <c r="N420" s="114"/>
      <c r="Y420" s="114"/>
      <c r="Z420" s="114"/>
      <c r="AA420" s="114"/>
      <c r="AB420" s="114"/>
      <c r="AC420" s="114"/>
      <c r="AD420" s="114"/>
      <c r="AE420" s="114"/>
      <c r="AF420" s="114"/>
      <c r="AG420" s="114"/>
      <c r="AH420" s="114"/>
      <c r="AI420" s="114"/>
      <c r="AJ420" s="114"/>
      <c r="AK420" s="114"/>
      <c r="AL420" s="114"/>
      <c r="AM420" s="114"/>
      <c r="AN420" s="114"/>
      <c r="AO420" s="114"/>
      <c r="AP420" s="114"/>
      <c r="AQ420" s="114"/>
      <c r="AR420" s="114"/>
      <c r="AS420" s="114"/>
      <c r="AT420" s="114"/>
      <c r="AU420" s="114"/>
      <c r="AV420" s="114"/>
      <c r="AW420" s="114"/>
      <c r="AX420" s="114"/>
      <c r="AY420" s="114"/>
      <c r="AZ420" s="114"/>
      <c r="BA420" s="114"/>
      <c r="BB420" s="114"/>
      <c r="BC420" s="114"/>
      <c r="BD420" s="114"/>
      <c r="BH420" s="114"/>
    </row>
    <row r="421" spans="9:60" x14ac:dyDescent="0.25">
      <c r="I421" s="137"/>
      <c r="N421" s="114"/>
      <c r="Y421" s="114"/>
      <c r="Z421" s="114"/>
      <c r="AA421" s="114"/>
      <c r="AB421" s="114"/>
      <c r="AC421" s="114"/>
      <c r="AD421" s="114"/>
      <c r="AE421" s="114"/>
      <c r="AF421" s="114"/>
      <c r="AG421" s="114"/>
      <c r="AH421" s="114"/>
      <c r="AI421" s="114"/>
      <c r="AJ421" s="114"/>
      <c r="AK421" s="114"/>
      <c r="AL421" s="114"/>
      <c r="AM421" s="114"/>
      <c r="AN421" s="114"/>
      <c r="AO421" s="114"/>
      <c r="AP421" s="114"/>
      <c r="AQ421" s="114"/>
      <c r="AR421" s="114"/>
      <c r="AS421" s="114"/>
      <c r="AT421" s="114"/>
      <c r="AU421" s="114"/>
      <c r="AV421" s="114"/>
      <c r="AW421" s="114"/>
      <c r="AX421" s="114"/>
      <c r="AY421" s="114"/>
      <c r="AZ421" s="114"/>
      <c r="BA421" s="114"/>
      <c r="BB421" s="114"/>
      <c r="BC421" s="114"/>
      <c r="BD421" s="114"/>
      <c r="BH421" s="114"/>
    </row>
    <row r="422" spans="9:60" x14ac:dyDescent="0.25">
      <c r="I422" s="137"/>
      <c r="N422" s="114"/>
      <c r="Y422" s="114"/>
      <c r="Z422" s="114"/>
      <c r="AA422" s="114"/>
      <c r="AB422" s="114"/>
      <c r="AC422" s="114"/>
      <c r="AD422" s="114"/>
      <c r="AE422" s="114"/>
      <c r="AF422" s="114"/>
      <c r="AG422" s="114"/>
      <c r="AH422" s="114"/>
      <c r="AI422" s="114"/>
      <c r="AJ422" s="114"/>
      <c r="AK422" s="114"/>
      <c r="AL422" s="114"/>
      <c r="AM422" s="114"/>
      <c r="AN422" s="114"/>
      <c r="AO422" s="114"/>
      <c r="AP422" s="114"/>
      <c r="AQ422" s="114"/>
      <c r="AR422" s="114"/>
      <c r="AS422" s="114"/>
      <c r="AT422" s="114"/>
      <c r="AU422" s="114"/>
      <c r="AV422" s="114"/>
      <c r="AW422" s="114"/>
      <c r="AX422" s="114"/>
      <c r="AY422" s="114"/>
      <c r="AZ422" s="114"/>
      <c r="BA422" s="114"/>
      <c r="BB422" s="114"/>
      <c r="BC422" s="114"/>
      <c r="BD422" s="114"/>
      <c r="BH422" s="114"/>
    </row>
    <row r="423" spans="9:60" x14ac:dyDescent="0.25">
      <c r="I423" s="137"/>
      <c r="N423" s="114"/>
      <c r="Y423" s="114"/>
      <c r="Z423" s="114"/>
      <c r="AA423" s="114"/>
      <c r="AB423" s="114"/>
      <c r="AC423" s="114"/>
      <c r="AD423" s="114"/>
      <c r="AE423" s="114"/>
      <c r="AF423" s="114"/>
      <c r="AG423" s="114"/>
      <c r="AH423" s="114"/>
      <c r="AI423" s="114"/>
      <c r="AJ423" s="114"/>
      <c r="AK423" s="114"/>
      <c r="AL423" s="114"/>
      <c r="AM423" s="114"/>
      <c r="AN423" s="114"/>
      <c r="AO423" s="114"/>
      <c r="AP423" s="114"/>
      <c r="AQ423" s="114"/>
      <c r="AR423" s="114"/>
      <c r="AS423" s="114"/>
      <c r="AT423" s="114"/>
      <c r="AU423" s="114"/>
      <c r="AV423" s="114"/>
      <c r="AW423" s="114"/>
      <c r="AX423" s="114"/>
      <c r="AY423" s="114"/>
      <c r="AZ423" s="114"/>
      <c r="BA423" s="114"/>
      <c r="BB423" s="114"/>
      <c r="BC423" s="114"/>
      <c r="BD423" s="114"/>
      <c r="BH423" s="114"/>
    </row>
    <row r="424" spans="9:60" x14ac:dyDescent="0.25">
      <c r="I424" s="137"/>
      <c r="N424" s="114"/>
      <c r="Y424" s="114"/>
      <c r="Z424" s="114"/>
      <c r="AA424" s="114"/>
      <c r="AB424" s="114"/>
      <c r="AC424" s="114"/>
      <c r="AD424" s="114"/>
      <c r="AE424" s="114"/>
      <c r="AF424" s="114"/>
      <c r="AG424" s="114"/>
      <c r="AH424" s="114"/>
      <c r="AI424" s="114"/>
      <c r="AJ424" s="114"/>
      <c r="AK424" s="114"/>
      <c r="AL424" s="114"/>
      <c r="AM424" s="114"/>
      <c r="AN424" s="114"/>
      <c r="AO424" s="114"/>
      <c r="AP424" s="114"/>
      <c r="AQ424" s="114"/>
      <c r="AR424" s="114"/>
      <c r="AS424" s="114"/>
      <c r="AT424" s="114"/>
      <c r="AU424" s="114"/>
      <c r="AV424" s="114"/>
      <c r="AW424" s="114"/>
      <c r="AX424" s="114"/>
      <c r="AY424" s="114"/>
      <c r="AZ424" s="114"/>
      <c r="BA424" s="114"/>
      <c r="BB424" s="114"/>
      <c r="BC424" s="114"/>
      <c r="BD424" s="114"/>
      <c r="BH424" s="114"/>
    </row>
    <row r="425" spans="9:60" x14ac:dyDescent="0.25">
      <c r="I425" s="137"/>
      <c r="N425" s="114"/>
      <c r="Y425" s="114"/>
      <c r="Z425" s="114"/>
      <c r="AA425" s="114"/>
      <c r="AB425" s="114"/>
      <c r="AC425" s="114"/>
      <c r="AD425" s="114"/>
      <c r="AE425" s="114"/>
      <c r="AF425" s="114"/>
      <c r="AG425" s="114"/>
      <c r="AH425" s="114"/>
      <c r="AI425" s="114"/>
      <c r="AJ425" s="114"/>
      <c r="AK425" s="114"/>
      <c r="AL425" s="114"/>
      <c r="AM425" s="114"/>
      <c r="AN425" s="114"/>
      <c r="AO425" s="114"/>
      <c r="AP425" s="114"/>
      <c r="AQ425" s="114"/>
      <c r="AR425" s="114"/>
      <c r="AS425" s="114"/>
      <c r="AT425" s="114"/>
      <c r="AU425" s="114"/>
      <c r="AV425" s="114"/>
      <c r="AW425" s="114"/>
      <c r="AX425" s="114"/>
      <c r="AY425" s="114"/>
      <c r="AZ425" s="114"/>
      <c r="BA425" s="114"/>
      <c r="BB425" s="114"/>
      <c r="BC425" s="114"/>
      <c r="BD425" s="114"/>
      <c r="BH425" s="114"/>
    </row>
    <row r="426" spans="9:60" x14ac:dyDescent="0.25">
      <c r="I426" s="137"/>
      <c r="N426" s="114"/>
      <c r="Y426" s="114"/>
      <c r="Z426" s="114"/>
      <c r="AA426" s="114"/>
      <c r="AB426" s="114"/>
      <c r="AC426" s="114"/>
      <c r="AD426" s="114"/>
      <c r="AE426" s="114"/>
      <c r="AF426" s="114"/>
      <c r="AG426" s="114"/>
      <c r="AH426" s="114"/>
      <c r="AI426" s="114"/>
      <c r="AJ426" s="114"/>
      <c r="AK426" s="114"/>
      <c r="AL426" s="114"/>
      <c r="AM426" s="114"/>
      <c r="AN426" s="114"/>
      <c r="AO426" s="114"/>
      <c r="AP426" s="114"/>
      <c r="AQ426" s="114"/>
      <c r="AR426" s="114"/>
      <c r="AS426" s="114"/>
      <c r="AT426" s="114"/>
      <c r="AU426" s="114"/>
      <c r="AV426" s="114"/>
      <c r="AW426" s="114"/>
      <c r="AX426" s="114"/>
      <c r="AY426" s="114"/>
      <c r="AZ426" s="114"/>
      <c r="BA426" s="114"/>
      <c r="BB426" s="114"/>
      <c r="BC426" s="114"/>
      <c r="BD426" s="114"/>
      <c r="BH426" s="114"/>
    </row>
    <row r="427" spans="9:60" x14ac:dyDescent="0.25">
      <c r="I427" s="137"/>
      <c r="N427" s="114"/>
      <c r="Y427" s="114"/>
      <c r="Z427" s="114"/>
      <c r="AA427" s="114"/>
      <c r="AB427" s="114"/>
      <c r="AC427" s="114"/>
      <c r="AD427" s="114"/>
      <c r="AE427" s="114"/>
      <c r="AF427" s="114"/>
      <c r="AG427" s="114"/>
      <c r="AH427" s="114"/>
      <c r="AI427" s="114"/>
      <c r="AJ427" s="114"/>
      <c r="AK427" s="114"/>
      <c r="AL427" s="114"/>
      <c r="AM427" s="114"/>
      <c r="AN427" s="114"/>
      <c r="AO427" s="114"/>
      <c r="AP427" s="114"/>
      <c r="AQ427" s="114"/>
      <c r="AR427" s="114"/>
      <c r="AS427" s="114"/>
      <c r="AT427" s="114"/>
      <c r="AU427" s="114"/>
      <c r="AV427" s="114"/>
      <c r="AW427" s="114"/>
      <c r="AX427" s="114"/>
      <c r="AY427" s="114"/>
      <c r="AZ427" s="114"/>
      <c r="BA427" s="114"/>
      <c r="BB427" s="114"/>
      <c r="BC427" s="114"/>
      <c r="BD427" s="114"/>
      <c r="BH427" s="114"/>
    </row>
    <row r="428" spans="9:60" x14ac:dyDescent="0.25">
      <c r="I428" s="137"/>
      <c r="N428" s="114"/>
      <c r="Y428" s="114"/>
      <c r="Z428" s="114"/>
      <c r="AA428" s="114"/>
      <c r="AB428" s="114"/>
      <c r="AC428" s="114"/>
      <c r="AD428" s="114"/>
      <c r="AE428" s="114"/>
      <c r="AF428" s="114"/>
      <c r="AG428" s="114"/>
      <c r="AH428" s="114"/>
      <c r="AI428" s="114"/>
      <c r="AJ428" s="114"/>
      <c r="AK428" s="114"/>
      <c r="AL428" s="114"/>
      <c r="AM428" s="114"/>
      <c r="AN428" s="114"/>
      <c r="AO428" s="114"/>
      <c r="AP428" s="114"/>
      <c r="AQ428" s="114"/>
      <c r="AR428" s="114"/>
      <c r="AS428" s="114"/>
      <c r="AT428" s="114"/>
      <c r="AU428" s="114"/>
      <c r="AV428" s="114"/>
      <c r="AW428" s="114"/>
      <c r="AX428" s="114"/>
      <c r="AY428" s="114"/>
      <c r="AZ428" s="114"/>
      <c r="BA428" s="114"/>
      <c r="BB428" s="114"/>
      <c r="BC428" s="114"/>
      <c r="BD428" s="114"/>
      <c r="BH428" s="114"/>
    </row>
    <row r="429" spans="9:60" x14ac:dyDescent="0.25">
      <c r="I429" s="137"/>
      <c r="N429" s="114"/>
      <c r="Y429" s="114"/>
      <c r="Z429" s="114"/>
      <c r="AA429" s="114"/>
      <c r="AB429" s="114"/>
      <c r="AC429" s="114"/>
      <c r="AD429" s="114"/>
      <c r="AE429" s="114"/>
      <c r="AF429" s="114"/>
      <c r="AG429" s="114"/>
      <c r="AH429" s="114"/>
      <c r="AI429" s="114"/>
      <c r="AJ429" s="114"/>
      <c r="AK429" s="114"/>
      <c r="AL429" s="114"/>
      <c r="AM429" s="114"/>
      <c r="AN429" s="114"/>
      <c r="AO429" s="114"/>
      <c r="AP429" s="114"/>
      <c r="AQ429" s="114"/>
      <c r="AR429" s="114"/>
      <c r="AS429" s="114"/>
      <c r="AT429" s="114"/>
      <c r="AU429" s="114"/>
      <c r="AV429" s="114"/>
      <c r="AW429" s="114"/>
      <c r="AX429" s="114"/>
      <c r="AY429" s="114"/>
      <c r="AZ429" s="114"/>
      <c r="BA429" s="114"/>
      <c r="BB429" s="114"/>
      <c r="BC429" s="114"/>
      <c r="BD429" s="114"/>
      <c r="BH429" s="114"/>
    </row>
    <row r="430" spans="9:60" x14ac:dyDescent="0.25">
      <c r="I430" s="137"/>
      <c r="N430" s="114"/>
      <c r="Y430" s="114"/>
      <c r="Z430" s="114"/>
      <c r="AA430" s="114"/>
      <c r="AB430" s="114"/>
      <c r="AC430" s="114"/>
      <c r="AD430" s="114"/>
      <c r="AE430" s="114"/>
      <c r="AF430" s="114"/>
      <c r="AG430" s="114"/>
      <c r="AH430" s="114"/>
      <c r="AI430" s="114"/>
      <c r="AJ430" s="114"/>
      <c r="AK430" s="114"/>
      <c r="AL430" s="114"/>
      <c r="AM430" s="114"/>
      <c r="AN430" s="114"/>
      <c r="AO430" s="114"/>
      <c r="AP430" s="114"/>
      <c r="AQ430" s="114"/>
      <c r="AR430" s="114"/>
      <c r="AS430" s="114"/>
      <c r="AT430" s="114"/>
      <c r="AU430" s="114"/>
      <c r="AV430" s="114"/>
      <c r="AW430" s="114"/>
      <c r="AX430" s="114"/>
      <c r="AY430" s="114"/>
      <c r="AZ430" s="114"/>
      <c r="BA430" s="114"/>
      <c r="BB430" s="114"/>
      <c r="BC430" s="114"/>
      <c r="BD430" s="114"/>
      <c r="BH430" s="114"/>
    </row>
    <row r="431" spans="9:60" x14ac:dyDescent="0.25">
      <c r="I431" s="137"/>
      <c r="N431" s="114"/>
      <c r="Y431" s="114"/>
      <c r="Z431" s="114"/>
      <c r="AA431" s="114"/>
      <c r="AB431" s="114"/>
      <c r="AC431" s="114"/>
      <c r="AD431" s="114"/>
      <c r="AE431" s="114"/>
      <c r="AF431" s="114"/>
      <c r="AG431" s="114"/>
      <c r="AH431" s="114"/>
      <c r="AI431" s="114"/>
      <c r="AJ431" s="114"/>
      <c r="AK431" s="114"/>
      <c r="AL431" s="114"/>
      <c r="AM431" s="114"/>
      <c r="AN431" s="114"/>
      <c r="AO431" s="114"/>
      <c r="AP431" s="114"/>
      <c r="AQ431" s="114"/>
      <c r="AR431" s="114"/>
      <c r="AS431" s="114"/>
      <c r="AT431" s="114"/>
      <c r="AU431" s="114"/>
      <c r="AV431" s="114"/>
      <c r="AW431" s="114"/>
      <c r="AX431" s="114"/>
      <c r="AY431" s="114"/>
      <c r="AZ431" s="114"/>
      <c r="BA431" s="114"/>
      <c r="BB431" s="114"/>
      <c r="BC431" s="114"/>
      <c r="BD431" s="114"/>
      <c r="BH431" s="114"/>
    </row>
    <row r="432" spans="9:60" x14ac:dyDescent="0.25">
      <c r="I432" s="137"/>
      <c r="N432" s="114"/>
      <c r="Y432" s="114"/>
      <c r="Z432" s="114"/>
      <c r="AA432" s="114"/>
      <c r="AB432" s="114"/>
      <c r="AC432" s="114"/>
      <c r="AD432" s="114"/>
      <c r="AE432" s="114"/>
      <c r="AF432" s="114"/>
      <c r="AG432" s="114"/>
      <c r="AH432" s="114"/>
      <c r="AI432" s="114"/>
      <c r="AJ432" s="114"/>
      <c r="AK432" s="114"/>
      <c r="AL432" s="114"/>
      <c r="AM432" s="114"/>
      <c r="AN432" s="114"/>
      <c r="AO432" s="114"/>
      <c r="AP432" s="114"/>
      <c r="AQ432" s="114"/>
      <c r="AR432" s="114"/>
      <c r="AS432" s="114"/>
      <c r="AT432" s="114"/>
      <c r="AU432" s="114"/>
      <c r="AV432" s="114"/>
      <c r="AW432" s="114"/>
      <c r="AX432" s="114"/>
      <c r="AY432" s="114"/>
      <c r="AZ432" s="114"/>
      <c r="BA432" s="114"/>
      <c r="BB432" s="114"/>
      <c r="BC432" s="114"/>
      <c r="BD432" s="114"/>
      <c r="BH432" s="114"/>
    </row>
    <row r="433" spans="9:60" x14ac:dyDescent="0.25">
      <c r="I433" s="137"/>
      <c r="N433" s="114"/>
      <c r="Y433" s="114"/>
      <c r="Z433" s="114"/>
      <c r="AA433" s="114"/>
      <c r="AB433" s="114"/>
      <c r="AC433" s="114"/>
      <c r="AD433" s="114"/>
      <c r="AE433" s="114"/>
      <c r="AF433" s="114"/>
      <c r="AG433" s="114"/>
      <c r="AH433" s="114"/>
      <c r="AI433" s="114"/>
      <c r="AJ433" s="114"/>
      <c r="AK433" s="114"/>
      <c r="AL433" s="114"/>
      <c r="AM433" s="114"/>
      <c r="AN433" s="114"/>
      <c r="AO433" s="114"/>
      <c r="AP433" s="114"/>
      <c r="AQ433" s="114"/>
      <c r="AR433" s="114"/>
      <c r="AS433" s="114"/>
      <c r="AT433" s="114"/>
      <c r="AU433" s="114"/>
      <c r="AV433" s="114"/>
      <c r="AW433" s="114"/>
      <c r="AX433" s="114"/>
      <c r="AY433" s="114"/>
      <c r="AZ433" s="114"/>
      <c r="BA433" s="114"/>
      <c r="BB433" s="114"/>
      <c r="BC433" s="114"/>
      <c r="BD433" s="114"/>
      <c r="BH433" s="114"/>
    </row>
    <row r="434" spans="9:60" x14ac:dyDescent="0.25">
      <c r="I434" s="137"/>
      <c r="N434" s="114"/>
      <c r="Y434" s="114"/>
      <c r="Z434" s="114"/>
      <c r="AA434" s="114"/>
      <c r="AB434" s="114"/>
      <c r="AC434" s="114"/>
      <c r="AD434" s="114"/>
      <c r="AE434" s="114"/>
      <c r="AF434" s="114"/>
      <c r="AG434" s="114"/>
      <c r="AH434" s="114"/>
      <c r="AI434" s="114"/>
      <c r="AJ434" s="114"/>
      <c r="AK434" s="114"/>
      <c r="AL434" s="114"/>
      <c r="AM434" s="114"/>
      <c r="AN434" s="114"/>
      <c r="AO434" s="114"/>
      <c r="AP434" s="114"/>
      <c r="AQ434" s="114"/>
      <c r="AR434" s="114"/>
      <c r="AS434" s="114"/>
      <c r="AT434" s="114"/>
      <c r="AU434" s="114"/>
      <c r="AV434" s="114"/>
      <c r="AW434" s="114"/>
      <c r="AX434" s="114"/>
      <c r="AY434" s="114"/>
      <c r="AZ434" s="114"/>
      <c r="BA434" s="114"/>
      <c r="BB434" s="114"/>
      <c r="BC434" s="114"/>
      <c r="BD434" s="114"/>
      <c r="BH434" s="114"/>
    </row>
    <row r="435" spans="9:60" x14ac:dyDescent="0.25">
      <c r="I435" s="137"/>
      <c r="N435" s="114"/>
      <c r="Y435" s="114"/>
      <c r="Z435" s="114"/>
      <c r="AA435" s="114"/>
      <c r="AB435" s="114"/>
      <c r="AC435" s="114"/>
      <c r="AD435" s="114"/>
      <c r="AE435" s="114"/>
      <c r="AF435" s="114"/>
      <c r="AG435" s="114"/>
      <c r="AH435" s="114"/>
      <c r="AI435" s="114"/>
      <c r="AJ435" s="114"/>
      <c r="AK435" s="114"/>
      <c r="AL435" s="114"/>
      <c r="AM435" s="114"/>
      <c r="AN435" s="114"/>
      <c r="AO435" s="114"/>
      <c r="AP435" s="114"/>
      <c r="AQ435" s="114"/>
      <c r="AR435" s="114"/>
      <c r="AS435" s="114"/>
      <c r="AT435" s="114"/>
      <c r="AU435" s="114"/>
      <c r="AV435" s="114"/>
      <c r="AW435" s="114"/>
      <c r="AX435" s="114"/>
      <c r="AY435" s="114"/>
      <c r="AZ435" s="114"/>
      <c r="BA435" s="114"/>
      <c r="BB435" s="114"/>
      <c r="BC435" s="114"/>
      <c r="BD435" s="114"/>
      <c r="BH435" s="114"/>
    </row>
    <row r="436" spans="9:60" x14ac:dyDescent="0.25">
      <c r="I436" s="137"/>
      <c r="N436" s="114"/>
      <c r="Y436" s="114"/>
      <c r="Z436" s="114"/>
      <c r="AA436" s="114"/>
      <c r="AB436" s="114"/>
      <c r="AC436" s="114"/>
      <c r="AD436" s="114"/>
      <c r="AE436" s="114"/>
      <c r="AF436" s="114"/>
      <c r="AG436" s="114"/>
      <c r="AH436" s="114"/>
      <c r="AI436" s="114"/>
      <c r="AJ436" s="114"/>
      <c r="AK436" s="114"/>
      <c r="AL436" s="114"/>
      <c r="AM436" s="114"/>
      <c r="AN436" s="114"/>
      <c r="AO436" s="114"/>
      <c r="AP436" s="114"/>
      <c r="AQ436" s="114"/>
      <c r="AR436" s="114"/>
      <c r="AS436" s="114"/>
      <c r="AT436" s="114"/>
      <c r="AU436" s="114"/>
      <c r="AV436" s="114"/>
      <c r="AW436" s="114"/>
      <c r="AX436" s="114"/>
      <c r="AY436" s="114"/>
      <c r="AZ436" s="114"/>
      <c r="BA436" s="114"/>
      <c r="BB436" s="114"/>
      <c r="BC436" s="114"/>
      <c r="BD436" s="114"/>
      <c r="BH436" s="114"/>
    </row>
    <row r="437" spans="9:60" x14ac:dyDescent="0.25">
      <c r="I437" s="137"/>
      <c r="N437" s="114"/>
      <c r="Y437" s="114"/>
      <c r="Z437" s="114"/>
      <c r="AA437" s="114"/>
      <c r="AB437" s="114"/>
      <c r="AC437" s="114"/>
      <c r="AD437" s="114"/>
      <c r="AE437" s="114"/>
      <c r="AF437" s="114"/>
      <c r="AG437" s="114"/>
      <c r="AH437" s="114"/>
      <c r="AI437" s="114"/>
      <c r="AJ437" s="114"/>
      <c r="AK437" s="114"/>
      <c r="AL437" s="114"/>
      <c r="AM437" s="114"/>
      <c r="AN437" s="114"/>
      <c r="AO437" s="114"/>
      <c r="AP437" s="114"/>
      <c r="AQ437" s="114"/>
      <c r="AR437" s="114"/>
      <c r="AS437" s="114"/>
      <c r="AT437" s="114"/>
      <c r="AU437" s="114"/>
      <c r="AV437" s="114"/>
      <c r="AW437" s="114"/>
      <c r="AX437" s="114"/>
      <c r="AY437" s="114"/>
      <c r="AZ437" s="114"/>
      <c r="BA437" s="114"/>
      <c r="BB437" s="114"/>
      <c r="BC437" s="114"/>
      <c r="BD437" s="114"/>
      <c r="BH437" s="114"/>
    </row>
    <row r="438" spans="9:60" x14ac:dyDescent="0.25">
      <c r="I438" s="137"/>
      <c r="N438" s="114"/>
      <c r="Y438" s="114"/>
      <c r="Z438" s="114"/>
      <c r="AA438" s="114"/>
      <c r="AB438" s="114"/>
      <c r="AC438" s="114"/>
      <c r="AD438" s="114"/>
      <c r="AE438" s="114"/>
      <c r="AF438" s="114"/>
      <c r="AG438" s="114"/>
      <c r="AH438" s="114"/>
      <c r="AI438" s="114"/>
      <c r="AJ438" s="114"/>
      <c r="AK438" s="114"/>
      <c r="AL438" s="114"/>
      <c r="AM438" s="114"/>
      <c r="AN438" s="114"/>
      <c r="AO438" s="114"/>
      <c r="AP438" s="114"/>
      <c r="AQ438" s="114"/>
      <c r="AR438" s="114"/>
      <c r="AS438" s="114"/>
      <c r="AT438" s="114"/>
      <c r="AU438" s="114"/>
      <c r="AV438" s="114"/>
      <c r="AW438" s="114"/>
      <c r="AX438" s="114"/>
      <c r="AY438" s="114"/>
      <c r="AZ438" s="114"/>
      <c r="BA438" s="114"/>
      <c r="BB438" s="114"/>
      <c r="BC438" s="114"/>
      <c r="BD438" s="114"/>
      <c r="BH438" s="114"/>
    </row>
    <row r="439" spans="9:60" x14ac:dyDescent="0.25">
      <c r="I439" s="137"/>
      <c r="N439" s="114"/>
      <c r="Y439" s="114"/>
      <c r="Z439" s="114"/>
      <c r="AA439" s="114"/>
      <c r="AB439" s="114"/>
      <c r="AC439" s="114"/>
      <c r="AD439" s="114"/>
      <c r="AE439" s="114"/>
      <c r="AF439" s="114"/>
      <c r="AG439" s="114"/>
      <c r="AH439" s="114"/>
      <c r="AI439" s="114"/>
      <c r="AJ439" s="114"/>
      <c r="AK439" s="114"/>
      <c r="AL439" s="114"/>
      <c r="AM439" s="114"/>
      <c r="AN439" s="114"/>
      <c r="AO439" s="114"/>
      <c r="AP439" s="114"/>
      <c r="AQ439" s="114"/>
      <c r="AR439" s="114"/>
      <c r="AS439" s="114"/>
      <c r="AT439" s="114"/>
      <c r="AU439" s="114"/>
      <c r="AV439" s="114"/>
      <c r="AW439" s="114"/>
      <c r="AX439" s="114"/>
      <c r="AY439" s="114"/>
      <c r="AZ439" s="114"/>
      <c r="BA439" s="114"/>
      <c r="BB439" s="114"/>
      <c r="BC439" s="114"/>
      <c r="BD439" s="114"/>
      <c r="BH439" s="114"/>
    </row>
    <row r="440" spans="9:60" x14ac:dyDescent="0.25">
      <c r="I440" s="137"/>
      <c r="N440" s="114"/>
      <c r="Y440" s="114"/>
      <c r="Z440" s="114"/>
      <c r="AA440" s="114"/>
      <c r="AB440" s="114"/>
      <c r="AC440" s="114"/>
      <c r="AD440" s="114"/>
      <c r="AE440" s="114"/>
      <c r="AF440" s="114"/>
      <c r="AG440" s="114"/>
      <c r="AH440" s="114"/>
      <c r="AI440" s="114"/>
      <c r="AJ440" s="114"/>
      <c r="AK440" s="114"/>
      <c r="AL440" s="114"/>
      <c r="AM440" s="114"/>
      <c r="AN440" s="114"/>
      <c r="AO440" s="114"/>
      <c r="AP440" s="114"/>
      <c r="AQ440" s="114"/>
      <c r="AR440" s="114"/>
      <c r="AS440" s="114"/>
      <c r="AT440" s="114"/>
      <c r="AU440" s="114"/>
      <c r="AV440" s="114"/>
      <c r="AW440" s="114"/>
      <c r="AX440" s="114"/>
      <c r="AY440" s="114"/>
      <c r="AZ440" s="114"/>
      <c r="BA440" s="114"/>
      <c r="BB440" s="114"/>
      <c r="BC440" s="114"/>
      <c r="BD440" s="114"/>
      <c r="BH440" s="114"/>
    </row>
    <row r="441" spans="9:60" x14ac:dyDescent="0.25">
      <c r="I441" s="137"/>
      <c r="N441" s="114"/>
      <c r="Y441" s="114"/>
      <c r="Z441" s="114"/>
      <c r="AA441" s="114"/>
      <c r="AB441" s="114"/>
      <c r="AC441" s="114"/>
      <c r="AD441" s="114"/>
      <c r="AE441" s="114"/>
      <c r="AF441" s="114"/>
      <c r="AG441" s="114"/>
      <c r="AH441" s="114"/>
      <c r="AI441" s="114"/>
      <c r="AJ441" s="114"/>
      <c r="AK441" s="114"/>
      <c r="AL441" s="114"/>
      <c r="AM441" s="114"/>
      <c r="AN441" s="114"/>
      <c r="AO441" s="114"/>
      <c r="AP441" s="114"/>
      <c r="AQ441" s="114"/>
      <c r="AR441" s="114"/>
      <c r="AS441" s="114"/>
      <c r="AT441" s="114"/>
      <c r="AU441" s="114"/>
      <c r="AV441" s="114"/>
      <c r="AW441" s="114"/>
      <c r="AX441" s="114"/>
      <c r="AY441" s="114"/>
      <c r="AZ441" s="114"/>
      <c r="BA441" s="114"/>
      <c r="BB441" s="114"/>
      <c r="BC441" s="114"/>
      <c r="BD441" s="114"/>
      <c r="BH441" s="114"/>
    </row>
    <row r="442" spans="9:60" x14ac:dyDescent="0.25">
      <c r="I442" s="137"/>
      <c r="N442" s="114"/>
      <c r="Y442" s="114"/>
      <c r="Z442" s="114"/>
      <c r="AA442" s="114"/>
      <c r="AB442" s="114"/>
      <c r="AC442" s="114"/>
      <c r="AD442" s="114"/>
      <c r="AE442" s="114"/>
      <c r="AF442" s="114"/>
      <c r="AG442" s="114"/>
      <c r="AH442" s="114"/>
      <c r="AI442" s="114"/>
      <c r="AJ442" s="114"/>
      <c r="AK442" s="114"/>
      <c r="AL442" s="114"/>
      <c r="AM442" s="114"/>
      <c r="AN442" s="114"/>
      <c r="AO442" s="114"/>
      <c r="AP442" s="114"/>
      <c r="AQ442" s="114"/>
      <c r="AR442" s="114"/>
      <c r="AS442" s="114"/>
      <c r="AT442" s="114"/>
      <c r="AU442" s="114"/>
      <c r="AV442" s="114"/>
      <c r="AW442" s="114"/>
      <c r="AX442" s="114"/>
      <c r="AY442" s="114"/>
      <c r="AZ442" s="114"/>
      <c r="BA442" s="114"/>
      <c r="BB442" s="114"/>
      <c r="BC442" s="114"/>
      <c r="BD442" s="114"/>
      <c r="BH442" s="114"/>
    </row>
    <row r="443" spans="9:60" x14ac:dyDescent="0.25">
      <c r="I443" s="137"/>
      <c r="N443" s="114"/>
      <c r="Y443" s="114"/>
      <c r="Z443" s="114"/>
      <c r="AA443" s="114"/>
      <c r="AB443" s="114"/>
      <c r="AC443" s="114"/>
      <c r="AD443" s="114"/>
      <c r="AE443" s="114"/>
      <c r="AF443" s="114"/>
      <c r="AG443" s="114"/>
      <c r="AH443" s="114"/>
      <c r="AI443" s="114"/>
      <c r="AJ443" s="114"/>
      <c r="AK443" s="114"/>
      <c r="AL443" s="114"/>
      <c r="AM443" s="114"/>
      <c r="AN443" s="114"/>
      <c r="AO443" s="114"/>
      <c r="AP443" s="114"/>
      <c r="AQ443" s="114"/>
      <c r="AR443" s="114"/>
      <c r="AS443" s="114"/>
      <c r="AT443" s="114"/>
      <c r="AU443" s="114"/>
      <c r="AV443" s="114"/>
      <c r="AW443" s="114"/>
      <c r="AX443" s="114"/>
      <c r="AY443" s="114"/>
      <c r="AZ443" s="114"/>
      <c r="BA443" s="114"/>
      <c r="BB443" s="114"/>
      <c r="BC443" s="114"/>
      <c r="BD443" s="114"/>
      <c r="BH443" s="114"/>
    </row>
    <row r="444" spans="9:60" x14ac:dyDescent="0.25">
      <c r="I444" s="137"/>
      <c r="N444" s="114"/>
      <c r="Y444" s="114"/>
      <c r="Z444" s="114"/>
      <c r="AA444" s="114"/>
      <c r="AB444" s="114"/>
      <c r="AC444" s="114"/>
      <c r="AD444" s="114"/>
      <c r="AE444" s="114"/>
      <c r="AF444" s="114"/>
      <c r="AG444" s="114"/>
      <c r="AH444" s="114"/>
      <c r="AI444" s="114"/>
      <c r="AJ444" s="114"/>
      <c r="AK444" s="114"/>
      <c r="AL444" s="114"/>
      <c r="AM444" s="114"/>
      <c r="AN444" s="114"/>
      <c r="AO444" s="114"/>
      <c r="AP444" s="114"/>
      <c r="AQ444" s="114"/>
      <c r="AR444" s="114"/>
      <c r="AS444" s="114"/>
      <c r="AT444" s="114"/>
      <c r="AU444" s="114"/>
      <c r="AV444" s="114"/>
      <c r="AW444" s="114"/>
      <c r="AX444" s="114"/>
      <c r="AY444" s="114"/>
      <c r="AZ444" s="114"/>
      <c r="BA444" s="114"/>
      <c r="BB444" s="114"/>
      <c r="BC444" s="114"/>
      <c r="BD444" s="114"/>
      <c r="BH444" s="114"/>
    </row>
    <row r="445" spans="9:60" x14ac:dyDescent="0.25">
      <c r="I445" s="137"/>
      <c r="N445" s="114"/>
      <c r="Y445" s="114"/>
      <c r="Z445" s="114"/>
      <c r="AA445" s="114"/>
      <c r="AB445" s="114"/>
      <c r="AC445" s="114"/>
      <c r="AD445" s="114"/>
      <c r="AE445" s="114"/>
      <c r="AF445" s="114"/>
      <c r="AG445" s="114"/>
      <c r="AH445" s="114"/>
      <c r="AI445" s="114"/>
      <c r="AJ445" s="114"/>
      <c r="AK445" s="114"/>
      <c r="AL445" s="114"/>
      <c r="AM445" s="114"/>
      <c r="AN445" s="114"/>
      <c r="AO445" s="114"/>
      <c r="AP445" s="114"/>
      <c r="AQ445" s="114"/>
      <c r="AR445" s="114"/>
      <c r="AS445" s="114"/>
      <c r="AT445" s="114"/>
      <c r="AU445" s="114"/>
      <c r="AV445" s="114"/>
      <c r="AW445" s="114"/>
      <c r="AX445" s="114"/>
      <c r="AY445" s="114"/>
      <c r="AZ445" s="114"/>
      <c r="BA445" s="114"/>
      <c r="BB445" s="114"/>
      <c r="BC445" s="114"/>
      <c r="BD445" s="114"/>
      <c r="BH445" s="114"/>
    </row>
    <row r="446" spans="9:60" x14ac:dyDescent="0.25">
      <c r="I446" s="137"/>
      <c r="N446" s="114"/>
      <c r="Y446" s="114"/>
      <c r="Z446" s="114"/>
      <c r="AA446" s="114"/>
      <c r="AB446" s="114"/>
      <c r="AC446" s="114"/>
      <c r="AD446" s="114"/>
      <c r="AE446" s="114"/>
      <c r="AF446" s="114"/>
      <c r="AG446" s="114"/>
      <c r="AH446" s="114"/>
      <c r="AI446" s="114"/>
      <c r="AJ446" s="114"/>
      <c r="AK446" s="114"/>
      <c r="AL446" s="114"/>
      <c r="AM446" s="114"/>
      <c r="AN446" s="114"/>
      <c r="AO446" s="114"/>
      <c r="AP446" s="114"/>
      <c r="AQ446" s="114"/>
      <c r="AR446" s="114"/>
      <c r="AS446" s="114"/>
      <c r="AT446" s="114"/>
      <c r="AU446" s="114"/>
      <c r="AV446" s="114"/>
      <c r="AW446" s="114"/>
      <c r="AX446" s="114"/>
      <c r="AY446" s="114"/>
      <c r="AZ446" s="114"/>
      <c r="BA446" s="114"/>
      <c r="BB446" s="114"/>
      <c r="BC446" s="114"/>
      <c r="BD446" s="114"/>
      <c r="BH446" s="114"/>
    </row>
    <row r="447" spans="9:60" x14ac:dyDescent="0.25">
      <c r="I447" s="137"/>
      <c r="N447" s="114"/>
      <c r="Y447" s="114"/>
      <c r="Z447" s="114"/>
      <c r="AA447" s="114"/>
      <c r="AB447" s="114"/>
      <c r="AC447" s="114"/>
      <c r="AD447" s="114"/>
      <c r="AE447" s="114"/>
      <c r="AF447" s="114"/>
      <c r="AG447" s="114"/>
      <c r="AH447" s="114"/>
      <c r="AI447" s="114"/>
      <c r="AJ447" s="114"/>
      <c r="AK447" s="114"/>
      <c r="AL447" s="114"/>
      <c r="AM447" s="114"/>
      <c r="AN447" s="114"/>
      <c r="AO447" s="114"/>
      <c r="AP447" s="114"/>
      <c r="AQ447" s="114"/>
      <c r="AR447" s="114"/>
      <c r="AS447" s="114"/>
      <c r="AT447" s="114"/>
      <c r="AU447" s="114"/>
      <c r="AV447" s="114"/>
      <c r="AW447" s="114"/>
      <c r="AX447" s="114"/>
      <c r="AY447" s="114"/>
      <c r="AZ447" s="114"/>
      <c r="BA447" s="114"/>
      <c r="BB447" s="114"/>
      <c r="BC447" s="114"/>
      <c r="BD447" s="114"/>
      <c r="BH447" s="114"/>
    </row>
    <row r="448" spans="9:60" x14ac:dyDescent="0.25">
      <c r="I448" s="137"/>
      <c r="N448" s="114"/>
      <c r="Y448" s="114"/>
      <c r="Z448" s="114"/>
      <c r="AA448" s="114"/>
      <c r="AB448" s="114"/>
      <c r="AC448" s="114"/>
      <c r="AD448" s="114"/>
      <c r="AE448" s="114"/>
      <c r="AF448" s="114"/>
      <c r="AG448" s="114"/>
      <c r="AH448" s="114"/>
      <c r="AI448" s="114"/>
      <c r="AJ448" s="114"/>
      <c r="AK448" s="114"/>
      <c r="AL448" s="114"/>
      <c r="AM448" s="114"/>
      <c r="AN448" s="114"/>
      <c r="AO448" s="114"/>
      <c r="AP448" s="114"/>
      <c r="AQ448" s="114"/>
      <c r="AR448" s="114"/>
      <c r="AS448" s="114"/>
      <c r="AT448" s="114"/>
      <c r="AU448" s="114"/>
      <c r="AV448" s="114"/>
      <c r="AW448" s="114"/>
      <c r="AX448" s="114"/>
      <c r="AY448" s="114"/>
      <c r="AZ448" s="114"/>
      <c r="BA448" s="114"/>
      <c r="BB448" s="114"/>
      <c r="BC448" s="114"/>
      <c r="BD448" s="114"/>
      <c r="BH448" s="114"/>
    </row>
    <row r="449" spans="9:60" x14ac:dyDescent="0.25">
      <c r="I449" s="137"/>
      <c r="N449" s="114"/>
      <c r="Y449" s="114"/>
      <c r="Z449" s="114"/>
      <c r="AA449" s="114"/>
      <c r="AB449" s="114"/>
      <c r="AC449" s="114"/>
      <c r="AD449" s="114"/>
      <c r="AE449" s="114"/>
      <c r="AF449" s="114"/>
      <c r="AG449" s="114"/>
      <c r="AH449" s="114"/>
      <c r="AI449" s="114"/>
      <c r="AJ449" s="114"/>
      <c r="AK449" s="114"/>
      <c r="AL449" s="114"/>
      <c r="AM449" s="114"/>
      <c r="AN449" s="114"/>
      <c r="AO449" s="114"/>
      <c r="AP449" s="114"/>
      <c r="AQ449" s="114"/>
      <c r="AR449" s="114"/>
      <c r="AS449" s="114"/>
      <c r="AT449" s="114"/>
      <c r="AU449" s="114"/>
      <c r="AV449" s="114"/>
      <c r="AW449" s="114"/>
      <c r="AX449" s="114"/>
      <c r="AY449" s="114"/>
      <c r="AZ449" s="114"/>
      <c r="BA449" s="114"/>
      <c r="BB449" s="114"/>
      <c r="BC449" s="114"/>
      <c r="BD449" s="114"/>
      <c r="BH449" s="114"/>
    </row>
  </sheetData>
  <autoFilter ref="A2:BZ271"/>
  <mergeCells count="6">
    <mergeCell ref="E1:P1"/>
    <mergeCell ref="BF1:BI1"/>
    <mergeCell ref="AA1:AJ1"/>
    <mergeCell ref="Q1:Z1"/>
    <mergeCell ref="AK1:AT1"/>
    <mergeCell ref="AU1:BD1"/>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53"/>
  <sheetViews>
    <sheetView workbookViewId="0">
      <selection activeCell="G2" sqref="G2"/>
    </sheetView>
  </sheetViews>
  <sheetFormatPr defaultRowHeight="15" x14ac:dyDescent="0.25"/>
  <cols>
    <col min="2" max="2" width="21.28515625" customWidth="1"/>
    <col min="4" max="4" width="19.85546875" customWidth="1"/>
    <col min="13" max="13" width="18" customWidth="1"/>
    <col min="15" max="15" width="15.42578125" customWidth="1"/>
    <col min="16" max="16" width="13.140625" customWidth="1"/>
    <col min="17" max="17" width="13.28515625" customWidth="1"/>
    <col min="35" max="35" width="15" customWidth="1"/>
  </cols>
  <sheetData>
    <row r="1" spans="1:64" x14ac:dyDescent="0.25">
      <c r="A1" t="s">
        <v>7</v>
      </c>
      <c r="B1" t="s">
        <v>1305</v>
      </c>
      <c r="C1" t="s">
        <v>1255</v>
      </c>
      <c r="D1" t="s">
        <v>1256</v>
      </c>
      <c r="E1" t="s">
        <v>700</v>
      </c>
      <c r="F1" t="s">
        <v>1257</v>
      </c>
      <c r="G1" t="s">
        <v>645</v>
      </c>
      <c r="H1" t="s">
        <v>1259</v>
      </c>
      <c r="I1" t="s">
        <v>1260</v>
      </c>
      <c r="J1" t="s">
        <v>1306</v>
      </c>
      <c r="K1" t="s">
        <v>1307</v>
      </c>
      <c r="L1" t="s">
        <v>1308</v>
      </c>
      <c r="M1" t="s">
        <v>1309</v>
      </c>
      <c r="N1" t="s">
        <v>1261</v>
      </c>
      <c r="O1" t="s">
        <v>1262</v>
      </c>
      <c r="P1" t="s">
        <v>1263</v>
      </c>
      <c r="Q1" t="s">
        <v>1264</v>
      </c>
      <c r="R1" t="s">
        <v>1265</v>
      </c>
      <c r="S1" t="s">
        <v>1266</v>
      </c>
      <c r="T1" t="s">
        <v>1268</v>
      </c>
      <c r="U1" t="s">
        <v>1269</v>
      </c>
      <c r="V1" t="s">
        <v>1272</v>
      </c>
      <c r="W1" t="s">
        <v>1310</v>
      </c>
      <c r="X1" t="s">
        <v>1273</v>
      </c>
      <c r="Y1" t="s">
        <v>1274</v>
      </c>
      <c r="Z1" t="s">
        <v>1275</v>
      </c>
      <c r="AA1" t="s">
        <v>1276</v>
      </c>
      <c r="AB1" t="s">
        <v>1304</v>
      </c>
      <c r="AC1" t="s">
        <v>1311</v>
      </c>
      <c r="AD1" t="s">
        <v>1312</v>
      </c>
      <c r="AE1" t="s">
        <v>1313</v>
      </c>
      <c r="AF1" t="s">
        <v>702</v>
      </c>
      <c r="AG1" t="s">
        <v>703</v>
      </c>
      <c r="AH1" t="s">
        <v>704</v>
      </c>
      <c r="AI1" t="s">
        <v>1277</v>
      </c>
      <c r="AJ1" t="s">
        <v>705</v>
      </c>
      <c r="AK1" t="s">
        <v>706</v>
      </c>
      <c r="AL1" t="s">
        <v>1278</v>
      </c>
    </row>
    <row r="2" spans="1:64" x14ac:dyDescent="0.25">
      <c r="A2">
        <v>4</v>
      </c>
      <c r="B2" t="s">
        <v>1314</v>
      </c>
      <c r="C2">
        <v>3831</v>
      </c>
      <c r="D2" t="s">
        <v>600</v>
      </c>
      <c r="E2">
        <v>341.64999999999901</v>
      </c>
      <c r="F2">
        <v>341.66</v>
      </c>
      <c r="G2">
        <v>19850</v>
      </c>
      <c r="H2" t="s">
        <v>492</v>
      </c>
      <c r="I2" t="s">
        <v>492</v>
      </c>
      <c r="K2">
        <v>400</v>
      </c>
      <c r="L2">
        <v>3.12</v>
      </c>
      <c r="M2">
        <v>25</v>
      </c>
      <c r="N2" t="s">
        <v>492</v>
      </c>
      <c r="O2" t="s">
        <v>492</v>
      </c>
      <c r="P2" t="s">
        <v>492</v>
      </c>
      <c r="Q2" t="s">
        <v>492</v>
      </c>
      <c r="R2" t="s">
        <v>492</v>
      </c>
      <c r="S2" t="s">
        <v>492</v>
      </c>
      <c r="T2" t="s">
        <v>492</v>
      </c>
      <c r="U2" t="s">
        <v>492</v>
      </c>
      <c r="V2" t="s">
        <v>492</v>
      </c>
      <c r="W2" t="s">
        <v>1315</v>
      </c>
      <c r="X2" t="s">
        <v>492</v>
      </c>
      <c r="Y2" t="s">
        <v>492</v>
      </c>
      <c r="Z2" t="s">
        <v>492</v>
      </c>
      <c r="AA2" t="s">
        <v>492</v>
      </c>
      <c r="AB2" t="s">
        <v>492</v>
      </c>
      <c r="AC2" t="s">
        <v>492</v>
      </c>
      <c r="AD2" t="s">
        <v>492</v>
      </c>
      <c r="AE2" t="s">
        <v>492</v>
      </c>
      <c r="AF2">
        <v>145.32196766999999</v>
      </c>
      <c r="AG2">
        <v>-23.617350040000002</v>
      </c>
      <c r="AH2">
        <v>268.7</v>
      </c>
      <c r="AI2" s="102">
        <v>23048</v>
      </c>
      <c r="AJ2" t="s">
        <v>1316</v>
      </c>
    </row>
    <row r="3" spans="1:64" x14ac:dyDescent="0.25">
      <c r="A3">
        <v>5</v>
      </c>
      <c r="B3" t="s">
        <v>1314</v>
      </c>
      <c r="C3">
        <v>3831</v>
      </c>
      <c r="D3" t="s">
        <v>600</v>
      </c>
      <c r="E3">
        <v>571.77</v>
      </c>
      <c r="F3">
        <v>571.78</v>
      </c>
      <c r="G3">
        <v>4250</v>
      </c>
      <c r="H3" t="s">
        <v>492</v>
      </c>
      <c r="I3" t="s">
        <v>492</v>
      </c>
      <c r="K3">
        <v>400</v>
      </c>
      <c r="L3">
        <v>3.63</v>
      </c>
      <c r="M3">
        <v>25</v>
      </c>
      <c r="N3" t="s">
        <v>492</v>
      </c>
      <c r="O3" t="s">
        <v>492</v>
      </c>
      <c r="P3" t="s">
        <v>492</v>
      </c>
      <c r="Q3" t="s">
        <v>492</v>
      </c>
      <c r="R3" t="s">
        <v>492</v>
      </c>
      <c r="S3" t="s">
        <v>492</v>
      </c>
      <c r="T3" t="s">
        <v>492</v>
      </c>
      <c r="U3" t="s">
        <v>492</v>
      </c>
      <c r="V3" t="s">
        <v>492</v>
      </c>
      <c r="W3" t="s">
        <v>1315</v>
      </c>
      <c r="X3" t="s">
        <v>492</v>
      </c>
      <c r="Y3" t="s">
        <v>492</v>
      </c>
      <c r="Z3" t="s">
        <v>492</v>
      </c>
      <c r="AA3" t="s">
        <v>492</v>
      </c>
      <c r="AB3" t="s">
        <v>492</v>
      </c>
      <c r="AC3" t="s">
        <v>492</v>
      </c>
      <c r="AD3" t="s">
        <v>492</v>
      </c>
      <c r="AE3" t="s">
        <v>492</v>
      </c>
      <c r="AF3">
        <v>145.32196766999999</v>
      </c>
      <c r="AG3">
        <v>-23.617350040000002</v>
      </c>
      <c r="AH3">
        <v>268.7</v>
      </c>
      <c r="AI3" s="102">
        <v>23048</v>
      </c>
      <c r="AK3" t="s">
        <v>1296</v>
      </c>
    </row>
    <row r="4" spans="1:64" x14ac:dyDescent="0.25">
      <c r="A4">
        <v>36</v>
      </c>
      <c r="B4" t="s">
        <v>842</v>
      </c>
      <c r="C4">
        <v>3831</v>
      </c>
      <c r="D4" t="s">
        <v>600</v>
      </c>
      <c r="E4">
        <v>1006.33</v>
      </c>
      <c r="F4">
        <v>1006.4</v>
      </c>
      <c r="G4">
        <v>3260</v>
      </c>
      <c r="H4" t="s">
        <v>841</v>
      </c>
      <c r="I4" t="s">
        <v>841</v>
      </c>
      <c r="J4" t="s">
        <v>492</v>
      </c>
      <c r="K4">
        <v>1610</v>
      </c>
      <c r="L4">
        <v>1.925</v>
      </c>
      <c r="M4">
        <v>25</v>
      </c>
      <c r="N4" t="s">
        <v>868</v>
      </c>
      <c r="O4">
        <v>1000</v>
      </c>
      <c r="P4">
        <v>215</v>
      </c>
      <c r="Q4">
        <v>310</v>
      </c>
      <c r="R4" t="s">
        <v>841</v>
      </c>
      <c r="S4">
        <v>1.0015000000000001</v>
      </c>
      <c r="T4">
        <v>7.7</v>
      </c>
      <c r="U4" t="s">
        <v>867</v>
      </c>
      <c r="V4" t="s">
        <v>492</v>
      </c>
      <c r="W4" t="s">
        <v>44</v>
      </c>
      <c r="X4" t="s">
        <v>492</v>
      </c>
      <c r="Y4" t="s">
        <v>492</v>
      </c>
      <c r="Z4" t="s">
        <v>492</v>
      </c>
      <c r="AA4" t="s">
        <v>492</v>
      </c>
      <c r="AB4" t="s">
        <v>492</v>
      </c>
      <c r="AC4" t="s">
        <v>492</v>
      </c>
      <c r="AD4" t="s">
        <v>492</v>
      </c>
      <c r="AE4" t="s">
        <v>492</v>
      </c>
      <c r="AF4">
        <v>145.32196766999999</v>
      </c>
      <c r="AG4">
        <v>-23.617350040000002</v>
      </c>
      <c r="AH4">
        <v>268.7</v>
      </c>
      <c r="AI4" s="102">
        <v>23048</v>
      </c>
      <c r="AK4" t="s">
        <v>869</v>
      </c>
      <c r="AM4" t="s">
        <v>841</v>
      </c>
      <c r="AN4">
        <v>114</v>
      </c>
      <c r="AO4">
        <v>6</v>
      </c>
      <c r="AP4" t="s">
        <v>841</v>
      </c>
      <c r="AQ4" t="s">
        <v>841</v>
      </c>
      <c r="AR4">
        <v>262</v>
      </c>
      <c r="AS4" t="s">
        <v>841</v>
      </c>
      <c r="AT4" t="s">
        <v>841</v>
      </c>
      <c r="AU4" t="s">
        <v>841</v>
      </c>
      <c r="AV4" t="s">
        <v>841</v>
      </c>
      <c r="AW4" t="s">
        <v>841</v>
      </c>
      <c r="AX4" t="s">
        <v>841</v>
      </c>
      <c r="AY4" t="s">
        <v>841</v>
      </c>
      <c r="AZ4" t="s">
        <v>841</v>
      </c>
      <c r="BA4" t="s">
        <v>841</v>
      </c>
      <c r="BB4" t="s">
        <v>841</v>
      </c>
      <c r="BC4" t="s">
        <v>841</v>
      </c>
      <c r="BD4" t="s">
        <v>841</v>
      </c>
      <c r="BE4" t="s">
        <v>841</v>
      </c>
      <c r="BF4" t="s">
        <v>841</v>
      </c>
      <c r="BG4" t="s">
        <v>841</v>
      </c>
      <c r="BH4" t="s">
        <v>841</v>
      </c>
      <c r="BI4" t="s">
        <v>841</v>
      </c>
      <c r="BJ4" t="s">
        <v>841</v>
      </c>
      <c r="BK4" t="s">
        <v>841</v>
      </c>
      <c r="BL4">
        <v>15.555999999999999</v>
      </c>
    </row>
    <row r="5" spans="1:64" x14ac:dyDescent="0.25">
      <c r="A5">
        <v>37</v>
      </c>
      <c r="B5" t="s">
        <v>842</v>
      </c>
      <c r="C5">
        <v>3831</v>
      </c>
      <c r="D5" t="s">
        <v>600</v>
      </c>
      <c r="E5">
        <v>1168.60744094488</v>
      </c>
      <c r="F5">
        <v>1169.1600000000001</v>
      </c>
      <c r="G5">
        <v>3230</v>
      </c>
      <c r="H5" t="s">
        <v>841</v>
      </c>
      <c r="I5" t="s">
        <v>841</v>
      </c>
      <c r="J5" t="s">
        <v>492</v>
      </c>
      <c r="K5">
        <v>1620</v>
      </c>
      <c r="L5">
        <v>1.95</v>
      </c>
      <c r="M5">
        <v>25</v>
      </c>
      <c r="N5" t="s">
        <v>868</v>
      </c>
      <c r="O5">
        <v>926</v>
      </c>
      <c r="P5">
        <v>70</v>
      </c>
      <c r="Q5">
        <v>340</v>
      </c>
      <c r="R5" t="s">
        <v>841</v>
      </c>
      <c r="S5">
        <v>1.0009999999999999</v>
      </c>
      <c r="T5">
        <v>6.8</v>
      </c>
      <c r="U5" t="s">
        <v>870</v>
      </c>
      <c r="V5" t="s">
        <v>492</v>
      </c>
      <c r="W5" t="s">
        <v>44</v>
      </c>
      <c r="X5" t="s">
        <v>492</v>
      </c>
      <c r="Y5" t="s">
        <v>492</v>
      </c>
      <c r="Z5" t="s">
        <v>492</v>
      </c>
      <c r="AA5" t="s">
        <v>492</v>
      </c>
      <c r="AB5" t="s">
        <v>492</v>
      </c>
      <c r="AC5" t="s">
        <v>492</v>
      </c>
      <c r="AD5" t="s">
        <v>492</v>
      </c>
      <c r="AE5" t="s">
        <v>492</v>
      </c>
      <c r="AF5">
        <v>145.32196766999999</v>
      </c>
      <c r="AG5">
        <v>-23.617350040000002</v>
      </c>
      <c r="AH5">
        <v>268.7</v>
      </c>
      <c r="AI5" s="102">
        <v>23048</v>
      </c>
      <c r="AK5" t="s">
        <v>869</v>
      </c>
      <c r="AM5" t="s">
        <v>841</v>
      </c>
      <c r="AN5">
        <v>132</v>
      </c>
      <c r="AO5">
        <v>2</v>
      </c>
      <c r="AP5" t="s">
        <v>841</v>
      </c>
      <c r="AQ5" t="s">
        <v>841</v>
      </c>
      <c r="AR5">
        <v>85</v>
      </c>
      <c r="AS5" t="s">
        <v>841</v>
      </c>
      <c r="AT5" t="s">
        <v>841</v>
      </c>
      <c r="AU5" t="s">
        <v>841</v>
      </c>
      <c r="AV5" t="s">
        <v>841</v>
      </c>
      <c r="AW5" t="s">
        <v>841</v>
      </c>
      <c r="AX5" t="s">
        <v>841</v>
      </c>
      <c r="AY5" t="s">
        <v>841</v>
      </c>
      <c r="AZ5" t="s">
        <v>841</v>
      </c>
      <c r="BA5" t="s">
        <v>841</v>
      </c>
      <c r="BB5" t="s">
        <v>841</v>
      </c>
      <c r="BC5" t="s">
        <v>841</v>
      </c>
      <c r="BD5" t="s">
        <v>841</v>
      </c>
      <c r="BE5" t="s">
        <v>841</v>
      </c>
      <c r="BF5" t="s">
        <v>841</v>
      </c>
      <c r="BG5" t="s">
        <v>841</v>
      </c>
      <c r="BH5" t="s">
        <v>841</v>
      </c>
      <c r="BI5" t="s">
        <v>841</v>
      </c>
      <c r="BJ5" t="s">
        <v>841</v>
      </c>
      <c r="BK5" t="s">
        <v>841</v>
      </c>
      <c r="BL5">
        <v>15.56</v>
      </c>
    </row>
    <row r="6" spans="1:64" x14ac:dyDescent="0.25">
      <c r="A6">
        <v>50</v>
      </c>
      <c r="B6" t="s">
        <v>842</v>
      </c>
      <c r="C6">
        <v>4210</v>
      </c>
      <c r="D6" t="s">
        <v>601</v>
      </c>
      <c r="E6">
        <v>1304.41980106965</v>
      </c>
      <c r="F6">
        <v>1304.54</v>
      </c>
      <c r="G6" t="s">
        <v>841</v>
      </c>
      <c r="H6" t="s">
        <v>841</v>
      </c>
      <c r="I6">
        <v>1185</v>
      </c>
      <c r="J6" t="s">
        <v>492</v>
      </c>
      <c r="K6">
        <v>600</v>
      </c>
      <c r="L6">
        <v>4.8</v>
      </c>
      <c r="M6">
        <v>25</v>
      </c>
      <c r="N6" t="s">
        <v>598</v>
      </c>
      <c r="O6">
        <v>412</v>
      </c>
      <c r="P6">
        <v>160</v>
      </c>
      <c r="Q6">
        <v>145</v>
      </c>
      <c r="R6" t="s">
        <v>841</v>
      </c>
      <c r="S6" t="s">
        <v>841</v>
      </c>
      <c r="T6">
        <v>7.4</v>
      </c>
      <c r="U6">
        <v>1</v>
      </c>
      <c r="V6" t="s">
        <v>492</v>
      </c>
      <c r="W6" t="s">
        <v>44</v>
      </c>
      <c r="X6" t="s">
        <v>492</v>
      </c>
      <c r="Y6" t="s">
        <v>492</v>
      </c>
      <c r="Z6" t="s">
        <v>492</v>
      </c>
      <c r="AA6" t="s">
        <v>492</v>
      </c>
      <c r="AB6" t="s">
        <v>492</v>
      </c>
      <c r="AC6" t="s">
        <v>492</v>
      </c>
      <c r="AD6" t="s">
        <v>492</v>
      </c>
      <c r="AE6" t="s">
        <v>492</v>
      </c>
      <c r="AF6">
        <v>145.90530680000001</v>
      </c>
      <c r="AG6">
        <v>-24.41512522</v>
      </c>
      <c r="AH6">
        <v>379.17</v>
      </c>
      <c r="AI6" s="102">
        <v>25875</v>
      </c>
      <c r="AK6" t="s">
        <v>871</v>
      </c>
      <c r="AM6" t="s">
        <v>841</v>
      </c>
      <c r="AN6">
        <v>24</v>
      </c>
      <c r="AO6">
        <v>21</v>
      </c>
      <c r="AP6" t="s">
        <v>841</v>
      </c>
      <c r="AQ6">
        <v>31</v>
      </c>
      <c r="AR6">
        <v>195</v>
      </c>
      <c r="AS6" t="s">
        <v>841</v>
      </c>
      <c r="AT6" t="s">
        <v>841</v>
      </c>
      <c r="AU6" t="s">
        <v>841</v>
      </c>
      <c r="AV6" t="s">
        <v>841</v>
      </c>
      <c r="AW6" t="s">
        <v>841</v>
      </c>
      <c r="AX6" t="s">
        <v>841</v>
      </c>
      <c r="AY6" t="s">
        <v>841</v>
      </c>
      <c r="AZ6" t="s">
        <v>841</v>
      </c>
      <c r="BA6">
        <v>1.8</v>
      </c>
      <c r="BB6" t="s">
        <v>841</v>
      </c>
      <c r="BC6" t="s">
        <v>841</v>
      </c>
      <c r="BD6" t="s">
        <v>841</v>
      </c>
      <c r="BE6" t="s">
        <v>841</v>
      </c>
      <c r="BF6" t="s">
        <v>841</v>
      </c>
      <c r="BG6" t="s">
        <v>841</v>
      </c>
      <c r="BH6" t="s">
        <v>841</v>
      </c>
      <c r="BI6" t="s">
        <v>841</v>
      </c>
      <c r="BJ6" t="s">
        <v>841</v>
      </c>
      <c r="BK6" t="s">
        <v>841</v>
      </c>
      <c r="BL6">
        <v>0</v>
      </c>
    </row>
    <row r="7" spans="1:64" x14ac:dyDescent="0.25">
      <c r="A7">
        <v>51</v>
      </c>
      <c r="B7" t="s">
        <v>842</v>
      </c>
      <c r="C7">
        <v>4210</v>
      </c>
      <c r="D7" t="s">
        <v>601</v>
      </c>
      <c r="E7">
        <v>1898.7362055726801</v>
      </c>
      <c r="F7">
        <v>1898.9</v>
      </c>
      <c r="G7" t="s">
        <v>841</v>
      </c>
      <c r="H7" t="s">
        <v>841</v>
      </c>
      <c r="I7">
        <v>4770</v>
      </c>
      <c r="J7" t="s">
        <v>492</v>
      </c>
      <c r="K7">
        <v>2560</v>
      </c>
      <c r="L7">
        <v>1.25</v>
      </c>
      <c r="M7">
        <v>25</v>
      </c>
      <c r="N7" t="s">
        <v>598</v>
      </c>
      <c r="O7">
        <v>1462</v>
      </c>
      <c r="P7">
        <v>500</v>
      </c>
      <c r="Q7">
        <v>1000</v>
      </c>
      <c r="R7" t="s">
        <v>841</v>
      </c>
      <c r="S7" t="s">
        <v>841</v>
      </c>
      <c r="T7">
        <v>6.6</v>
      </c>
      <c r="U7">
        <v>3</v>
      </c>
      <c r="V7" t="s">
        <v>492</v>
      </c>
      <c r="W7" t="s">
        <v>44</v>
      </c>
      <c r="X7" t="s">
        <v>492</v>
      </c>
      <c r="Y7" t="s">
        <v>492</v>
      </c>
      <c r="Z7" t="s">
        <v>492</v>
      </c>
      <c r="AA7" t="s">
        <v>492</v>
      </c>
      <c r="AB7" t="s">
        <v>492</v>
      </c>
      <c r="AC7" t="s">
        <v>492</v>
      </c>
      <c r="AD7" t="s">
        <v>492</v>
      </c>
      <c r="AE7" t="s">
        <v>492</v>
      </c>
      <c r="AF7">
        <v>145.90530680000001</v>
      </c>
      <c r="AG7">
        <v>-24.41512522</v>
      </c>
      <c r="AH7">
        <v>379.17</v>
      </c>
      <c r="AI7" s="102">
        <v>25875</v>
      </c>
      <c r="AJ7" t="s">
        <v>872</v>
      </c>
      <c r="AM7" t="s">
        <v>841</v>
      </c>
      <c r="AN7">
        <v>348</v>
      </c>
      <c r="AO7">
        <v>32</v>
      </c>
      <c r="AP7" t="s">
        <v>841</v>
      </c>
      <c r="AQ7">
        <v>66</v>
      </c>
      <c r="AR7">
        <v>610</v>
      </c>
      <c r="AS7" t="s">
        <v>841</v>
      </c>
      <c r="AT7" t="s">
        <v>841</v>
      </c>
      <c r="AU7" t="s">
        <v>841</v>
      </c>
      <c r="AV7" t="s">
        <v>841</v>
      </c>
      <c r="AW7" t="s">
        <v>841</v>
      </c>
      <c r="AX7" t="s">
        <v>841</v>
      </c>
      <c r="AY7" t="s">
        <v>841</v>
      </c>
      <c r="AZ7" t="s">
        <v>841</v>
      </c>
      <c r="BA7">
        <v>2</v>
      </c>
      <c r="BB7" t="s">
        <v>841</v>
      </c>
      <c r="BC7" t="s">
        <v>841</v>
      </c>
      <c r="BD7" t="s">
        <v>841</v>
      </c>
      <c r="BE7" t="s">
        <v>841</v>
      </c>
      <c r="BF7" t="s">
        <v>841</v>
      </c>
      <c r="BG7" t="s">
        <v>841</v>
      </c>
      <c r="BH7" t="s">
        <v>841</v>
      </c>
      <c r="BI7" t="s">
        <v>841</v>
      </c>
      <c r="BJ7" t="s">
        <v>841</v>
      </c>
      <c r="BK7" t="s">
        <v>841</v>
      </c>
      <c r="BL7">
        <v>0</v>
      </c>
    </row>
    <row r="8" spans="1:64" x14ac:dyDescent="0.25">
      <c r="A8">
        <v>52</v>
      </c>
      <c r="B8" t="s">
        <v>842</v>
      </c>
      <c r="C8">
        <v>4210</v>
      </c>
      <c r="D8" t="s">
        <v>601</v>
      </c>
      <c r="E8">
        <v>2100.8200000000002</v>
      </c>
      <c r="F8">
        <v>2100.9899999999998</v>
      </c>
      <c r="G8" t="s">
        <v>841</v>
      </c>
      <c r="H8" t="s">
        <v>841</v>
      </c>
      <c r="I8">
        <v>2960</v>
      </c>
      <c r="J8" t="s">
        <v>492</v>
      </c>
      <c r="K8">
        <v>940</v>
      </c>
      <c r="L8">
        <v>2.35</v>
      </c>
      <c r="M8">
        <v>25</v>
      </c>
      <c r="N8" t="s">
        <v>598</v>
      </c>
      <c r="O8">
        <v>1096</v>
      </c>
      <c r="P8">
        <v>1300</v>
      </c>
      <c r="Q8">
        <v>300</v>
      </c>
      <c r="R8" t="s">
        <v>841</v>
      </c>
      <c r="S8" t="s">
        <v>841</v>
      </c>
      <c r="T8">
        <v>7.3</v>
      </c>
      <c r="U8">
        <v>2</v>
      </c>
      <c r="V8" t="s">
        <v>492</v>
      </c>
      <c r="W8" t="s">
        <v>44</v>
      </c>
      <c r="X8" t="s">
        <v>492</v>
      </c>
      <c r="Y8" t="s">
        <v>492</v>
      </c>
      <c r="Z8" t="s">
        <v>492</v>
      </c>
      <c r="AA8" t="s">
        <v>492</v>
      </c>
      <c r="AB8" t="s">
        <v>492</v>
      </c>
      <c r="AC8" t="s">
        <v>492</v>
      </c>
      <c r="AD8" t="s">
        <v>492</v>
      </c>
      <c r="AE8" t="s">
        <v>492</v>
      </c>
      <c r="AF8">
        <v>145.90530680000001</v>
      </c>
      <c r="AG8">
        <v>-24.41512522</v>
      </c>
      <c r="AH8">
        <v>379.17</v>
      </c>
      <c r="AI8" s="102">
        <v>25875</v>
      </c>
      <c r="AJ8" t="s">
        <v>872</v>
      </c>
      <c r="AM8" t="s">
        <v>841</v>
      </c>
      <c r="AN8">
        <v>32</v>
      </c>
      <c r="AO8">
        <v>53</v>
      </c>
      <c r="AP8" t="s">
        <v>841</v>
      </c>
      <c r="AQ8">
        <v>56</v>
      </c>
      <c r="AR8">
        <v>1586</v>
      </c>
      <c r="AS8" t="s">
        <v>841</v>
      </c>
      <c r="AT8" t="s">
        <v>841</v>
      </c>
      <c r="AU8" t="s">
        <v>841</v>
      </c>
      <c r="AV8" t="s">
        <v>841</v>
      </c>
      <c r="AW8" t="s">
        <v>841</v>
      </c>
      <c r="AX8" t="s">
        <v>841</v>
      </c>
      <c r="AY8" t="s">
        <v>841</v>
      </c>
      <c r="AZ8" t="s">
        <v>841</v>
      </c>
      <c r="BA8">
        <v>2</v>
      </c>
      <c r="BB8" t="s">
        <v>841</v>
      </c>
      <c r="BC8" t="s">
        <v>841</v>
      </c>
      <c r="BD8" t="s">
        <v>841</v>
      </c>
      <c r="BE8" t="s">
        <v>841</v>
      </c>
      <c r="BF8" t="s">
        <v>841</v>
      </c>
      <c r="BG8" t="s">
        <v>841</v>
      </c>
      <c r="BH8" t="s">
        <v>841</v>
      </c>
      <c r="BI8" t="s">
        <v>841</v>
      </c>
      <c r="BJ8" t="s">
        <v>841</v>
      </c>
      <c r="BK8" t="s">
        <v>841</v>
      </c>
      <c r="BL8">
        <v>0</v>
      </c>
    </row>
    <row r="9" spans="1:64" x14ac:dyDescent="0.25">
      <c r="A9">
        <v>20</v>
      </c>
      <c r="B9" t="s">
        <v>842</v>
      </c>
      <c r="C9">
        <v>3823</v>
      </c>
      <c r="D9" t="s">
        <v>968</v>
      </c>
      <c r="E9">
        <v>1712.7808339952301</v>
      </c>
      <c r="F9">
        <v>1713</v>
      </c>
      <c r="G9" t="s">
        <v>841</v>
      </c>
      <c r="H9" t="s">
        <v>841</v>
      </c>
      <c r="I9" t="s">
        <v>841</v>
      </c>
      <c r="J9" t="s">
        <v>492</v>
      </c>
      <c r="K9">
        <v>200</v>
      </c>
      <c r="L9">
        <v>7.52</v>
      </c>
      <c r="M9">
        <v>25</v>
      </c>
      <c r="N9" t="s">
        <v>598</v>
      </c>
      <c r="O9">
        <v>275</v>
      </c>
      <c r="P9">
        <v>390</v>
      </c>
      <c r="Q9">
        <v>80</v>
      </c>
      <c r="R9" t="s">
        <v>841</v>
      </c>
      <c r="S9" t="s">
        <v>841</v>
      </c>
      <c r="T9">
        <v>9.3000000000000007</v>
      </c>
      <c r="U9">
        <v>1</v>
      </c>
      <c r="V9" t="s">
        <v>492</v>
      </c>
      <c r="W9" t="s">
        <v>44</v>
      </c>
      <c r="X9" t="s">
        <v>492</v>
      </c>
      <c r="Y9" t="s">
        <v>492</v>
      </c>
      <c r="Z9" t="s">
        <v>492</v>
      </c>
      <c r="AA9" t="s">
        <v>492</v>
      </c>
      <c r="AB9" t="s">
        <v>492</v>
      </c>
      <c r="AC9" t="s">
        <v>492</v>
      </c>
      <c r="AD9" t="s">
        <v>492</v>
      </c>
      <c r="AE9" t="s">
        <v>492</v>
      </c>
      <c r="AF9">
        <v>145.28530276999999</v>
      </c>
      <c r="AG9">
        <v>-22.94735107</v>
      </c>
      <c r="AH9">
        <v>224.6</v>
      </c>
      <c r="AI9" s="102">
        <v>27107</v>
      </c>
      <c r="AK9" t="s">
        <v>1281</v>
      </c>
      <c r="AM9">
        <v>34</v>
      </c>
      <c r="AN9">
        <v>17</v>
      </c>
      <c r="AO9">
        <v>9</v>
      </c>
      <c r="AP9" t="s">
        <v>841</v>
      </c>
      <c r="AQ9">
        <v>25</v>
      </c>
      <c r="AR9">
        <v>342</v>
      </c>
      <c r="AS9">
        <v>66</v>
      </c>
      <c r="AT9" t="s">
        <v>841</v>
      </c>
      <c r="AU9" t="s">
        <v>841</v>
      </c>
      <c r="AV9" t="s">
        <v>841</v>
      </c>
      <c r="AW9" t="s">
        <v>841</v>
      </c>
      <c r="AX9" t="s">
        <v>841</v>
      </c>
      <c r="AY9" t="s">
        <v>841</v>
      </c>
      <c r="AZ9" t="s">
        <v>841</v>
      </c>
      <c r="BA9">
        <v>12</v>
      </c>
      <c r="BB9" t="s">
        <v>841</v>
      </c>
      <c r="BC9" t="s">
        <v>841</v>
      </c>
      <c r="BD9" t="s">
        <v>841</v>
      </c>
      <c r="BE9" t="s">
        <v>841</v>
      </c>
      <c r="BF9" t="s">
        <v>911</v>
      </c>
      <c r="BG9" t="s">
        <v>841</v>
      </c>
      <c r="BH9" t="s">
        <v>841</v>
      </c>
      <c r="BI9" t="s">
        <v>841</v>
      </c>
      <c r="BJ9" t="s">
        <v>841</v>
      </c>
      <c r="BK9" t="s">
        <v>841</v>
      </c>
    </row>
    <row r="10" spans="1:64" x14ac:dyDescent="0.25">
      <c r="A10">
        <v>34</v>
      </c>
      <c r="B10" t="s">
        <v>842</v>
      </c>
      <c r="C10">
        <v>3829</v>
      </c>
      <c r="D10" t="s">
        <v>992</v>
      </c>
      <c r="E10">
        <v>1210.8417267090399</v>
      </c>
      <c r="F10">
        <v>1211.83</v>
      </c>
      <c r="G10" t="s">
        <v>841</v>
      </c>
      <c r="H10" t="s">
        <v>841</v>
      </c>
      <c r="I10" t="s">
        <v>841</v>
      </c>
      <c r="J10" t="s">
        <v>492</v>
      </c>
      <c r="K10">
        <v>870</v>
      </c>
      <c r="L10" t="s">
        <v>841</v>
      </c>
      <c r="N10" t="s">
        <v>868</v>
      </c>
      <c r="O10" t="s">
        <v>841</v>
      </c>
      <c r="P10">
        <v>600</v>
      </c>
      <c r="Q10" t="s">
        <v>841</v>
      </c>
      <c r="R10" t="s">
        <v>841</v>
      </c>
      <c r="S10" t="s">
        <v>841</v>
      </c>
      <c r="T10" t="s">
        <v>841</v>
      </c>
      <c r="U10">
        <v>1</v>
      </c>
      <c r="V10" t="s">
        <v>492</v>
      </c>
      <c r="W10" t="s">
        <v>44</v>
      </c>
      <c r="X10" t="s">
        <v>492</v>
      </c>
      <c r="Y10" t="s">
        <v>492</v>
      </c>
      <c r="Z10" t="s">
        <v>492</v>
      </c>
      <c r="AA10" t="s">
        <v>492</v>
      </c>
      <c r="AB10" t="s">
        <v>492</v>
      </c>
      <c r="AC10" t="s">
        <v>492</v>
      </c>
      <c r="AD10" t="s">
        <v>492</v>
      </c>
      <c r="AE10" t="s">
        <v>492</v>
      </c>
      <c r="AF10">
        <v>143.97503438000001</v>
      </c>
      <c r="AG10">
        <v>-22.36736063</v>
      </c>
      <c r="AH10">
        <v>268.82</v>
      </c>
      <c r="AI10" s="102">
        <v>23568</v>
      </c>
      <c r="AK10" t="s">
        <v>884</v>
      </c>
      <c r="AM10" t="s">
        <v>841</v>
      </c>
      <c r="AN10" t="s">
        <v>841</v>
      </c>
      <c r="AO10" t="s">
        <v>841</v>
      </c>
      <c r="AP10" t="s">
        <v>841</v>
      </c>
      <c r="AQ10" t="s">
        <v>841</v>
      </c>
      <c r="AR10" t="s">
        <v>841</v>
      </c>
      <c r="AS10" t="s">
        <v>841</v>
      </c>
      <c r="AT10" t="s">
        <v>841</v>
      </c>
      <c r="AU10" t="s">
        <v>841</v>
      </c>
      <c r="AV10" t="s">
        <v>841</v>
      </c>
      <c r="AW10" t="s">
        <v>841</v>
      </c>
      <c r="AX10" t="s">
        <v>841</v>
      </c>
      <c r="AY10" t="s">
        <v>841</v>
      </c>
      <c r="AZ10" t="s">
        <v>841</v>
      </c>
      <c r="BA10" t="s">
        <v>841</v>
      </c>
      <c r="BB10" t="s">
        <v>841</v>
      </c>
      <c r="BC10" t="s">
        <v>841</v>
      </c>
      <c r="BD10" t="s">
        <v>841</v>
      </c>
      <c r="BE10" t="s">
        <v>841</v>
      </c>
      <c r="BF10" t="s">
        <v>841</v>
      </c>
      <c r="BG10" t="s">
        <v>841</v>
      </c>
      <c r="BH10" t="s">
        <v>841</v>
      </c>
      <c r="BI10" t="s">
        <v>841</v>
      </c>
      <c r="BJ10" t="s">
        <v>841</v>
      </c>
      <c r="BK10" t="s">
        <v>841</v>
      </c>
    </row>
    <row r="11" spans="1:64" x14ac:dyDescent="0.25">
      <c r="A11">
        <v>38</v>
      </c>
      <c r="B11" t="s">
        <v>842</v>
      </c>
      <c r="C11">
        <v>3832</v>
      </c>
      <c r="D11" t="s">
        <v>602</v>
      </c>
      <c r="E11">
        <v>1064.47062994816</v>
      </c>
      <c r="F11">
        <v>1065.22</v>
      </c>
      <c r="G11">
        <v>1620</v>
      </c>
      <c r="H11" t="s">
        <v>841</v>
      </c>
      <c r="I11" t="s">
        <v>841</v>
      </c>
      <c r="J11" t="s">
        <v>492</v>
      </c>
      <c r="K11">
        <v>100</v>
      </c>
      <c r="L11">
        <v>7.5</v>
      </c>
      <c r="M11">
        <v>25</v>
      </c>
      <c r="N11" t="s">
        <v>868</v>
      </c>
      <c r="O11">
        <v>324</v>
      </c>
      <c r="P11">
        <v>580</v>
      </c>
      <c r="Q11">
        <v>10</v>
      </c>
      <c r="R11" t="s">
        <v>841</v>
      </c>
      <c r="S11" t="s">
        <v>841</v>
      </c>
      <c r="T11">
        <v>8.6999999999999993</v>
      </c>
      <c r="U11">
        <v>1</v>
      </c>
      <c r="V11" t="s">
        <v>492</v>
      </c>
      <c r="W11" t="s">
        <v>44</v>
      </c>
      <c r="X11" t="s">
        <v>492</v>
      </c>
      <c r="Y11" t="s">
        <v>492</v>
      </c>
      <c r="Z11" t="s">
        <v>492</v>
      </c>
      <c r="AA11" t="s">
        <v>492</v>
      </c>
      <c r="AB11" t="s">
        <v>492</v>
      </c>
      <c r="AC11" t="s">
        <v>492</v>
      </c>
      <c r="AD11" t="s">
        <v>492</v>
      </c>
      <c r="AE11" t="s">
        <v>492</v>
      </c>
      <c r="AF11">
        <v>144.33392090000001</v>
      </c>
      <c r="AG11">
        <v>-22.48040808</v>
      </c>
      <c r="AH11">
        <v>227.37</v>
      </c>
      <c r="AI11" s="102">
        <v>22929</v>
      </c>
      <c r="AK11" t="s">
        <v>843</v>
      </c>
      <c r="AM11" t="s">
        <v>841</v>
      </c>
      <c r="AN11">
        <v>4</v>
      </c>
      <c r="AO11" t="s">
        <v>841</v>
      </c>
      <c r="AP11" t="s">
        <v>841</v>
      </c>
      <c r="AQ11" t="s">
        <v>841</v>
      </c>
      <c r="AR11">
        <v>708</v>
      </c>
      <c r="AS11" t="s">
        <v>841</v>
      </c>
      <c r="AT11" t="s">
        <v>841</v>
      </c>
      <c r="AU11" t="s">
        <v>841</v>
      </c>
      <c r="AV11" t="s">
        <v>841</v>
      </c>
      <c r="AW11" t="s">
        <v>841</v>
      </c>
      <c r="AX11" t="s">
        <v>841</v>
      </c>
      <c r="AY11" t="s">
        <v>841</v>
      </c>
      <c r="AZ11" t="s">
        <v>841</v>
      </c>
      <c r="BA11" t="s">
        <v>841</v>
      </c>
      <c r="BB11" t="s">
        <v>841</v>
      </c>
      <c r="BC11" t="s">
        <v>841</v>
      </c>
      <c r="BD11" t="s">
        <v>841</v>
      </c>
      <c r="BE11" t="s">
        <v>841</v>
      </c>
      <c r="BF11" t="s">
        <v>841</v>
      </c>
      <c r="BG11" t="s">
        <v>841</v>
      </c>
      <c r="BH11" t="s">
        <v>841</v>
      </c>
      <c r="BI11" t="s">
        <v>841</v>
      </c>
      <c r="BJ11" t="s">
        <v>841</v>
      </c>
      <c r="BK11" t="s">
        <v>841</v>
      </c>
    </row>
    <row r="12" spans="1:64" x14ac:dyDescent="0.25">
      <c r="A12">
        <v>49</v>
      </c>
      <c r="B12" t="s">
        <v>842</v>
      </c>
      <c r="C12">
        <v>4208</v>
      </c>
      <c r="D12" t="s">
        <v>1029</v>
      </c>
      <c r="E12">
        <v>1978.0210746268599</v>
      </c>
      <c r="F12">
        <v>1978.2</v>
      </c>
      <c r="G12">
        <v>111242</v>
      </c>
      <c r="H12" t="s">
        <v>841</v>
      </c>
      <c r="I12" t="s">
        <v>841</v>
      </c>
      <c r="J12" t="s">
        <v>492</v>
      </c>
      <c r="K12">
        <v>72000</v>
      </c>
      <c r="L12">
        <v>6.3E-2</v>
      </c>
      <c r="M12">
        <v>25</v>
      </c>
      <c r="N12" t="s">
        <v>868</v>
      </c>
      <c r="O12">
        <v>26000</v>
      </c>
      <c r="P12" t="s">
        <v>841</v>
      </c>
      <c r="Q12" t="s">
        <v>841</v>
      </c>
      <c r="R12" t="s">
        <v>841</v>
      </c>
      <c r="S12">
        <v>1.0860000000000001</v>
      </c>
      <c r="T12">
        <v>6</v>
      </c>
      <c r="U12">
        <v>1</v>
      </c>
      <c r="V12" t="s">
        <v>492</v>
      </c>
      <c r="W12" t="s">
        <v>44</v>
      </c>
      <c r="X12" t="s">
        <v>492</v>
      </c>
      <c r="Y12" t="s">
        <v>492</v>
      </c>
      <c r="Z12" t="s">
        <v>492</v>
      </c>
      <c r="AA12" t="s">
        <v>492</v>
      </c>
      <c r="AB12" t="s">
        <v>492</v>
      </c>
      <c r="AC12" t="s">
        <v>492</v>
      </c>
      <c r="AD12" t="s">
        <v>492</v>
      </c>
      <c r="AE12" t="s">
        <v>492</v>
      </c>
      <c r="AF12">
        <v>145.46920614999999</v>
      </c>
      <c r="AG12">
        <v>-24.84623805</v>
      </c>
      <c r="AH12">
        <v>294.10000000000002</v>
      </c>
      <c r="AI12" s="102">
        <v>35184</v>
      </c>
      <c r="AK12" t="s">
        <v>1288</v>
      </c>
      <c r="AM12">
        <v>1000</v>
      </c>
      <c r="AN12">
        <v>11000</v>
      </c>
      <c r="AO12">
        <v>1200</v>
      </c>
      <c r="AP12">
        <v>2</v>
      </c>
      <c r="AQ12">
        <v>920</v>
      </c>
      <c r="AR12">
        <v>40</v>
      </c>
      <c r="AS12" t="s">
        <v>1317</v>
      </c>
      <c r="AT12" t="s">
        <v>841</v>
      </c>
      <c r="AU12">
        <v>0.33</v>
      </c>
      <c r="AV12" t="s">
        <v>841</v>
      </c>
      <c r="AW12" t="s">
        <v>841</v>
      </c>
      <c r="AX12" t="s">
        <v>841</v>
      </c>
      <c r="AY12" t="s">
        <v>841</v>
      </c>
      <c r="AZ12" t="s">
        <v>841</v>
      </c>
      <c r="BA12" t="s">
        <v>841</v>
      </c>
      <c r="BB12" t="s">
        <v>841</v>
      </c>
      <c r="BC12" t="s">
        <v>841</v>
      </c>
      <c r="BD12" t="s">
        <v>841</v>
      </c>
      <c r="BE12" t="s">
        <v>841</v>
      </c>
      <c r="BF12" t="s">
        <v>841</v>
      </c>
      <c r="BG12" t="s">
        <v>841</v>
      </c>
      <c r="BH12" t="s">
        <v>841</v>
      </c>
      <c r="BI12" t="s">
        <v>841</v>
      </c>
      <c r="BJ12" t="s">
        <v>841</v>
      </c>
      <c r="BK12" t="s">
        <v>1317</v>
      </c>
      <c r="BL12">
        <v>20</v>
      </c>
    </row>
    <row r="13" spans="1:64" x14ac:dyDescent="0.25">
      <c r="A13">
        <v>1</v>
      </c>
      <c r="B13" t="s">
        <v>1305</v>
      </c>
      <c r="C13">
        <v>3814</v>
      </c>
      <c r="D13" t="s">
        <v>1031</v>
      </c>
      <c r="E13">
        <v>917.805036649214</v>
      </c>
      <c r="F13">
        <v>917.98</v>
      </c>
      <c r="H13" t="s">
        <v>492</v>
      </c>
      <c r="I13" t="s">
        <v>492</v>
      </c>
      <c r="J13">
        <v>1815</v>
      </c>
      <c r="N13" t="s">
        <v>492</v>
      </c>
      <c r="O13" t="s">
        <v>492</v>
      </c>
      <c r="P13" t="s">
        <v>492</v>
      </c>
      <c r="Q13" t="s">
        <v>492</v>
      </c>
      <c r="R13" t="s">
        <v>492</v>
      </c>
      <c r="S13" t="s">
        <v>492</v>
      </c>
      <c r="T13" t="s">
        <v>492</v>
      </c>
      <c r="U13" t="s">
        <v>492</v>
      </c>
      <c r="V13" t="s">
        <v>492</v>
      </c>
      <c r="W13" t="s">
        <v>1315</v>
      </c>
      <c r="X13" t="s">
        <v>492</v>
      </c>
      <c r="Y13" t="s">
        <v>492</v>
      </c>
      <c r="Z13" t="s">
        <v>492</v>
      </c>
      <c r="AA13" t="s">
        <v>492</v>
      </c>
      <c r="AB13" t="s">
        <v>492</v>
      </c>
      <c r="AC13" t="s">
        <v>492</v>
      </c>
      <c r="AD13" t="s">
        <v>492</v>
      </c>
      <c r="AE13" t="s">
        <v>492</v>
      </c>
      <c r="AF13">
        <v>146.03469576000001</v>
      </c>
      <c r="AG13">
        <v>-21.95623776</v>
      </c>
      <c r="AH13">
        <v>293.8</v>
      </c>
      <c r="AI13" s="102">
        <v>34814</v>
      </c>
      <c r="AK13" t="s">
        <v>871</v>
      </c>
    </row>
    <row r="14" spans="1:64" x14ac:dyDescent="0.25">
      <c r="A14">
        <v>2</v>
      </c>
      <c r="B14" t="s">
        <v>1305</v>
      </c>
      <c r="C14">
        <v>3814</v>
      </c>
      <c r="D14" t="s">
        <v>1031</v>
      </c>
      <c r="E14">
        <v>2596.2981249999998</v>
      </c>
      <c r="F14">
        <v>2597</v>
      </c>
      <c r="H14" t="s">
        <v>492</v>
      </c>
      <c r="I14" t="s">
        <v>492</v>
      </c>
      <c r="J14">
        <v>4950</v>
      </c>
      <c r="N14" t="s">
        <v>492</v>
      </c>
      <c r="O14" t="s">
        <v>492</v>
      </c>
      <c r="P14" t="s">
        <v>492</v>
      </c>
      <c r="Q14" t="s">
        <v>492</v>
      </c>
      <c r="R14" t="s">
        <v>492</v>
      </c>
      <c r="S14" t="s">
        <v>492</v>
      </c>
      <c r="T14" t="s">
        <v>492</v>
      </c>
      <c r="U14" t="s">
        <v>492</v>
      </c>
      <c r="V14" t="s">
        <v>492</v>
      </c>
      <c r="W14" t="s">
        <v>1315</v>
      </c>
      <c r="X14" t="s">
        <v>492</v>
      </c>
      <c r="Y14" t="s">
        <v>492</v>
      </c>
      <c r="Z14" t="s">
        <v>492</v>
      </c>
      <c r="AA14" t="s">
        <v>492</v>
      </c>
      <c r="AB14" t="s">
        <v>492</v>
      </c>
      <c r="AC14" t="s">
        <v>492</v>
      </c>
      <c r="AD14" t="s">
        <v>492</v>
      </c>
      <c r="AE14" t="s">
        <v>492</v>
      </c>
      <c r="AF14">
        <v>146.03469576000001</v>
      </c>
      <c r="AG14">
        <v>-21.95623776</v>
      </c>
      <c r="AH14">
        <v>293.8</v>
      </c>
      <c r="AI14" s="102">
        <v>34814</v>
      </c>
      <c r="AK14" t="s">
        <v>1291</v>
      </c>
    </row>
    <row r="15" spans="1:64" x14ac:dyDescent="0.25">
      <c r="A15">
        <v>7</v>
      </c>
      <c r="B15" t="s">
        <v>842</v>
      </c>
      <c r="C15">
        <v>3814</v>
      </c>
      <c r="D15" t="s">
        <v>1031</v>
      </c>
      <c r="E15">
        <v>917.82502617801003</v>
      </c>
      <c r="F15">
        <v>918</v>
      </c>
      <c r="G15" t="s">
        <v>841</v>
      </c>
      <c r="H15" t="s">
        <v>841</v>
      </c>
      <c r="I15" t="s">
        <v>841</v>
      </c>
      <c r="J15" t="s">
        <v>492</v>
      </c>
      <c r="K15">
        <v>1100</v>
      </c>
      <c r="L15" t="s">
        <v>841</v>
      </c>
      <c r="N15" t="s">
        <v>868</v>
      </c>
      <c r="O15" t="s">
        <v>841</v>
      </c>
      <c r="P15">
        <v>56</v>
      </c>
      <c r="Q15" t="s">
        <v>841</v>
      </c>
      <c r="R15" t="s">
        <v>841</v>
      </c>
      <c r="S15" t="s">
        <v>841</v>
      </c>
      <c r="T15">
        <v>8</v>
      </c>
      <c r="U15">
        <v>2</v>
      </c>
      <c r="V15" t="s">
        <v>492</v>
      </c>
      <c r="W15" t="s">
        <v>44</v>
      </c>
      <c r="X15" t="s">
        <v>492</v>
      </c>
      <c r="Y15" t="s">
        <v>492</v>
      </c>
      <c r="Z15" t="s">
        <v>492</v>
      </c>
      <c r="AA15" t="s">
        <v>492</v>
      </c>
      <c r="AB15" t="s">
        <v>492</v>
      </c>
      <c r="AC15" t="s">
        <v>492</v>
      </c>
      <c r="AD15" t="s">
        <v>492</v>
      </c>
      <c r="AE15" t="s">
        <v>492</v>
      </c>
      <c r="AF15">
        <v>146.03469576000001</v>
      </c>
      <c r="AG15">
        <v>-21.95623776</v>
      </c>
      <c r="AH15">
        <v>293.8</v>
      </c>
      <c r="AI15" s="102">
        <v>34814</v>
      </c>
      <c r="AK15" t="s">
        <v>871</v>
      </c>
      <c r="AM15" t="s">
        <v>841</v>
      </c>
      <c r="AN15">
        <v>22.4</v>
      </c>
      <c r="AO15" t="s">
        <v>841</v>
      </c>
      <c r="AP15" t="s">
        <v>841</v>
      </c>
      <c r="AQ15" t="s">
        <v>841</v>
      </c>
      <c r="AR15" t="s">
        <v>841</v>
      </c>
      <c r="AS15" t="s">
        <v>841</v>
      </c>
      <c r="AT15" t="s">
        <v>841</v>
      </c>
      <c r="AU15" t="s">
        <v>841</v>
      </c>
      <c r="AV15" t="s">
        <v>841</v>
      </c>
      <c r="AW15" t="s">
        <v>841</v>
      </c>
      <c r="AX15" t="s">
        <v>841</v>
      </c>
      <c r="AY15" t="s">
        <v>841</v>
      </c>
      <c r="AZ15" t="s">
        <v>841</v>
      </c>
      <c r="BA15" t="s">
        <v>841</v>
      </c>
      <c r="BB15" t="s">
        <v>841</v>
      </c>
      <c r="BC15" t="s">
        <v>841</v>
      </c>
      <c r="BD15" t="s">
        <v>841</v>
      </c>
      <c r="BE15" t="s">
        <v>841</v>
      </c>
      <c r="BF15" t="s">
        <v>841</v>
      </c>
      <c r="BG15" t="s">
        <v>841</v>
      </c>
      <c r="BH15" t="s">
        <v>841</v>
      </c>
      <c r="BI15" t="s">
        <v>841</v>
      </c>
      <c r="BJ15" t="s">
        <v>841</v>
      </c>
      <c r="BK15" t="s">
        <v>841</v>
      </c>
    </row>
    <row r="16" spans="1:64" x14ac:dyDescent="0.25">
      <c r="A16">
        <v>8</v>
      </c>
      <c r="B16" t="s">
        <v>842</v>
      </c>
      <c r="C16">
        <v>3814</v>
      </c>
      <c r="D16" t="s">
        <v>1031</v>
      </c>
      <c r="E16">
        <v>2596.2981249999998</v>
      </c>
      <c r="F16">
        <v>2597</v>
      </c>
      <c r="G16" t="s">
        <v>841</v>
      </c>
      <c r="H16" t="s">
        <v>841</v>
      </c>
      <c r="I16" t="s">
        <v>841</v>
      </c>
      <c r="J16" t="s">
        <v>492</v>
      </c>
      <c r="K16">
        <v>3000</v>
      </c>
      <c r="L16" t="s">
        <v>841</v>
      </c>
      <c r="N16" t="s">
        <v>868</v>
      </c>
      <c r="O16" t="s">
        <v>841</v>
      </c>
      <c r="P16" t="s">
        <v>841</v>
      </c>
      <c r="Q16">
        <v>64</v>
      </c>
      <c r="R16" t="s">
        <v>841</v>
      </c>
      <c r="S16" t="s">
        <v>841</v>
      </c>
      <c r="T16">
        <v>8</v>
      </c>
      <c r="U16">
        <v>1</v>
      </c>
      <c r="V16" t="s">
        <v>492</v>
      </c>
      <c r="W16" t="s">
        <v>44</v>
      </c>
      <c r="X16" t="s">
        <v>492</v>
      </c>
      <c r="Y16" t="s">
        <v>492</v>
      </c>
      <c r="Z16" t="s">
        <v>492</v>
      </c>
      <c r="AA16" t="s">
        <v>492</v>
      </c>
      <c r="AB16" t="s">
        <v>492</v>
      </c>
      <c r="AC16" t="s">
        <v>492</v>
      </c>
      <c r="AD16" t="s">
        <v>492</v>
      </c>
      <c r="AE16" t="s">
        <v>492</v>
      </c>
      <c r="AF16">
        <v>146.03469576000001</v>
      </c>
      <c r="AG16">
        <v>-21.95623776</v>
      </c>
      <c r="AH16">
        <v>293.8</v>
      </c>
      <c r="AI16" s="102">
        <v>34814</v>
      </c>
      <c r="AK16" t="s">
        <v>1291</v>
      </c>
      <c r="AM16" t="s">
        <v>841</v>
      </c>
      <c r="AN16" t="s">
        <v>841</v>
      </c>
      <c r="AO16" t="s">
        <v>841</v>
      </c>
      <c r="AP16" t="s">
        <v>841</v>
      </c>
      <c r="AQ16" t="s">
        <v>841</v>
      </c>
      <c r="AR16" t="s">
        <v>841</v>
      </c>
      <c r="AS16" t="s">
        <v>841</v>
      </c>
      <c r="AT16" t="s">
        <v>841</v>
      </c>
      <c r="AU16" t="s">
        <v>841</v>
      </c>
      <c r="AV16" t="s">
        <v>841</v>
      </c>
      <c r="AW16" t="s">
        <v>841</v>
      </c>
      <c r="AX16" t="s">
        <v>841</v>
      </c>
      <c r="AY16" t="s">
        <v>841</v>
      </c>
      <c r="AZ16" t="s">
        <v>841</v>
      </c>
      <c r="BA16" t="s">
        <v>841</v>
      </c>
      <c r="BB16" t="s">
        <v>841</v>
      </c>
      <c r="BC16" t="s">
        <v>841</v>
      </c>
      <c r="BD16" t="s">
        <v>841</v>
      </c>
      <c r="BE16" t="s">
        <v>841</v>
      </c>
      <c r="BF16" t="s">
        <v>841</v>
      </c>
      <c r="BG16" t="s">
        <v>841</v>
      </c>
      <c r="BH16" t="s">
        <v>841</v>
      </c>
      <c r="BI16" t="s">
        <v>841</v>
      </c>
      <c r="BJ16" t="s">
        <v>841</v>
      </c>
      <c r="BK16" t="s">
        <v>841</v>
      </c>
    </row>
    <row r="17" spans="1:63" x14ac:dyDescent="0.25">
      <c r="A17">
        <v>44</v>
      </c>
      <c r="B17" t="s">
        <v>842</v>
      </c>
      <c r="C17">
        <v>3899</v>
      </c>
      <c r="D17" t="s">
        <v>603</v>
      </c>
      <c r="E17">
        <v>1858.22471371092</v>
      </c>
      <c r="F17">
        <v>1858.88</v>
      </c>
      <c r="G17">
        <v>690</v>
      </c>
      <c r="H17" t="s">
        <v>841</v>
      </c>
      <c r="I17" t="s">
        <v>841</v>
      </c>
      <c r="J17" t="s">
        <v>492</v>
      </c>
      <c r="K17">
        <v>110</v>
      </c>
      <c r="L17">
        <v>9.52</v>
      </c>
      <c r="M17">
        <v>25</v>
      </c>
      <c r="N17" t="s">
        <v>868</v>
      </c>
      <c r="O17">
        <v>195</v>
      </c>
      <c r="P17">
        <v>280</v>
      </c>
      <c r="Q17">
        <v>50</v>
      </c>
      <c r="R17" t="s">
        <v>841</v>
      </c>
      <c r="S17" t="s">
        <v>841</v>
      </c>
      <c r="T17">
        <v>7.5</v>
      </c>
      <c r="U17">
        <v>1</v>
      </c>
      <c r="V17" t="s">
        <v>492</v>
      </c>
      <c r="W17" t="s">
        <v>44</v>
      </c>
      <c r="X17" t="s">
        <v>492</v>
      </c>
      <c r="Y17" t="s">
        <v>492</v>
      </c>
      <c r="Z17" t="s">
        <v>492</v>
      </c>
      <c r="AA17" t="s">
        <v>492</v>
      </c>
      <c r="AB17" t="s">
        <v>492</v>
      </c>
      <c r="AC17" t="s">
        <v>492</v>
      </c>
      <c r="AD17" t="s">
        <v>492</v>
      </c>
      <c r="AE17" t="s">
        <v>492</v>
      </c>
      <c r="AF17">
        <v>144.75115883000001</v>
      </c>
      <c r="AG17">
        <v>-25.238183190000001</v>
      </c>
      <c r="AH17">
        <v>337.09</v>
      </c>
      <c r="AI17" s="102">
        <v>24211</v>
      </c>
      <c r="AK17" t="s">
        <v>873</v>
      </c>
      <c r="AM17" t="s">
        <v>841</v>
      </c>
      <c r="AN17">
        <v>20</v>
      </c>
      <c r="AO17" t="s">
        <v>1318</v>
      </c>
      <c r="AP17" t="s">
        <v>841</v>
      </c>
      <c r="AQ17">
        <v>40</v>
      </c>
      <c r="AR17">
        <v>340</v>
      </c>
      <c r="AS17" t="s">
        <v>841</v>
      </c>
      <c r="AT17" t="s">
        <v>841</v>
      </c>
      <c r="AU17" t="s">
        <v>841</v>
      </c>
      <c r="AV17" t="s">
        <v>841</v>
      </c>
      <c r="AW17" t="s">
        <v>841</v>
      </c>
      <c r="AX17" t="s">
        <v>841</v>
      </c>
      <c r="AY17" t="s">
        <v>841</v>
      </c>
      <c r="AZ17" t="s">
        <v>841</v>
      </c>
      <c r="BA17" t="s">
        <v>841</v>
      </c>
      <c r="BB17" t="s">
        <v>841</v>
      </c>
      <c r="BC17" t="s">
        <v>841</v>
      </c>
      <c r="BD17" t="s">
        <v>841</v>
      </c>
      <c r="BE17" t="s">
        <v>841</v>
      </c>
      <c r="BF17" t="s">
        <v>841</v>
      </c>
      <c r="BG17" t="s">
        <v>841</v>
      </c>
      <c r="BH17" t="s">
        <v>841</v>
      </c>
      <c r="BI17" t="s">
        <v>841</v>
      </c>
      <c r="BJ17" t="s">
        <v>841</v>
      </c>
      <c r="BK17" t="s">
        <v>841</v>
      </c>
    </row>
    <row r="18" spans="1:63" x14ac:dyDescent="0.25">
      <c r="A18">
        <v>45</v>
      </c>
      <c r="B18" t="s">
        <v>842</v>
      </c>
      <c r="C18">
        <v>3899</v>
      </c>
      <c r="D18" t="s">
        <v>603</v>
      </c>
      <c r="E18">
        <v>3543.3594672746399</v>
      </c>
      <c r="F18">
        <v>3545.26</v>
      </c>
      <c r="G18">
        <v>26000</v>
      </c>
      <c r="H18" t="s">
        <v>841</v>
      </c>
      <c r="I18" t="s">
        <v>841</v>
      </c>
      <c r="J18" t="s">
        <v>492</v>
      </c>
      <c r="K18">
        <v>9500</v>
      </c>
      <c r="L18">
        <v>0.36</v>
      </c>
      <c r="M18">
        <v>25</v>
      </c>
      <c r="N18" t="s">
        <v>598</v>
      </c>
      <c r="O18">
        <v>5743</v>
      </c>
      <c r="P18">
        <v>640</v>
      </c>
      <c r="Q18">
        <v>3860</v>
      </c>
      <c r="R18">
        <v>27700</v>
      </c>
      <c r="S18" t="s">
        <v>841</v>
      </c>
      <c r="T18">
        <v>6.8</v>
      </c>
      <c r="U18">
        <v>779</v>
      </c>
      <c r="V18" t="s">
        <v>492</v>
      </c>
      <c r="W18" t="s">
        <v>44</v>
      </c>
      <c r="X18" t="s">
        <v>492</v>
      </c>
      <c r="Y18" t="s">
        <v>492</v>
      </c>
      <c r="Z18" t="s">
        <v>492</v>
      </c>
      <c r="AA18" t="s">
        <v>492</v>
      </c>
      <c r="AB18" t="s">
        <v>492</v>
      </c>
      <c r="AC18" t="s">
        <v>492</v>
      </c>
      <c r="AD18" t="s">
        <v>492</v>
      </c>
      <c r="AE18" t="s">
        <v>492</v>
      </c>
      <c r="AF18">
        <v>144.75115883000001</v>
      </c>
      <c r="AG18">
        <v>-25.238183190000001</v>
      </c>
      <c r="AH18">
        <v>337.09</v>
      </c>
      <c r="AI18" s="102">
        <v>24211</v>
      </c>
      <c r="AK18" t="s">
        <v>874</v>
      </c>
      <c r="AM18" t="s">
        <v>841</v>
      </c>
      <c r="AN18">
        <v>1224</v>
      </c>
      <c r="AO18">
        <v>194</v>
      </c>
      <c r="AP18" t="s">
        <v>841</v>
      </c>
      <c r="AQ18">
        <v>2200</v>
      </c>
      <c r="AR18">
        <v>780</v>
      </c>
      <c r="AS18" t="s">
        <v>841</v>
      </c>
      <c r="AT18" t="s">
        <v>841</v>
      </c>
      <c r="AU18" t="s">
        <v>841</v>
      </c>
      <c r="AV18" t="s">
        <v>841</v>
      </c>
      <c r="AW18" t="s">
        <v>841</v>
      </c>
      <c r="AX18" t="s">
        <v>841</v>
      </c>
      <c r="AY18" t="s">
        <v>841</v>
      </c>
      <c r="AZ18" t="s">
        <v>841</v>
      </c>
      <c r="BA18" t="s">
        <v>841</v>
      </c>
      <c r="BB18" t="s">
        <v>841</v>
      </c>
      <c r="BC18" t="s">
        <v>841</v>
      </c>
      <c r="BD18" t="s">
        <v>841</v>
      </c>
      <c r="BE18" t="s">
        <v>841</v>
      </c>
      <c r="BF18" t="s">
        <v>841</v>
      </c>
      <c r="BG18" t="s">
        <v>841</v>
      </c>
      <c r="BH18" t="s">
        <v>841</v>
      </c>
      <c r="BI18" t="s">
        <v>841</v>
      </c>
      <c r="BJ18" t="s">
        <v>841</v>
      </c>
      <c r="BK18" t="s">
        <v>841</v>
      </c>
    </row>
    <row r="19" spans="1:63" x14ac:dyDescent="0.25">
      <c r="A19">
        <v>46</v>
      </c>
      <c r="B19" t="s">
        <v>842</v>
      </c>
      <c r="C19">
        <v>3899</v>
      </c>
      <c r="D19" t="s">
        <v>603</v>
      </c>
      <c r="E19">
        <v>3612.5456197519802</v>
      </c>
      <c r="F19">
        <v>3614.45</v>
      </c>
      <c r="G19">
        <v>3200</v>
      </c>
      <c r="H19" t="s">
        <v>841</v>
      </c>
      <c r="I19" t="s">
        <v>841</v>
      </c>
      <c r="J19" t="s">
        <v>492</v>
      </c>
      <c r="K19">
        <v>300</v>
      </c>
      <c r="L19">
        <v>3.45</v>
      </c>
      <c r="M19">
        <v>25</v>
      </c>
      <c r="N19" t="s">
        <v>677</v>
      </c>
      <c r="O19">
        <v>770</v>
      </c>
      <c r="P19">
        <v>580</v>
      </c>
      <c r="Q19">
        <v>80</v>
      </c>
      <c r="R19">
        <v>2900</v>
      </c>
      <c r="S19" t="s">
        <v>841</v>
      </c>
      <c r="T19">
        <v>8</v>
      </c>
      <c r="U19">
        <v>776</v>
      </c>
      <c r="V19" t="s">
        <v>492</v>
      </c>
      <c r="W19" t="s">
        <v>44</v>
      </c>
      <c r="X19" t="s">
        <v>492</v>
      </c>
      <c r="Y19" t="s">
        <v>492</v>
      </c>
      <c r="Z19" t="s">
        <v>492</v>
      </c>
      <c r="AA19" t="s">
        <v>492</v>
      </c>
      <c r="AB19" t="s">
        <v>492</v>
      </c>
      <c r="AC19" t="s">
        <v>492</v>
      </c>
      <c r="AD19" t="s">
        <v>492</v>
      </c>
      <c r="AE19" t="s">
        <v>492</v>
      </c>
      <c r="AF19">
        <v>144.75115883000001</v>
      </c>
      <c r="AG19">
        <v>-25.238183190000001</v>
      </c>
      <c r="AH19">
        <v>337.09</v>
      </c>
      <c r="AI19" s="102">
        <v>24211</v>
      </c>
      <c r="AK19" t="s">
        <v>875</v>
      </c>
      <c r="AM19" t="s">
        <v>841</v>
      </c>
      <c r="AN19">
        <v>30</v>
      </c>
      <c r="AO19" t="s">
        <v>1318</v>
      </c>
      <c r="AP19" t="s">
        <v>841</v>
      </c>
      <c r="AQ19">
        <v>720</v>
      </c>
      <c r="AR19">
        <v>708</v>
      </c>
      <c r="AS19" t="s">
        <v>841</v>
      </c>
      <c r="AT19" t="s">
        <v>841</v>
      </c>
      <c r="AU19" t="s">
        <v>841</v>
      </c>
      <c r="AV19" t="s">
        <v>841</v>
      </c>
      <c r="AW19" t="s">
        <v>841</v>
      </c>
      <c r="AX19" t="s">
        <v>841</v>
      </c>
      <c r="AY19" t="s">
        <v>841</v>
      </c>
      <c r="AZ19" t="s">
        <v>841</v>
      </c>
      <c r="BA19" t="s">
        <v>841</v>
      </c>
      <c r="BB19" t="s">
        <v>841</v>
      </c>
      <c r="BC19" t="s">
        <v>841</v>
      </c>
      <c r="BD19" t="s">
        <v>841</v>
      </c>
      <c r="BE19" t="s">
        <v>841</v>
      </c>
      <c r="BF19" t="s">
        <v>841</v>
      </c>
      <c r="BG19" t="s">
        <v>841</v>
      </c>
      <c r="BH19" t="s">
        <v>841</v>
      </c>
      <c r="BI19" t="s">
        <v>841</v>
      </c>
      <c r="BJ19" t="s">
        <v>841</v>
      </c>
      <c r="BK19" t="s">
        <v>841</v>
      </c>
    </row>
    <row r="20" spans="1:63" x14ac:dyDescent="0.25">
      <c r="A20">
        <v>47</v>
      </c>
      <c r="B20" t="s">
        <v>842</v>
      </c>
      <c r="C20">
        <v>3899</v>
      </c>
      <c r="D20" t="s">
        <v>603</v>
      </c>
      <c r="E20">
        <v>3717.3793356377</v>
      </c>
      <c r="F20">
        <v>3719.29</v>
      </c>
      <c r="G20">
        <v>185000</v>
      </c>
      <c r="H20" t="s">
        <v>841</v>
      </c>
      <c r="I20" t="s">
        <v>841</v>
      </c>
      <c r="J20" t="s">
        <v>492</v>
      </c>
      <c r="K20">
        <v>77100</v>
      </c>
      <c r="L20">
        <v>7.4999999999999997E-2</v>
      </c>
      <c r="M20">
        <v>25</v>
      </c>
      <c r="N20" t="s">
        <v>598</v>
      </c>
      <c r="O20">
        <v>34125</v>
      </c>
      <c r="P20">
        <v>70</v>
      </c>
      <c r="Q20">
        <v>35000</v>
      </c>
      <c r="R20">
        <v>133000</v>
      </c>
      <c r="S20" t="s">
        <v>841</v>
      </c>
      <c r="T20">
        <v>5.3</v>
      </c>
      <c r="U20">
        <v>778</v>
      </c>
      <c r="V20" t="s">
        <v>492</v>
      </c>
      <c r="W20" t="s">
        <v>44</v>
      </c>
      <c r="X20" t="s">
        <v>492</v>
      </c>
      <c r="Y20" t="s">
        <v>492</v>
      </c>
      <c r="Z20" t="s">
        <v>492</v>
      </c>
      <c r="AA20" t="s">
        <v>492</v>
      </c>
      <c r="AB20" t="s">
        <v>492</v>
      </c>
      <c r="AC20" t="s">
        <v>492</v>
      </c>
      <c r="AD20" t="s">
        <v>492</v>
      </c>
      <c r="AE20" t="s">
        <v>492</v>
      </c>
      <c r="AF20">
        <v>144.75115883000001</v>
      </c>
      <c r="AG20">
        <v>-25.238183190000001</v>
      </c>
      <c r="AH20">
        <v>337.09</v>
      </c>
      <c r="AI20" s="102">
        <v>24211</v>
      </c>
      <c r="AK20" t="s">
        <v>875</v>
      </c>
      <c r="AM20" t="s">
        <v>841</v>
      </c>
      <c r="AN20">
        <v>13640</v>
      </c>
      <c r="AO20">
        <v>219</v>
      </c>
      <c r="AP20" t="s">
        <v>841</v>
      </c>
      <c r="AQ20">
        <v>388</v>
      </c>
      <c r="AR20">
        <v>85</v>
      </c>
      <c r="AS20" t="s">
        <v>841</v>
      </c>
      <c r="AT20" t="s">
        <v>841</v>
      </c>
      <c r="AU20" t="s">
        <v>841</v>
      </c>
      <c r="AV20" t="s">
        <v>841</v>
      </c>
      <c r="AW20" t="s">
        <v>841</v>
      </c>
      <c r="AX20" t="s">
        <v>841</v>
      </c>
      <c r="AY20" t="s">
        <v>841</v>
      </c>
      <c r="AZ20" t="s">
        <v>841</v>
      </c>
      <c r="BA20" t="s">
        <v>841</v>
      </c>
      <c r="BB20" t="s">
        <v>841</v>
      </c>
      <c r="BC20" t="s">
        <v>841</v>
      </c>
      <c r="BD20" t="s">
        <v>841</v>
      </c>
      <c r="BE20" t="s">
        <v>841</v>
      </c>
      <c r="BF20" t="s">
        <v>841</v>
      </c>
      <c r="BG20" t="s">
        <v>841</v>
      </c>
      <c r="BH20" t="s">
        <v>841</v>
      </c>
      <c r="BI20" t="s">
        <v>841</v>
      </c>
      <c r="BJ20" t="s">
        <v>841</v>
      </c>
      <c r="BK20" t="s">
        <v>841</v>
      </c>
    </row>
    <row r="21" spans="1:63" x14ac:dyDescent="0.25">
      <c r="A21">
        <v>48</v>
      </c>
      <c r="B21" t="s">
        <v>842</v>
      </c>
      <c r="C21">
        <v>3899</v>
      </c>
      <c r="D21" t="s">
        <v>603</v>
      </c>
      <c r="E21">
        <v>3812.4626211260102</v>
      </c>
      <c r="F21">
        <v>3814.39</v>
      </c>
      <c r="G21">
        <v>169000</v>
      </c>
      <c r="H21" t="s">
        <v>841</v>
      </c>
      <c r="I21" t="s">
        <v>841</v>
      </c>
      <c r="J21" t="s">
        <v>492</v>
      </c>
      <c r="K21">
        <v>95000</v>
      </c>
      <c r="L21">
        <v>6.6000000000000003E-2</v>
      </c>
      <c r="M21">
        <v>25</v>
      </c>
      <c r="N21" t="s">
        <v>598</v>
      </c>
      <c r="O21">
        <v>44980</v>
      </c>
      <c r="P21">
        <v>30</v>
      </c>
      <c r="Q21">
        <v>36400</v>
      </c>
      <c r="R21">
        <v>150000</v>
      </c>
      <c r="S21" t="s">
        <v>841</v>
      </c>
      <c r="T21">
        <v>5.5</v>
      </c>
      <c r="U21">
        <v>777</v>
      </c>
      <c r="V21" t="s">
        <v>492</v>
      </c>
      <c r="W21" t="s">
        <v>44</v>
      </c>
      <c r="X21" t="s">
        <v>492</v>
      </c>
      <c r="Y21" t="s">
        <v>492</v>
      </c>
      <c r="Z21" t="s">
        <v>492</v>
      </c>
      <c r="AA21" t="s">
        <v>492</v>
      </c>
      <c r="AB21" t="s">
        <v>492</v>
      </c>
      <c r="AC21" t="s">
        <v>492</v>
      </c>
      <c r="AD21" t="s">
        <v>492</v>
      </c>
      <c r="AE21" t="s">
        <v>492</v>
      </c>
      <c r="AF21">
        <v>144.75115883000001</v>
      </c>
      <c r="AG21">
        <v>-25.238183190000001</v>
      </c>
      <c r="AH21">
        <v>337.09</v>
      </c>
      <c r="AI21" s="102">
        <v>24211</v>
      </c>
      <c r="AK21" t="s">
        <v>875</v>
      </c>
      <c r="AM21" t="s">
        <v>841</v>
      </c>
      <c r="AN21">
        <v>13680</v>
      </c>
      <c r="AO21">
        <v>537</v>
      </c>
      <c r="AP21" t="s">
        <v>841</v>
      </c>
      <c r="AQ21">
        <v>190</v>
      </c>
      <c r="AR21">
        <v>37</v>
      </c>
      <c r="AS21" t="s">
        <v>841</v>
      </c>
      <c r="AT21" t="s">
        <v>841</v>
      </c>
      <c r="AU21" t="s">
        <v>841</v>
      </c>
      <c r="AV21" t="s">
        <v>841</v>
      </c>
      <c r="AW21" t="s">
        <v>841</v>
      </c>
      <c r="AX21" t="s">
        <v>841</v>
      </c>
      <c r="AY21" t="s">
        <v>841</v>
      </c>
      <c r="AZ21" t="s">
        <v>841</v>
      </c>
      <c r="BA21" t="s">
        <v>841</v>
      </c>
      <c r="BB21" t="s">
        <v>841</v>
      </c>
      <c r="BC21" t="s">
        <v>841</v>
      </c>
      <c r="BD21" t="s">
        <v>841</v>
      </c>
      <c r="BE21" t="s">
        <v>841</v>
      </c>
      <c r="BF21" t="s">
        <v>841</v>
      </c>
      <c r="BG21" t="s">
        <v>841</v>
      </c>
      <c r="BH21" t="s">
        <v>841</v>
      </c>
      <c r="BI21" t="s">
        <v>841</v>
      </c>
      <c r="BJ21" t="s">
        <v>841</v>
      </c>
      <c r="BK21" t="s">
        <v>841</v>
      </c>
    </row>
    <row r="22" spans="1:63" x14ac:dyDescent="0.25">
      <c r="A22">
        <v>21</v>
      </c>
      <c r="B22" t="s">
        <v>842</v>
      </c>
      <c r="C22">
        <v>3824</v>
      </c>
      <c r="D22" t="s">
        <v>604</v>
      </c>
      <c r="E22">
        <v>741.79763290600795</v>
      </c>
      <c r="F22">
        <v>741.85</v>
      </c>
      <c r="G22">
        <v>675</v>
      </c>
      <c r="H22" t="s">
        <v>841</v>
      </c>
      <c r="I22" t="s">
        <v>841</v>
      </c>
      <c r="J22" t="s">
        <v>492</v>
      </c>
      <c r="K22">
        <v>146</v>
      </c>
      <c r="L22">
        <v>8.3000000000000007</v>
      </c>
      <c r="M22">
        <v>25</v>
      </c>
      <c r="N22" t="s">
        <v>868</v>
      </c>
      <c r="O22">
        <v>244</v>
      </c>
      <c r="P22">
        <v>383</v>
      </c>
      <c r="Q22">
        <v>79</v>
      </c>
      <c r="R22" t="s">
        <v>841</v>
      </c>
      <c r="S22" t="s">
        <v>841</v>
      </c>
      <c r="T22">
        <v>7.3</v>
      </c>
      <c r="U22" t="s">
        <v>876</v>
      </c>
      <c r="V22" t="s">
        <v>492</v>
      </c>
      <c r="W22" t="s">
        <v>44</v>
      </c>
      <c r="X22" t="s">
        <v>492</v>
      </c>
      <c r="Y22" t="s">
        <v>492</v>
      </c>
      <c r="Z22" t="s">
        <v>492</v>
      </c>
      <c r="AA22" t="s">
        <v>492</v>
      </c>
      <c r="AB22" t="s">
        <v>492</v>
      </c>
      <c r="AC22" t="s">
        <v>492</v>
      </c>
      <c r="AD22" t="s">
        <v>492</v>
      </c>
      <c r="AE22" t="s">
        <v>492</v>
      </c>
      <c r="AF22">
        <v>145.38974435</v>
      </c>
      <c r="AG22">
        <v>-23.313179909999999</v>
      </c>
      <c r="AH22">
        <v>253.89</v>
      </c>
      <c r="AI22" s="102">
        <v>25610</v>
      </c>
      <c r="AK22" t="s">
        <v>871</v>
      </c>
      <c r="AM22" t="s">
        <v>841</v>
      </c>
      <c r="AN22">
        <v>31</v>
      </c>
      <c r="AO22" t="s">
        <v>841</v>
      </c>
      <c r="AP22" t="s">
        <v>841</v>
      </c>
      <c r="AQ22">
        <v>22</v>
      </c>
      <c r="AR22">
        <v>467</v>
      </c>
      <c r="AS22" t="s">
        <v>841</v>
      </c>
      <c r="AT22" t="s">
        <v>841</v>
      </c>
      <c r="AU22" t="s">
        <v>841</v>
      </c>
      <c r="AV22" t="s">
        <v>841</v>
      </c>
      <c r="AW22" t="s">
        <v>841</v>
      </c>
      <c r="AX22" t="s">
        <v>841</v>
      </c>
      <c r="AY22" t="s">
        <v>841</v>
      </c>
      <c r="AZ22" t="s">
        <v>841</v>
      </c>
      <c r="BA22">
        <v>0.6</v>
      </c>
      <c r="BB22" t="s">
        <v>841</v>
      </c>
      <c r="BC22" t="s">
        <v>841</v>
      </c>
      <c r="BD22" t="s">
        <v>841</v>
      </c>
      <c r="BE22" t="s">
        <v>841</v>
      </c>
      <c r="BF22" t="s">
        <v>841</v>
      </c>
      <c r="BG22" t="s">
        <v>841</v>
      </c>
      <c r="BH22" t="s">
        <v>841</v>
      </c>
      <c r="BI22" t="s">
        <v>841</v>
      </c>
      <c r="BJ22" t="s">
        <v>841</v>
      </c>
      <c r="BK22" t="s">
        <v>841</v>
      </c>
    </row>
    <row r="23" spans="1:63" x14ac:dyDescent="0.25">
      <c r="A23">
        <v>22</v>
      </c>
      <c r="B23" t="s">
        <v>842</v>
      </c>
      <c r="C23">
        <v>3824</v>
      </c>
      <c r="D23" t="s">
        <v>604</v>
      </c>
      <c r="E23">
        <v>1099.2600297108399</v>
      </c>
      <c r="F23">
        <v>1099.3599999999999</v>
      </c>
      <c r="G23">
        <v>960</v>
      </c>
      <c r="H23" t="s">
        <v>841</v>
      </c>
      <c r="I23" t="s">
        <v>841</v>
      </c>
      <c r="J23" t="s">
        <v>492</v>
      </c>
      <c r="K23">
        <v>390</v>
      </c>
      <c r="L23">
        <v>6.5</v>
      </c>
      <c r="M23">
        <v>25</v>
      </c>
      <c r="N23" t="s">
        <v>868</v>
      </c>
      <c r="O23">
        <v>359</v>
      </c>
      <c r="P23">
        <v>300</v>
      </c>
      <c r="Q23">
        <v>70</v>
      </c>
      <c r="R23" t="s">
        <v>841</v>
      </c>
      <c r="S23" t="s">
        <v>841</v>
      </c>
      <c r="T23">
        <v>802</v>
      </c>
      <c r="U23" t="s">
        <v>877</v>
      </c>
      <c r="V23" t="s">
        <v>492</v>
      </c>
      <c r="W23" t="s">
        <v>44</v>
      </c>
      <c r="X23" t="s">
        <v>492</v>
      </c>
      <c r="Y23" t="s">
        <v>492</v>
      </c>
      <c r="Z23" t="s">
        <v>492</v>
      </c>
      <c r="AA23" t="s">
        <v>492</v>
      </c>
      <c r="AB23" t="s">
        <v>492</v>
      </c>
      <c r="AC23" t="s">
        <v>492</v>
      </c>
      <c r="AD23" t="s">
        <v>492</v>
      </c>
      <c r="AE23" t="s">
        <v>492</v>
      </c>
      <c r="AF23">
        <v>145.38974435</v>
      </c>
      <c r="AG23">
        <v>-23.313179909999999</v>
      </c>
      <c r="AH23">
        <v>253.89</v>
      </c>
      <c r="AI23" s="102">
        <v>25610</v>
      </c>
      <c r="AK23" t="s">
        <v>878</v>
      </c>
      <c r="AM23" t="s">
        <v>841</v>
      </c>
      <c r="AN23">
        <v>28</v>
      </c>
      <c r="AO23" t="s">
        <v>841</v>
      </c>
      <c r="AP23" t="s">
        <v>841</v>
      </c>
      <c r="AQ23" t="s">
        <v>841</v>
      </c>
      <c r="AR23">
        <v>366</v>
      </c>
      <c r="AS23" t="s">
        <v>841</v>
      </c>
      <c r="AT23" t="s">
        <v>841</v>
      </c>
      <c r="AU23" t="s">
        <v>841</v>
      </c>
      <c r="AV23" t="s">
        <v>841</v>
      </c>
      <c r="AW23" t="s">
        <v>841</v>
      </c>
      <c r="AX23" t="s">
        <v>841</v>
      </c>
      <c r="AY23" t="s">
        <v>841</v>
      </c>
      <c r="AZ23" t="s">
        <v>841</v>
      </c>
      <c r="BA23">
        <v>1</v>
      </c>
      <c r="BB23" t="s">
        <v>841</v>
      </c>
      <c r="BC23" t="s">
        <v>841</v>
      </c>
      <c r="BD23" t="s">
        <v>841</v>
      </c>
      <c r="BE23" t="s">
        <v>841</v>
      </c>
      <c r="BF23" t="s">
        <v>841</v>
      </c>
      <c r="BG23" t="s">
        <v>841</v>
      </c>
      <c r="BH23" t="s">
        <v>841</v>
      </c>
      <c r="BI23" t="s">
        <v>841</v>
      </c>
      <c r="BJ23" t="s">
        <v>841</v>
      </c>
      <c r="BK23" t="s">
        <v>841</v>
      </c>
    </row>
    <row r="24" spans="1:63" x14ac:dyDescent="0.25">
      <c r="A24">
        <v>9</v>
      </c>
      <c r="B24" t="s">
        <v>842</v>
      </c>
      <c r="C24">
        <v>3816</v>
      </c>
      <c r="D24" t="s">
        <v>605</v>
      </c>
      <c r="E24">
        <v>819.38</v>
      </c>
      <c r="F24">
        <v>819.5</v>
      </c>
      <c r="G24">
        <v>1088</v>
      </c>
      <c r="H24">
        <v>1034</v>
      </c>
      <c r="I24" t="s">
        <v>841</v>
      </c>
      <c r="J24" t="s">
        <v>492</v>
      </c>
      <c r="K24">
        <v>100</v>
      </c>
      <c r="L24">
        <v>5.46</v>
      </c>
      <c r="M24">
        <v>25</v>
      </c>
      <c r="N24" t="s">
        <v>598</v>
      </c>
      <c r="O24">
        <v>450</v>
      </c>
      <c r="P24">
        <v>804</v>
      </c>
      <c r="Q24">
        <v>47</v>
      </c>
      <c r="R24">
        <v>1830</v>
      </c>
      <c r="S24" t="s">
        <v>841</v>
      </c>
      <c r="T24">
        <v>7.9</v>
      </c>
      <c r="U24">
        <v>6</v>
      </c>
      <c r="V24" t="s">
        <v>492</v>
      </c>
      <c r="W24" t="s">
        <v>44</v>
      </c>
      <c r="X24" t="s">
        <v>492</v>
      </c>
      <c r="Y24" t="s">
        <v>492</v>
      </c>
      <c r="Z24" t="s">
        <v>492</v>
      </c>
      <c r="AA24" t="s">
        <v>492</v>
      </c>
      <c r="AB24" t="s">
        <v>492</v>
      </c>
      <c r="AC24" t="s">
        <v>492</v>
      </c>
      <c r="AD24" t="s">
        <v>492</v>
      </c>
      <c r="AE24" t="s">
        <v>492</v>
      </c>
      <c r="AF24">
        <v>144.57197134</v>
      </c>
      <c r="AG24">
        <v>-22.90707596</v>
      </c>
      <c r="AH24">
        <v>219.7</v>
      </c>
      <c r="AI24" s="102">
        <v>34210</v>
      </c>
      <c r="AK24" t="s">
        <v>871</v>
      </c>
      <c r="AM24">
        <v>15</v>
      </c>
      <c r="AN24">
        <v>16</v>
      </c>
      <c r="AO24">
        <v>1.8</v>
      </c>
      <c r="AP24" t="s">
        <v>841</v>
      </c>
      <c r="AQ24">
        <v>2.9</v>
      </c>
      <c r="AR24">
        <v>1005</v>
      </c>
      <c r="AS24" t="s">
        <v>841</v>
      </c>
      <c r="AT24" t="s">
        <v>841</v>
      </c>
      <c r="AU24" t="s">
        <v>841</v>
      </c>
      <c r="AV24" t="s">
        <v>841</v>
      </c>
      <c r="AW24" t="s">
        <v>841</v>
      </c>
      <c r="AX24" t="s">
        <v>841</v>
      </c>
      <c r="AY24" t="s">
        <v>841</v>
      </c>
      <c r="AZ24" t="s">
        <v>841</v>
      </c>
      <c r="BA24" t="s">
        <v>841</v>
      </c>
      <c r="BB24" t="s">
        <v>841</v>
      </c>
      <c r="BC24" t="s">
        <v>841</v>
      </c>
      <c r="BD24" t="s">
        <v>841</v>
      </c>
      <c r="BE24" t="s">
        <v>841</v>
      </c>
      <c r="BF24" t="s">
        <v>780</v>
      </c>
      <c r="BG24" t="s">
        <v>841</v>
      </c>
      <c r="BH24" t="s">
        <v>841</v>
      </c>
      <c r="BI24" t="s">
        <v>841</v>
      </c>
      <c r="BJ24" t="s">
        <v>841</v>
      </c>
      <c r="BK24" t="s">
        <v>841</v>
      </c>
    </row>
    <row r="25" spans="1:63" x14ac:dyDescent="0.25">
      <c r="A25">
        <v>10</v>
      </c>
      <c r="B25" t="s">
        <v>842</v>
      </c>
      <c r="C25">
        <v>3816</v>
      </c>
      <c r="D25" t="s">
        <v>605</v>
      </c>
      <c r="E25">
        <v>825.38</v>
      </c>
      <c r="F25">
        <v>825.5</v>
      </c>
      <c r="G25">
        <v>1088</v>
      </c>
      <c r="H25">
        <v>1028</v>
      </c>
      <c r="I25" t="s">
        <v>841</v>
      </c>
      <c r="J25" t="s">
        <v>492</v>
      </c>
      <c r="K25">
        <v>103</v>
      </c>
      <c r="L25">
        <v>5.49</v>
      </c>
      <c r="M25">
        <v>25</v>
      </c>
      <c r="N25" t="s">
        <v>598</v>
      </c>
      <c r="O25">
        <v>445</v>
      </c>
      <c r="P25">
        <v>795</v>
      </c>
      <c r="Q25">
        <v>39</v>
      </c>
      <c r="R25">
        <v>1820</v>
      </c>
      <c r="S25" t="s">
        <v>841</v>
      </c>
      <c r="T25">
        <v>8</v>
      </c>
      <c r="U25">
        <v>5</v>
      </c>
      <c r="V25" t="s">
        <v>492</v>
      </c>
      <c r="W25" t="s">
        <v>44</v>
      </c>
      <c r="X25" t="s">
        <v>492</v>
      </c>
      <c r="Y25" t="s">
        <v>492</v>
      </c>
      <c r="Z25" t="s">
        <v>492</v>
      </c>
      <c r="AA25" t="s">
        <v>492</v>
      </c>
      <c r="AB25" t="s">
        <v>492</v>
      </c>
      <c r="AC25" t="s">
        <v>492</v>
      </c>
      <c r="AD25" t="s">
        <v>492</v>
      </c>
      <c r="AE25" t="s">
        <v>492</v>
      </c>
      <c r="AF25">
        <v>144.57197134</v>
      </c>
      <c r="AG25">
        <v>-22.90707596</v>
      </c>
      <c r="AH25">
        <v>219.7</v>
      </c>
      <c r="AI25" s="102">
        <v>34210</v>
      </c>
      <c r="AK25" t="s">
        <v>871</v>
      </c>
      <c r="AM25">
        <v>14</v>
      </c>
      <c r="AN25">
        <v>13</v>
      </c>
      <c r="AO25">
        <v>1.5</v>
      </c>
      <c r="AP25" t="s">
        <v>841</v>
      </c>
      <c r="AQ25">
        <v>13.6</v>
      </c>
      <c r="AR25">
        <v>994.5</v>
      </c>
      <c r="AS25" t="s">
        <v>841</v>
      </c>
      <c r="AT25" t="s">
        <v>841</v>
      </c>
      <c r="AU25" t="s">
        <v>841</v>
      </c>
      <c r="AV25" t="s">
        <v>841</v>
      </c>
      <c r="AW25" t="s">
        <v>841</v>
      </c>
      <c r="AX25" t="s">
        <v>841</v>
      </c>
      <c r="AY25" t="s">
        <v>841</v>
      </c>
      <c r="AZ25" t="s">
        <v>841</v>
      </c>
      <c r="BA25" t="s">
        <v>841</v>
      </c>
      <c r="BB25" t="s">
        <v>841</v>
      </c>
      <c r="BC25" t="s">
        <v>841</v>
      </c>
      <c r="BD25" t="s">
        <v>841</v>
      </c>
      <c r="BE25" t="s">
        <v>841</v>
      </c>
      <c r="BF25" t="s">
        <v>780</v>
      </c>
      <c r="BG25" t="s">
        <v>841</v>
      </c>
      <c r="BH25" t="s">
        <v>841</v>
      </c>
      <c r="BI25" t="s">
        <v>841</v>
      </c>
      <c r="BJ25" t="s">
        <v>841</v>
      </c>
      <c r="BK25" t="s">
        <v>841</v>
      </c>
    </row>
    <row r="26" spans="1:63" x14ac:dyDescent="0.25">
      <c r="A26">
        <v>11</v>
      </c>
      <c r="B26" t="s">
        <v>842</v>
      </c>
      <c r="C26">
        <v>3816</v>
      </c>
      <c r="D26" t="s">
        <v>605</v>
      </c>
      <c r="E26">
        <v>846.38</v>
      </c>
      <c r="F26">
        <v>846.5</v>
      </c>
      <c r="G26">
        <v>1119</v>
      </c>
      <c r="H26">
        <v>1051</v>
      </c>
      <c r="I26" t="s">
        <v>841</v>
      </c>
      <c r="J26" t="s">
        <v>492</v>
      </c>
      <c r="K26">
        <v>93</v>
      </c>
      <c r="L26">
        <v>5.38</v>
      </c>
      <c r="M26">
        <v>25</v>
      </c>
      <c r="N26" t="s">
        <v>598</v>
      </c>
      <c r="O26">
        <v>459</v>
      </c>
      <c r="P26">
        <v>833</v>
      </c>
      <c r="Q26">
        <v>46</v>
      </c>
      <c r="R26">
        <v>1860</v>
      </c>
      <c r="S26" t="s">
        <v>841</v>
      </c>
      <c r="T26">
        <v>7.8</v>
      </c>
      <c r="U26">
        <v>4</v>
      </c>
      <c r="V26" t="s">
        <v>492</v>
      </c>
      <c r="W26" t="s">
        <v>44</v>
      </c>
      <c r="X26" t="s">
        <v>492</v>
      </c>
      <c r="Y26" t="s">
        <v>492</v>
      </c>
      <c r="Z26" t="s">
        <v>492</v>
      </c>
      <c r="AA26" t="s">
        <v>492</v>
      </c>
      <c r="AB26" t="s">
        <v>492</v>
      </c>
      <c r="AC26" t="s">
        <v>492</v>
      </c>
      <c r="AD26" t="s">
        <v>492</v>
      </c>
      <c r="AE26" t="s">
        <v>492</v>
      </c>
      <c r="AF26">
        <v>144.57197134</v>
      </c>
      <c r="AG26">
        <v>-22.90707596</v>
      </c>
      <c r="AH26">
        <v>219.7</v>
      </c>
      <c r="AI26" s="102">
        <v>34210</v>
      </c>
      <c r="AK26" t="s">
        <v>871</v>
      </c>
      <c r="AM26">
        <v>16</v>
      </c>
      <c r="AN26">
        <v>14</v>
      </c>
      <c r="AO26">
        <v>2.8</v>
      </c>
      <c r="AP26" t="s">
        <v>841</v>
      </c>
      <c r="AQ26">
        <v>13.1</v>
      </c>
      <c r="AR26">
        <v>1041</v>
      </c>
      <c r="AS26" t="s">
        <v>841</v>
      </c>
      <c r="AT26" t="s">
        <v>841</v>
      </c>
      <c r="AU26" t="s">
        <v>841</v>
      </c>
      <c r="AV26" t="s">
        <v>841</v>
      </c>
      <c r="AW26" t="s">
        <v>841</v>
      </c>
      <c r="AX26" t="s">
        <v>841</v>
      </c>
      <c r="AY26" t="s">
        <v>841</v>
      </c>
      <c r="AZ26" t="s">
        <v>841</v>
      </c>
      <c r="BA26" t="s">
        <v>841</v>
      </c>
      <c r="BB26" t="s">
        <v>841</v>
      </c>
      <c r="BC26" t="s">
        <v>841</v>
      </c>
      <c r="BD26" t="s">
        <v>841</v>
      </c>
      <c r="BE26" t="s">
        <v>841</v>
      </c>
      <c r="BF26" t="s">
        <v>780</v>
      </c>
      <c r="BG26" t="s">
        <v>841</v>
      </c>
      <c r="BH26" t="s">
        <v>841</v>
      </c>
      <c r="BI26" t="s">
        <v>841</v>
      </c>
      <c r="BJ26" t="s">
        <v>841</v>
      </c>
      <c r="BK26" t="s">
        <v>841</v>
      </c>
    </row>
    <row r="27" spans="1:63" x14ac:dyDescent="0.25">
      <c r="A27">
        <v>12</v>
      </c>
      <c r="B27" t="s">
        <v>842</v>
      </c>
      <c r="C27">
        <v>3816</v>
      </c>
      <c r="D27" t="s">
        <v>605</v>
      </c>
      <c r="E27">
        <v>872.88</v>
      </c>
      <c r="F27">
        <v>873</v>
      </c>
      <c r="G27">
        <v>1151</v>
      </c>
      <c r="H27">
        <v>1219</v>
      </c>
      <c r="I27" t="s">
        <v>841</v>
      </c>
      <c r="J27" t="s">
        <v>492</v>
      </c>
      <c r="K27">
        <v>192</v>
      </c>
      <c r="L27">
        <v>4.6500000000000004</v>
      </c>
      <c r="M27">
        <v>25</v>
      </c>
      <c r="N27" t="s">
        <v>868</v>
      </c>
      <c r="O27">
        <v>387</v>
      </c>
      <c r="P27">
        <v>810</v>
      </c>
      <c r="Q27">
        <v>107</v>
      </c>
      <c r="R27">
        <v>2150</v>
      </c>
      <c r="S27" t="s">
        <v>841</v>
      </c>
      <c r="T27">
        <v>7.9</v>
      </c>
      <c r="U27">
        <v>3</v>
      </c>
      <c r="V27" t="s">
        <v>492</v>
      </c>
      <c r="W27" t="s">
        <v>44</v>
      </c>
      <c r="X27" t="s">
        <v>492</v>
      </c>
      <c r="Y27" t="s">
        <v>492</v>
      </c>
      <c r="Z27" t="s">
        <v>492</v>
      </c>
      <c r="AA27" t="s">
        <v>492</v>
      </c>
      <c r="AB27" t="s">
        <v>492</v>
      </c>
      <c r="AC27" t="s">
        <v>492</v>
      </c>
      <c r="AD27" t="s">
        <v>492</v>
      </c>
      <c r="AE27" t="s">
        <v>492</v>
      </c>
      <c r="AF27">
        <v>144.57197134</v>
      </c>
      <c r="AG27">
        <v>-22.90707596</v>
      </c>
      <c r="AH27">
        <v>219.7</v>
      </c>
      <c r="AI27" s="102">
        <v>34210</v>
      </c>
      <c r="AK27" t="s">
        <v>871</v>
      </c>
      <c r="AM27">
        <v>17</v>
      </c>
      <c r="AN27">
        <v>10</v>
      </c>
      <c r="AO27">
        <v>20</v>
      </c>
      <c r="AP27" t="s">
        <v>841</v>
      </c>
      <c r="AQ27">
        <v>18</v>
      </c>
      <c r="AR27">
        <v>1013.3</v>
      </c>
      <c r="AS27" t="s">
        <v>841</v>
      </c>
      <c r="AT27" t="s">
        <v>841</v>
      </c>
      <c r="AU27" t="s">
        <v>841</v>
      </c>
      <c r="AV27" t="s">
        <v>841</v>
      </c>
      <c r="AW27" t="s">
        <v>841</v>
      </c>
      <c r="AX27" t="s">
        <v>841</v>
      </c>
      <c r="AY27" t="s">
        <v>841</v>
      </c>
      <c r="AZ27" t="s">
        <v>841</v>
      </c>
      <c r="BA27" t="s">
        <v>841</v>
      </c>
      <c r="BB27" t="s">
        <v>841</v>
      </c>
      <c r="BC27" t="s">
        <v>841</v>
      </c>
      <c r="BD27" t="s">
        <v>841</v>
      </c>
      <c r="BE27" t="s">
        <v>841</v>
      </c>
      <c r="BF27" t="s">
        <v>780</v>
      </c>
      <c r="BG27" t="s">
        <v>841</v>
      </c>
      <c r="BH27" t="s">
        <v>841</v>
      </c>
      <c r="BI27" t="s">
        <v>841</v>
      </c>
      <c r="BJ27" t="s">
        <v>841</v>
      </c>
      <c r="BK27" t="s">
        <v>841</v>
      </c>
    </row>
    <row r="28" spans="1:63" x14ac:dyDescent="0.25">
      <c r="A28">
        <v>13</v>
      </c>
      <c r="B28" t="s">
        <v>842</v>
      </c>
      <c r="C28">
        <v>3816</v>
      </c>
      <c r="D28" t="s">
        <v>605</v>
      </c>
      <c r="E28">
        <v>915.88</v>
      </c>
      <c r="F28">
        <v>916</v>
      </c>
      <c r="G28">
        <v>1425</v>
      </c>
      <c r="H28">
        <v>1422</v>
      </c>
      <c r="I28" t="s">
        <v>841</v>
      </c>
      <c r="J28" t="s">
        <v>492</v>
      </c>
      <c r="K28">
        <v>346</v>
      </c>
      <c r="L28">
        <v>4</v>
      </c>
      <c r="M28">
        <v>25</v>
      </c>
      <c r="N28" t="s">
        <v>598</v>
      </c>
      <c r="O28">
        <v>570</v>
      </c>
      <c r="P28">
        <v>726</v>
      </c>
      <c r="Q28">
        <v>61</v>
      </c>
      <c r="R28">
        <v>2500</v>
      </c>
      <c r="S28" t="s">
        <v>841</v>
      </c>
      <c r="T28">
        <v>7.8</v>
      </c>
      <c r="U28">
        <v>2</v>
      </c>
      <c r="V28" t="s">
        <v>492</v>
      </c>
      <c r="W28" t="s">
        <v>44</v>
      </c>
      <c r="X28" t="s">
        <v>492</v>
      </c>
      <c r="Y28" t="s">
        <v>492</v>
      </c>
      <c r="Z28" t="s">
        <v>492</v>
      </c>
      <c r="AA28" t="s">
        <v>492</v>
      </c>
      <c r="AB28" t="s">
        <v>492</v>
      </c>
      <c r="AC28" t="s">
        <v>492</v>
      </c>
      <c r="AD28" t="s">
        <v>492</v>
      </c>
      <c r="AE28" t="s">
        <v>492</v>
      </c>
      <c r="AF28">
        <v>144.57197134</v>
      </c>
      <c r="AG28">
        <v>-22.90707596</v>
      </c>
      <c r="AH28">
        <v>219.7</v>
      </c>
      <c r="AI28" s="102">
        <v>34210</v>
      </c>
      <c r="AK28" t="s">
        <v>879</v>
      </c>
      <c r="AM28">
        <v>22</v>
      </c>
      <c r="AN28">
        <v>20</v>
      </c>
      <c r="AO28">
        <v>2.8</v>
      </c>
      <c r="AP28" t="s">
        <v>841</v>
      </c>
      <c r="AQ28">
        <v>10.5</v>
      </c>
      <c r="AR28">
        <v>907.5</v>
      </c>
      <c r="AS28" t="s">
        <v>841</v>
      </c>
      <c r="AT28" t="s">
        <v>841</v>
      </c>
      <c r="AU28" t="s">
        <v>841</v>
      </c>
      <c r="AV28" t="s">
        <v>841</v>
      </c>
      <c r="AW28" t="s">
        <v>841</v>
      </c>
      <c r="AX28" t="s">
        <v>841</v>
      </c>
      <c r="AY28" t="s">
        <v>841</v>
      </c>
      <c r="AZ28" t="s">
        <v>841</v>
      </c>
      <c r="BA28" t="s">
        <v>841</v>
      </c>
      <c r="BB28" t="s">
        <v>841</v>
      </c>
      <c r="BC28" t="s">
        <v>841</v>
      </c>
      <c r="BD28" t="s">
        <v>841</v>
      </c>
      <c r="BE28" t="s">
        <v>841</v>
      </c>
      <c r="BF28" t="s">
        <v>780</v>
      </c>
      <c r="BG28" t="s">
        <v>841</v>
      </c>
      <c r="BH28" t="s">
        <v>841</v>
      </c>
      <c r="BI28" t="s">
        <v>841</v>
      </c>
      <c r="BJ28" t="s">
        <v>841</v>
      </c>
      <c r="BK28" t="s">
        <v>841</v>
      </c>
    </row>
    <row r="29" spans="1:63" x14ac:dyDescent="0.25">
      <c r="A29">
        <v>29</v>
      </c>
      <c r="B29" t="s">
        <v>842</v>
      </c>
      <c r="C29">
        <v>3827</v>
      </c>
      <c r="D29" t="s">
        <v>606</v>
      </c>
      <c r="E29">
        <v>781.94279284164804</v>
      </c>
      <c r="F29">
        <v>782.08</v>
      </c>
      <c r="G29">
        <v>850</v>
      </c>
      <c r="H29" t="s">
        <v>841</v>
      </c>
      <c r="I29" t="s">
        <v>841</v>
      </c>
      <c r="J29" t="s">
        <v>492</v>
      </c>
      <c r="K29">
        <v>62</v>
      </c>
      <c r="L29">
        <v>11.49</v>
      </c>
      <c r="M29">
        <v>25</v>
      </c>
      <c r="N29" t="s">
        <v>868</v>
      </c>
      <c r="O29">
        <v>212</v>
      </c>
      <c r="P29">
        <v>375</v>
      </c>
      <c r="Q29">
        <v>10</v>
      </c>
      <c r="R29" t="s">
        <v>841</v>
      </c>
      <c r="S29" t="s">
        <v>841</v>
      </c>
      <c r="T29">
        <v>8.8000000000000007</v>
      </c>
      <c r="U29">
        <v>1437</v>
      </c>
      <c r="V29" t="s">
        <v>492</v>
      </c>
      <c r="W29" t="s">
        <v>44</v>
      </c>
      <c r="X29" t="s">
        <v>492</v>
      </c>
      <c r="Y29" t="s">
        <v>492</v>
      </c>
      <c r="Z29" t="s">
        <v>492</v>
      </c>
      <c r="AA29" t="s">
        <v>492</v>
      </c>
      <c r="AB29" t="s">
        <v>492</v>
      </c>
      <c r="AC29" t="s">
        <v>492</v>
      </c>
      <c r="AD29" t="s">
        <v>492</v>
      </c>
      <c r="AE29" t="s">
        <v>492</v>
      </c>
      <c r="AF29">
        <v>144.72419199999999</v>
      </c>
      <c r="AG29">
        <v>-23.096242</v>
      </c>
      <c r="AH29">
        <v>238.95</v>
      </c>
      <c r="AI29" s="102">
        <v>24354</v>
      </c>
      <c r="AK29" t="s">
        <v>873</v>
      </c>
      <c r="AM29" t="s">
        <v>841</v>
      </c>
      <c r="AN29">
        <v>4</v>
      </c>
      <c r="AO29" t="s">
        <v>841</v>
      </c>
      <c r="AP29" t="s">
        <v>841</v>
      </c>
      <c r="AQ29">
        <v>9</v>
      </c>
      <c r="AR29">
        <v>340</v>
      </c>
      <c r="AS29">
        <v>58</v>
      </c>
      <c r="AT29" t="s">
        <v>841</v>
      </c>
      <c r="AU29" t="s">
        <v>841</v>
      </c>
      <c r="AV29" t="s">
        <v>841</v>
      </c>
      <c r="AW29" t="s">
        <v>841</v>
      </c>
      <c r="AX29" t="s">
        <v>841</v>
      </c>
      <c r="AY29" t="s">
        <v>841</v>
      </c>
      <c r="AZ29" t="s">
        <v>841</v>
      </c>
      <c r="BA29" t="s">
        <v>841</v>
      </c>
      <c r="BB29" t="s">
        <v>841</v>
      </c>
      <c r="BC29" t="s">
        <v>841</v>
      </c>
      <c r="BD29" t="s">
        <v>841</v>
      </c>
      <c r="BE29" t="s">
        <v>841</v>
      </c>
      <c r="BF29" t="s">
        <v>841</v>
      </c>
      <c r="BG29" t="s">
        <v>841</v>
      </c>
      <c r="BH29" t="s">
        <v>841</v>
      </c>
      <c r="BI29" t="s">
        <v>841</v>
      </c>
      <c r="BJ29" t="s">
        <v>841</v>
      </c>
      <c r="BK29" t="s">
        <v>841</v>
      </c>
    </row>
    <row r="30" spans="1:63" x14ac:dyDescent="0.25">
      <c r="A30">
        <v>30</v>
      </c>
      <c r="B30" t="s">
        <v>842</v>
      </c>
      <c r="C30">
        <v>3827</v>
      </c>
      <c r="D30" t="s">
        <v>606</v>
      </c>
      <c r="E30">
        <v>900.08644356955301</v>
      </c>
      <c r="F30">
        <v>900.34</v>
      </c>
      <c r="G30">
        <v>1150</v>
      </c>
      <c r="H30" t="s">
        <v>841</v>
      </c>
      <c r="I30" t="s">
        <v>841</v>
      </c>
      <c r="J30" t="s">
        <v>492</v>
      </c>
      <c r="K30">
        <v>90</v>
      </c>
      <c r="L30">
        <v>6.49</v>
      </c>
      <c r="M30">
        <v>25</v>
      </c>
      <c r="N30" t="s">
        <v>868</v>
      </c>
      <c r="O30">
        <v>338</v>
      </c>
      <c r="P30">
        <v>615</v>
      </c>
      <c r="Q30">
        <v>25</v>
      </c>
      <c r="R30" t="s">
        <v>841</v>
      </c>
      <c r="S30" t="s">
        <v>841</v>
      </c>
      <c r="T30">
        <v>8</v>
      </c>
      <c r="U30">
        <v>1435</v>
      </c>
      <c r="V30" t="s">
        <v>492</v>
      </c>
      <c r="W30" t="s">
        <v>44</v>
      </c>
      <c r="X30" t="s">
        <v>492</v>
      </c>
      <c r="Y30" t="s">
        <v>492</v>
      </c>
      <c r="Z30" t="s">
        <v>492</v>
      </c>
      <c r="AA30" t="s">
        <v>492</v>
      </c>
      <c r="AB30" t="s">
        <v>492</v>
      </c>
      <c r="AC30" t="s">
        <v>492</v>
      </c>
      <c r="AD30" t="s">
        <v>492</v>
      </c>
      <c r="AE30" t="s">
        <v>492</v>
      </c>
      <c r="AF30">
        <v>144.72419199999999</v>
      </c>
      <c r="AG30">
        <v>-23.096242</v>
      </c>
      <c r="AH30">
        <v>238.95</v>
      </c>
      <c r="AI30" s="102">
        <v>24354</v>
      </c>
      <c r="AK30" t="s">
        <v>871</v>
      </c>
      <c r="AM30" t="s">
        <v>841</v>
      </c>
      <c r="AN30">
        <v>10</v>
      </c>
      <c r="AO30" t="s">
        <v>841</v>
      </c>
      <c r="AP30" t="s">
        <v>841</v>
      </c>
      <c r="AQ30">
        <v>18</v>
      </c>
      <c r="AR30">
        <v>750</v>
      </c>
      <c r="AS30" t="s">
        <v>841</v>
      </c>
      <c r="AT30" t="s">
        <v>841</v>
      </c>
      <c r="AU30" t="s">
        <v>841</v>
      </c>
      <c r="AV30" t="s">
        <v>841</v>
      </c>
      <c r="AW30" t="s">
        <v>841</v>
      </c>
      <c r="AX30" t="s">
        <v>841</v>
      </c>
      <c r="AY30" t="s">
        <v>841</v>
      </c>
      <c r="AZ30" t="s">
        <v>841</v>
      </c>
      <c r="BA30" t="s">
        <v>841</v>
      </c>
      <c r="BB30" t="s">
        <v>841</v>
      </c>
      <c r="BC30" t="s">
        <v>841</v>
      </c>
      <c r="BD30" t="s">
        <v>841</v>
      </c>
      <c r="BE30" t="s">
        <v>841</v>
      </c>
      <c r="BF30" t="s">
        <v>841</v>
      </c>
      <c r="BG30" t="s">
        <v>841</v>
      </c>
      <c r="BH30" t="s">
        <v>841</v>
      </c>
      <c r="BI30" t="s">
        <v>841</v>
      </c>
      <c r="BJ30" t="s">
        <v>841</v>
      </c>
      <c r="BK30" t="s">
        <v>841</v>
      </c>
    </row>
    <row r="31" spans="1:63" x14ac:dyDescent="0.25">
      <c r="A31">
        <v>31</v>
      </c>
      <c r="B31" t="s">
        <v>842</v>
      </c>
      <c r="C31">
        <v>3827</v>
      </c>
      <c r="D31" t="s">
        <v>606</v>
      </c>
      <c r="E31">
        <v>1528.76064853963</v>
      </c>
      <c r="F31">
        <v>1529.41</v>
      </c>
      <c r="G31">
        <v>1300</v>
      </c>
      <c r="H31" t="s">
        <v>841</v>
      </c>
      <c r="I31" t="s">
        <v>841</v>
      </c>
      <c r="J31" t="s">
        <v>492</v>
      </c>
      <c r="K31">
        <v>140</v>
      </c>
      <c r="L31">
        <v>9.09</v>
      </c>
      <c r="M31">
        <v>25</v>
      </c>
      <c r="N31" t="s">
        <v>868</v>
      </c>
      <c r="O31">
        <v>235</v>
      </c>
      <c r="P31">
        <v>270</v>
      </c>
      <c r="Q31" t="s">
        <v>841</v>
      </c>
      <c r="R31" t="s">
        <v>841</v>
      </c>
      <c r="S31" t="s">
        <v>841</v>
      </c>
      <c r="T31">
        <v>7.7</v>
      </c>
      <c r="U31">
        <v>1436</v>
      </c>
      <c r="V31" t="s">
        <v>492</v>
      </c>
      <c r="W31" t="s">
        <v>44</v>
      </c>
      <c r="X31" t="s">
        <v>492</v>
      </c>
      <c r="Y31" t="s">
        <v>492</v>
      </c>
      <c r="Z31" t="s">
        <v>492</v>
      </c>
      <c r="AA31" t="s">
        <v>492</v>
      </c>
      <c r="AB31" t="s">
        <v>492</v>
      </c>
      <c r="AC31" t="s">
        <v>492</v>
      </c>
      <c r="AD31" t="s">
        <v>492</v>
      </c>
      <c r="AE31" t="s">
        <v>492</v>
      </c>
      <c r="AF31">
        <v>144.72419199999999</v>
      </c>
      <c r="AG31">
        <v>-23.096242</v>
      </c>
      <c r="AH31">
        <v>238.95</v>
      </c>
      <c r="AI31" s="102">
        <v>24354</v>
      </c>
      <c r="AK31" t="s">
        <v>878</v>
      </c>
      <c r="AM31" t="s">
        <v>841</v>
      </c>
      <c r="AN31" t="s">
        <v>841</v>
      </c>
      <c r="AO31" t="s">
        <v>841</v>
      </c>
      <c r="AP31" t="s">
        <v>841</v>
      </c>
      <c r="AQ31">
        <v>44</v>
      </c>
      <c r="AR31">
        <v>330</v>
      </c>
      <c r="AS31" t="s">
        <v>841</v>
      </c>
      <c r="AT31" t="s">
        <v>841</v>
      </c>
      <c r="AU31" t="s">
        <v>841</v>
      </c>
      <c r="AV31" t="s">
        <v>841</v>
      </c>
      <c r="AW31" t="s">
        <v>841</v>
      </c>
      <c r="AX31" t="s">
        <v>841</v>
      </c>
      <c r="AY31" t="s">
        <v>841</v>
      </c>
      <c r="AZ31" t="s">
        <v>841</v>
      </c>
      <c r="BA31" t="s">
        <v>841</v>
      </c>
      <c r="BB31" t="s">
        <v>841</v>
      </c>
      <c r="BC31" t="s">
        <v>841</v>
      </c>
      <c r="BD31" t="s">
        <v>841</v>
      </c>
      <c r="BE31" t="s">
        <v>841</v>
      </c>
      <c r="BF31" t="s">
        <v>841</v>
      </c>
      <c r="BG31" t="s">
        <v>841</v>
      </c>
      <c r="BH31" t="s">
        <v>841</v>
      </c>
      <c r="BI31" t="s">
        <v>841</v>
      </c>
      <c r="BJ31" t="s">
        <v>841</v>
      </c>
      <c r="BK31" t="s">
        <v>841</v>
      </c>
    </row>
    <row r="32" spans="1:63" x14ac:dyDescent="0.25">
      <c r="A32">
        <v>32</v>
      </c>
      <c r="B32" t="s">
        <v>842</v>
      </c>
      <c r="C32">
        <v>3828</v>
      </c>
      <c r="D32" t="s">
        <v>607</v>
      </c>
      <c r="E32">
        <v>1643.0795078922899</v>
      </c>
      <c r="F32">
        <v>1643.4</v>
      </c>
      <c r="G32">
        <v>2000</v>
      </c>
      <c r="H32" t="s">
        <v>841</v>
      </c>
      <c r="I32" t="s">
        <v>841</v>
      </c>
      <c r="J32" t="s">
        <v>492</v>
      </c>
      <c r="K32">
        <v>320</v>
      </c>
      <c r="L32">
        <v>4.8</v>
      </c>
      <c r="M32">
        <v>25</v>
      </c>
      <c r="N32" t="s">
        <v>868</v>
      </c>
      <c r="O32">
        <v>468</v>
      </c>
      <c r="P32">
        <v>540</v>
      </c>
      <c r="Q32">
        <v>20</v>
      </c>
      <c r="R32" t="s">
        <v>841</v>
      </c>
      <c r="S32" t="s">
        <v>841</v>
      </c>
      <c r="T32">
        <v>7.5</v>
      </c>
      <c r="U32" t="s">
        <v>880</v>
      </c>
      <c r="V32" t="s">
        <v>492</v>
      </c>
      <c r="W32" t="s">
        <v>44</v>
      </c>
      <c r="X32" t="s">
        <v>492</v>
      </c>
      <c r="Y32" t="s">
        <v>492</v>
      </c>
      <c r="Z32" t="s">
        <v>492</v>
      </c>
      <c r="AA32" t="s">
        <v>492</v>
      </c>
      <c r="AB32" t="s">
        <v>492</v>
      </c>
      <c r="AC32" t="s">
        <v>492</v>
      </c>
      <c r="AD32" t="s">
        <v>492</v>
      </c>
      <c r="AE32" t="s">
        <v>492</v>
      </c>
      <c r="AF32">
        <v>146.08473914000001</v>
      </c>
      <c r="AG32">
        <v>-23.77039461</v>
      </c>
      <c r="AH32">
        <v>395.92</v>
      </c>
      <c r="AI32" s="102">
        <v>23834</v>
      </c>
      <c r="AK32" t="s">
        <v>878</v>
      </c>
      <c r="AM32" t="s">
        <v>841</v>
      </c>
      <c r="AN32">
        <v>6</v>
      </c>
      <c r="AO32" t="s">
        <v>841</v>
      </c>
      <c r="AP32" t="s">
        <v>841</v>
      </c>
      <c r="AQ32">
        <v>45</v>
      </c>
      <c r="AR32">
        <v>660</v>
      </c>
      <c r="AS32" t="s">
        <v>841</v>
      </c>
      <c r="AT32" t="s">
        <v>841</v>
      </c>
      <c r="AU32" t="s">
        <v>841</v>
      </c>
      <c r="AV32" t="s">
        <v>841</v>
      </c>
      <c r="AW32" t="s">
        <v>841</v>
      </c>
      <c r="AX32" t="s">
        <v>841</v>
      </c>
      <c r="AY32" t="s">
        <v>841</v>
      </c>
      <c r="AZ32" t="s">
        <v>841</v>
      </c>
      <c r="BA32" t="s">
        <v>841</v>
      </c>
      <c r="BB32" t="s">
        <v>841</v>
      </c>
      <c r="BC32" t="s">
        <v>841</v>
      </c>
      <c r="BD32" t="s">
        <v>841</v>
      </c>
      <c r="BE32" t="s">
        <v>841</v>
      </c>
      <c r="BF32" t="s">
        <v>841</v>
      </c>
      <c r="BG32" t="s">
        <v>841</v>
      </c>
      <c r="BH32" t="s">
        <v>841</v>
      </c>
      <c r="BI32" t="s">
        <v>841</v>
      </c>
      <c r="BJ32" t="s">
        <v>841</v>
      </c>
      <c r="BK32" t="s">
        <v>841</v>
      </c>
    </row>
    <row r="33" spans="1:63" x14ac:dyDescent="0.25">
      <c r="A33">
        <v>33</v>
      </c>
      <c r="B33" t="s">
        <v>842</v>
      </c>
      <c r="C33">
        <v>3828</v>
      </c>
      <c r="D33" t="s">
        <v>607</v>
      </c>
      <c r="E33">
        <v>1702.1706626987</v>
      </c>
      <c r="F33">
        <v>1702.53</v>
      </c>
      <c r="G33">
        <v>4550</v>
      </c>
      <c r="H33" t="s">
        <v>841</v>
      </c>
      <c r="I33" t="s">
        <v>841</v>
      </c>
      <c r="J33" t="s">
        <v>492</v>
      </c>
      <c r="K33">
        <v>2450</v>
      </c>
      <c r="L33">
        <v>1.25</v>
      </c>
      <c r="M33">
        <v>25</v>
      </c>
      <c r="N33" t="s">
        <v>598</v>
      </c>
      <c r="O33">
        <v>1622</v>
      </c>
      <c r="P33">
        <v>255</v>
      </c>
      <c r="Q33">
        <v>230</v>
      </c>
      <c r="R33" t="s">
        <v>841</v>
      </c>
      <c r="S33" t="s">
        <v>841</v>
      </c>
      <c r="T33">
        <v>7.2</v>
      </c>
      <c r="U33" t="s">
        <v>881</v>
      </c>
      <c r="V33" t="s">
        <v>492</v>
      </c>
      <c r="W33" t="s">
        <v>44</v>
      </c>
      <c r="X33" t="s">
        <v>492</v>
      </c>
      <c r="Y33" t="s">
        <v>492</v>
      </c>
      <c r="Z33" t="s">
        <v>492</v>
      </c>
      <c r="AA33" t="s">
        <v>492</v>
      </c>
      <c r="AB33" t="s">
        <v>492</v>
      </c>
      <c r="AC33" t="s">
        <v>492</v>
      </c>
      <c r="AD33" t="s">
        <v>492</v>
      </c>
      <c r="AE33" t="s">
        <v>492</v>
      </c>
      <c r="AF33">
        <v>146.08473914000001</v>
      </c>
      <c r="AG33">
        <v>-23.77039461</v>
      </c>
      <c r="AH33">
        <v>395.92</v>
      </c>
      <c r="AI33" s="102">
        <v>23834</v>
      </c>
      <c r="AK33" t="s">
        <v>882</v>
      </c>
      <c r="AM33" t="s">
        <v>841</v>
      </c>
      <c r="AN33">
        <v>46</v>
      </c>
      <c r="AO33">
        <v>25</v>
      </c>
      <c r="AP33" t="s">
        <v>841</v>
      </c>
      <c r="AQ33">
        <v>43</v>
      </c>
      <c r="AR33">
        <v>310</v>
      </c>
      <c r="AS33" t="s">
        <v>841</v>
      </c>
      <c r="AT33" t="s">
        <v>841</v>
      </c>
      <c r="AU33" t="s">
        <v>841</v>
      </c>
      <c r="AV33" t="s">
        <v>841</v>
      </c>
      <c r="AW33" t="s">
        <v>841</v>
      </c>
      <c r="AX33" t="s">
        <v>841</v>
      </c>
      <c r="AY33" t="s">
        <v>841</v>
      </c>
      <c r="AZ33" t="s">
        <v>841</v>
      </c>
      <c r="BA33" t="s">
        <v>841</v>
      </c>
      <c r="BB33" t="s">
        <v>841</v>
      </c>
      <c r="BC33" t="s">
        <v>841</v>
      </c>
      <c r="BD33" t="s">
        <v>841</v>
      </c>
      <c r="BE33" t="s">
        <v>841</v>
      </c>
      <c r="BF33" t="s">
        <v>841</v>
      </c>
      <c r="BG33" t="s">
        <v>841</v>
      </c>
      <c r="BH33" t="s">
        <v>841</v>
      </c>
      <c r="BI33" t="s">
        <v>841</v>
      </c>
      <c r="BJ33" t="s">
        <v>841</v>
      </c>
      <c r="BK33" t="s">
        <v>841</v>
      </c>
    </row>
    <row r="34" spans="1:63" x14ac:dyDescent="0.25">
      <c r="A34">
        <v>35</v>
      </c>
      <c r="B34" t="s">
        <v>842</v>
      </c>
      <c r="C34">
        <v>3830</v>
      </c>
      <c r="D34" t="s">
        <v>189</v>
      </c>
      <c r="E34">
        <v>2738.1</v>
      </c>
      <c r="F34">
        <v>2738.49</v>
      </c>
      <c r="G34">
        <v>3500</v>
      </c>
      <c r="H34" t="s">
        <v>841</v>
      </c>
      <c r="I34" t="s">
        <v>841</v>
      </c>
      <c r="J34" t="s">
        <v>492</v>
      </c>
      <c r="K34">
        <v>1305</v>
      </c>
      <c r="L34">
        <v>2.2000000000000002</v>
      </c>
      <c r="M34">
        <v>25</v>
      </c>
      <c r="N34" t="s">
        <v>868</v>
      </c>
      <c r="O34">
        <v>955</v>
      </c>
      <c r="P34">
        <v>285</v>
      </c>
      <c r="Q34">
        <v>130</v>
      </c>
      <c r="R34" t="s">
        <v>841</v>
      </c>
      <c r="S34" t="s">
        <v>841</v>
      </c>
      <c r="T34">
        <v>7.3</v>
      </c>
      <c r="U34" t="s">
        <v>883</v>
      </c>
      <c r="V34" t="s">
        <v>492</v>
      </c>
      <c r="W34" t="s">
        <v>44</v>
      </c>
      <c r="X34" t="s">
        <v>492</v>
      </c>
      <c r="Y34" t="s">
        <v>492</v>
      </c>
      <c r="Z34" t="s">
        <v>492</v>
      </c>
      <c r="AA34" t="s">
        <v>492</v>
      </c>
      <c r="AB34" t="s">
        <v>492</v>
      </c>
      <c r="AC34" t="s">
        <v>492</v>
      </c>
      <c r="AD34" t="s">
        <v>492</v>
      </c>
      <c r="AE34" t="s">
        <v>492</v>
      </c>
      <c r="AF34">
        <v>145.97667823</v>
      </c>
      <c r="AG34">
        <v>-22.190957690000001</v>
      </c>
      <c r="AH34">
        <v>293.81</v>
      </c>
      <c r="AI34" s="102">
        <v>23568</v>
      </c>
      <c r="AK34" t="s">
        <v>884</v>
      </c>
      <c r="AM34" t="s">
        <v>841</v>
      </c>
      <c r="AN34">
        <v>50</v>
      </c>
      <c r="AO34" t="s">
        <v>841</v>
      </c>
      <c r="AP34" t="s">
        <v>841</v>
      </c>
      <c r="AQ34">
        <v>76</v>
      </c>
      <c r="AR34">
        <v>348</v>
      </c>
      <c r="AS34" t="s">
        <v>841</v>
      </c>
      <c r="AT34" t="s">
        <v>841</v>
      </c>
      <c r="AU34" t="s">
        <v>841</v>
      </c>
      <c r="AV34" t="s">
        <v>841</v>
      </c>
      <c r="AW34" t="s">
        <v>841</v>
      </c>
      <c r="AX34" t="s">
        <v>841</v>
      </c>
      <c r="AY34" t="s">
        <v>841</v>
      </c>
      <c r="AZ34" t="s">
        <v>841</v>
      </c>
      <c r="BA34" t="s">
        <v>841</v>
      </c>
      <c r="BB34" t="s">
        <v>841</v>
      </c>
      <c r="BC34" t="s">
        <v>841</v>
      </c>
      <c r="BD34" t="s">
        <v>841</v>
      </c>
      <c r="BE34" t="s">
        <v>841</v>
      </c>
      <c r="BF34" t="s">
        <v>841</v>
      </c>
      <c r="BG34" t="s">
        <v>841</v>
      </c>
      <c r="BH34" t="s">
        <v>841</v>
      </c>
      <c r="BI34" t="s">
        <v>841</v>
      </c>
      <c r="BJ34" t="s">
        <v>841</v>
      </c>
      <c r="BK34" t="s">
        <v>841</v>
      </c>
    </row>
    <row r="35" spans="1:63" x14ac:dyDescent="0.25">
      <c r="A35">
        <v>39</v>
      </c>
      <c r="B35" t="s">
        <v>842</v>
      </c>
      <c r="C35">
        <v>3834</v>
      </c>
      <c r="D35" t="s">
        <v>608</v>
      </c>
      <c r="E35">
        <v>1150.48005744125</v>
      </c>
      <c r="F35">
        <v>1150.56</v>
      </c>
      <c r="G35">
        <v>750</v>
      </c>
      <c r="H35" t="s">
        <v>841</v>
      </c>
      <c r="I35" t="s">
        <v>841</v>
      </c>
      <c r="J35" t="s">
        <v>492</v>
      </c>
      <c r="K35">
        <v>280</v>
      </c>
      <c r="L35">
        <v>8.4659999999999993</v>
      </c>
      <c r="M35">
        <v>25</v>
      </c>
      <c r="N35" t="s">
        <v>868</v>
      </c>
      <c r="O35">
        <v>180</v>
      </c>
      <c r="P35">
        <v>95</v>
      </c>
      <c r="Q35">
        <v>25</v>
      </c>
      <c r="R35" t="s">
        <v>841</v>
      </c>
      <c r="S35" t="s">
        <v>841</v>
      </c>
      <c r="T35">
        <v>8.1999999999999993</v>
      </c>
      <c r="U35" t="s">
        <v>1319</v>
      </c>
      <c r="V35" t="s">
        <v>492</v>
      </c>
      <c r="W35" t="s">
        <v>44</v>
      </c>
      <c r="X35" t="s">
        <v>492</v>
      </c>
      <c r="Y35" t="s">
        <v>492</v>
      </c>
      <c r="Z35" t="s">
        <v>492</v>
      </c>
      <c r="AA35" t="s">
        <v>492</v>
      </c>
      <c r="AB35" t="s">
        <v>492</v>
      </c>
      <c r="AC35" t="s">
        <v>492</v>
      </c>
      <c r="AD35" t="s">
        <v>492</v>
      </c>
      <c r="AE35" t="s">
        <v>492</v>
      </c>
      <c r="AF35">
        <v>145.44557276</v>
      </c>
      <c r="AG35">
        <v>-23.202349659999999</v>
      </c>
      <c r="AH35">
        <v>262.76</v>
      </c>
      <c r="AI35" s="102">
        <v>22908</v>
      </c>
      <c r="AK35" t="s">
        <v>886</v>
      </c>
      <c r="AM35" t="s">
        <v>841</v>
      </c>
      <c r="AN35">
        <v>10</v>
      </c>
      <c r="AO35" t="s">
        <v>841</v>
      </c>
      <c r="AP35" t="s">
        <v>841</v>
      </c>
      <c r="AQ35" t="s">
        <v>841</v>
      </c>
      <c r="AR35">
        <v>116</v>
      </c>
      <c r="AS35" t="s">
        <v>841</v>
      </c>
      <c r="AT35" t="s">
        <v>841</v>
      </c>
      <c r="AU35" t="s">
        <v>841</v>
      </c>
      <c r="AV35" t="s">
        <v>841</v>
      </c>
      <c r="AW35" t="s">
        <v>841</v>
      </c>
      <c r="AX35" t="s">
        <v>841</v>
      </c>
      <c r="AY35" t="s">
        <v>841</v>
      </c>
      <c r="AZ35" t="s">
        <v>841</v>
      </c>
      <c r="BA35" t="s">
        <v>841</v>
      </c>
      <c r="BB35" t="s">
        <v>841</v>
      </c>
      <c r="BC35" t="s">
        <v>841</v>
      </c>
      <c r="BD35" t="s">
        <v>841</v>
      </c>
      <c r="BE35" t="s">
        <v>841</v>
      </c>
      <c r="BF35" t="s">
        <v>841</v>
      </c>
      <c r="BG35" t="s">
        <v>841</v>
      </c>
      <c r="BH35" t="s">
        <v>841</v>
      </c>
      <c r="BI35" t="s">
        <v>841</v>
      </c>
      <c r="BJ35" t="s">
        <v>841</v>
      </c>
      <c r="BK35" t="s">
        <v>841</v>
      </c>
    </row>
    <row r="36" spans="1:63" x14ac:dyDescent="0.25">
      <c r="A36">
        <v>40</v>
      </c>
      <c r="B36" t="s">
        <v>842</v>
      </c>
      <c r="C36">
        <v>3834</v>
      </c>
      <c r="D36" t="s">
        <v>608</v>
      </c>
      <c r="E36">
        <v>1365.0320358671199</v>
      </c>
      <c r="F36">
        <v>1365.13</v>
      </c>
      <c r="G36">
        <v>1255</v>
      </c>
      <c r="H36" t="s">
        <v>841</v>
      </c>
      <c r="I36" t="s">
        <v>841</v>
      </c>
      <c r="J36" t="s">
        <v>492</v>
      </c>
      <c r="K36">
        <v>405</v>
      </c>
      <c r="L36">
        <v>5.4930000000000003</v>
      </c>
      <c r="M36">
        <v>25</v>
      </c>
      <c r="N36" t="s">
        <v>598</v>
      </c>
      <c r="O36">
        <v>429</v>
      </c>
      <c r="P36">
        <v>410</v>
      </c>
      <c r="Q36">
        <v>90</v>
      </c>
      <c r="R36" t="s">
        <v>841</v>
      </c>
      <c r="S36" t="s">
        <v>841</v>
      </c>
      <c r="T36">
        <v>802</v>
      </c>
      <c r="U36" t="s">
        <v>885</v>
      </c>
      <c r="V36" t="s">
        <v>492</v>
      </c>
      <c r="W36" t="s">
        <v>44</v>
      </c>
      <c r="X36" t="s">
        <v>492</v>
      </c>
      <c r="Y36" t="s">
        <v>492</v>
      </c>
      <c r="Z36" t="s">
        <v>492</v>
      </c>
      <c r="AA36" t="s">
        <v>492</v>
      </c>
      <c r="AB36" t="s">
        <v>492</v>
      </c>
      <c r="AC36" t="s">
        <v>492</v>
      </c>
      <c r="AD36" t="s">
        <v>492</v>
      </c>
      <c r="AE36" t="s">
        <v>492</v>
      </c>
      <c r="AF36">
        <v>145.44557276</v>
      </c>
      <c r="AG36">
        <v>-23.202349659999999</v>
      </c>
      <c r="AH36">
        <v>262.76</v>
      </c>
      <c r="AI36" s="102">
        <v>22908</v>
      </c>
      <c r="AK36" t="s">
        <v>886</v>
      </c>
      <c r="AM36" t="s">
        <v>841</v>
      </c>
      <c r="AN36">
        <v>28</v>
      </c>
      <c r="AO36">
        <v>5</v>
      </c>
      <c r="AP36" t="s">
        <v>841</v>
      </c>
      <c r="AQ36">
        <v>46</v>
      </c>
      <c r="AR36">
        <v>500</v>
      </c>
      <c r="AS36" t="s">
        <v>841</v>
      </c>
      <c r="AT36" t="s">
        <v>841</v>
      </c>
      <c r="AU36" t="s">
        <v>841</v>
      </c>
      <c r="AV36" t="s">
        <v>841</v>
      </c>
      <c r="AW36" t="s">
        <v>841</v>
      </c>
      <c r="AX36" t="s">
        <v>841</v>
      </c>
      <c r="AY36" t="s">
        <v>841</v>
      </c>
      <c r="AZ36" t="s">
        <v>841</v>
      </c>
      <c r="BA36" t="s">
        <v>841</v>
      </c>
      <c r="BB36" t="s">
        <v>841</v>
      </c>
      <c r="BC36" t="s">
        <v>841</v>
      </c>
      <c r="BD36" t="s">
        <v>841</v>
      </c>
      <c r="BE36" t="s">
        <v>841</v>
      </c>
      <c r="BF36" t="s">
        <v>841</v>
      </c>
      <c r="BG36" t="s">
        <v>841</v>
      </c>
      <c r="BH36" t="s">
        <v>841</v>
      </c>
      <c r="BI36" t="s">
        <v>841</v>
      </c>
      <c r="BJ36" t="s">
        <v>841</v>
      </c>
      <c r="BK36" t="s">
        <v>841</v>
      </c>
    </row>
    <row r="37" spans="1:63" x14ac:dyDescent="0.25">
      <c r="A37">
        <v>41</v>
      </c>
      <c r="B37" t="s">
        <v>842</v>
      </c>
      <c r="C37">
        <v>3834</v>
      </c>
      <c r="D37" t="s">
        <v>608</v>
      </c>
      <c r="E37">
        <v>1445.8008853118699</v>
      </c>
      <c r="F37">
        <v>1445.9</v>
      </c>
      <c r="G37">
        <v>2625</v>
      </c>
      <c r="H37" t="s">
        <v>841</v>
      </c>
      <c r="I37" t="s">
        <v>841</v>
      </c>
      <c r="J37" t="s">
        <v>492</v>
      </c>
      <c r="K37">
        <v>240</v>
      </c>
      <c r="L37">
        <v>7.41</v>
      </c>
      <c r="M37">
        <v>25</v>
      </c>
      <c r="N37" t="s">
        <v>868</v>
      </c>
      <c r="O37">
        <v>240</v>
      </c>
      <c r="P37">
        <v>290</v>
      </c>
      <c r="Q37">
        <v>100</v>
      </c>
      <c r="R37" t="s">
        <v>841</v>
      </c>
      <c r="S37" t="s">
        <v>841</v>
      </c>
      <c r="T37" t="s">
        <v>841</v>
      </c>
      <c r="U37" s="103">
        <v>23043</v>
      </c>
      <c r="V37" t="s">
        <v>492</v>
      </c>
      <c r="W37" t="s">
        <v>44</v>
      </c>
      <c r="X37" t="s">
        <v>492</v>
      </c>
      <c r="Y37" t="s">
        <v>492</v>
      </c>
      <c r="Z37" t="s">
        <v>492</v>
      </c>
      <c r="AA37" t="s">
        <v>492</v>
      </c>
      <c r="AB37" t="s">
        <v>492</v>
      </c>
      <c r="AC37" t="s">
        <v>492</v>
      </c>
      <c r="AD37" t="s">
        <v>492</v>
      </c>
      <c r="AE37" t="s">
        <v>492</v>
      </c>
      <c r="AF37">
        <v>145.44557276</v>
      </c>
      <c r="AG37">
        <v>-23.202349659999999</v>
      </c>
      <c r="AH37">
        <v>262.76</v>
      </c>
      <c r="AI37" s="102">
        <v>22908</v>
      </c>
      <c r="AK37" t="s">
        <v>886</v>
      </c>
      <c r="AM37" t="s">
        <v>841</v>
      </c>
      <c r="AN37" t="s">
        <v>841</v>
      </c>
      <c r="AO37">
        <v>24</v>
      </c>
      <c r="AP37" t="s">
        <v>841</v>
      </c>
      <c r="AQ37" t="s">
        <v>841</v>
      </c>
      <c r="AR37" t="s">
        <v>841</v>
      </c>
      <c r="AS37" t="s">
        <v>841</v>
      </c>
      <c r="AT37" t="s">
        <v>841</v>
      </c>
      <c r="AU37" t="s">
        <v>841</v>
      </c>
      <c r="AV37" t="s">
        <v>841</v>
      </c>
      <c r="AW37" t="s">
        <v>841</v>
      </c>
      <c r="AX37" t="s">
        <v>841</v>
      </c>
      <c r="AY37" t="s">
        <v>841</v>
      </c>
      <c r="AZ37" t="s">
        <v>841</v>
      </c>
      <c r="BA37" t="s">
        <v>841</v>
      </c>
      <c r="BB37" t="s">
        <v>841</v>
      </c>
      <c r="BC37" t="s">
        <v>841</v>
      </c>
      <c r="BD37" t="s">
        <v>841</v>
      </c>
      <c r="BE37" t="s">
        <v>841</v>
      </c>
      <c r="BF37" t="s">
        <v>841</v>
      </c>
      <c r="BG37" t="s">
        <v>841</v>
      </c>
      <c r="BH37" t="s">
        <v>841</v>
      </c>
      <c r="BI37" t="s">
        <v>841</v>
      </c>
      <c r="BJ37" t="s">
        <v>841</v>
      </c>
      <c r="BK37" t="s">
        <v>841</v>
      </c>
    </row>
    <row r="38" spans="1:63" x14ac:dyDescent="0.25">
      <c r="A38">
        <v>42</v>
      </c>
      <c r="B38" t="s">
        <v>842</v>
      </c>
      <c r="C38">
        <v>3834</v>
      </c>
      <c r="D38" t="s">
        <v>608</v>
      </c>
      <c r="E38">
        <v>1445.8008853118699</v>
      </c>
      <c r="F38">
        <v>1445.9</v>
      </c>
      <c r="G38">
        <v>24790</v>
      </c>
      <c r="H38" t="s">
        <v>841</v>
      </c>
      <c r="I38" t="s">
        <v>841</v>
      </c>
      <c r="J38" t="s">
        <v>492</v>
      </c>
      <c r="K38">
        <v>680</v>
      </c>
      <c r="L38">
        <v>2.2999999999999998</v>
      </c>
      <c r="M38">
        <v>25</v>
      </c>
      <c r="N38" t="s">
        <v>868</v>
      </c>
      <c r="O38">
        <v>600</v>
      </c>
      <c r="P38">
        <v>900</v>
      </c>
      <c r="Q38">
        <v>580</v>
      </c>
      <c r="R38" t="s">
        <v>841</v>
      </c>
      <c r="S38" t="s">
        <v>841</v>
      </c>
      <c r="T38" t="s">
        <v>841</v>
      </c>
      <c r="U38" s="103">
        <v>23071</v>
      </c>
      <c r="V38" t="s">
        <v>492</v>
      </c>
      <c r="W38" t="s">
        <v>44</v>
      </c>
      <c r="X38" t="s">
        <v>492</v>
      </c>
      <c r="Y38" t="s">
        <v>492</v>
      </c>
      <c r="Z38" t="s">
        <v>492</v>
      </c>
      <c r="AA38" t="s">
        <v>492</v>
      </c>
      <c r="AB38" t="s">
        <v>492</v>
      </c>
      <c r="AC38" t="s">
        <v>492</v>
      </c>
      <c r="AD38" t="s">
        <v>492</v>
      </c>
      <c r="AE38" t="s">
        <v>492</v>
      </c>
      <c r="AF38">
        <v>145.44557276</v>
      </c>
      <c r="AG38">
        <v>-23.202349659999999</v>
      </c>
      <c r="AH38">
        <v>262.76</v>
      </c>
      <c r="AI38" s="102">
        <v>22908</v>
      </c>
      <c r="AK38" t="s">
        <v>886</v>
      </c>
      <c r="AM38" t="s">
        <v>841</v>
      </c>
      <c r="AN38">
        <v>152</v>
      </c>
      <c r="AO38">
        <v>48</v>
      </c>
      <c r="AP38" t="s">
        <v>841</v>
      </c>
      <c r="AQ38">
        <v>37</v>
      </c>
      <c r="AR38" t="s">
        <v>841</v>
      </c>
      <c r="AS38" t="s">
        <v>841</v>
      </c>
      <c r="AT38" t="s">
        <v>841</v>
      </c>
      <c r="AU38" t="s">
        <v>841</v>
      </c>
      <c r="AV38" t="s">
        <v>841</v>
      </c>
      <c r="AW38" t="s">
        <v>841</v>
      </c>
      <c r="AX38" t="s">
        <v>841</v>
      </c>
      <c r="AY38" t="s">
        <v>841</v>
      </c>
      <c r="AZ38" t="s">
        <v>841</v>
      </c>
      <c r="BA38" t="s">
        <v>841</v>
      </c>
      <c r="BB38" t="s">
        <v>841</v>
      </c>
      <c r="BC38" t="s">
        <v>841</v>
      </c>
      <c r="BD38" t="s">
        <v>841</v>
      </c>
      <c r="BE38" t="s">
        <v>841</v>
      </c>
      <c r="BF38" t="s">
        <v>841</v>
      </c>
      <c r="BG38" t="s">
        <v>841</v>
      </c>
      <c r="BH38" t="s">
        <v>841</v>
      </c>
      <c r="BI38" t="s">
        <v>841</v>
      </c>
      <c r="BJ38" t="s">
        <v>841</v>
      </c>
      <c r="BK38" t="s">
        <v>841</v>
      </c>
    </row>
    <row r="39" spans="1:63" x14ac:dyDescent="0.25">
      <c r="A39">
        <v>43</v>
      </c>
      <c r="B39" t="s">
        <v>842</v>
      </c>
      <c r="C39">
        <v>3834</v>
      </c>
      <c r="D39" t="s">
        <v>608</v>
      </c>
      <c r="E39">
        <v>1542.72967291583</v>
      </c>
      <c r="F39">
        <v>1542.82</v>
      </c>
      <c r="G39">
        <v>2420</v>
      </c>
      <c r="H39" t="s">
        <v>841</v>
      </c>
      <c r="I39" t="s">
        <v>841</v>
      </c>
      <c r="J39" t="s">
        <v>492</v>
      </c>
      <c r="K39">
        <v>250</v>
      </c>
      <c r="L39">
        <v>7.41</v>
      </c>
      <c r="M39">
        <v>25</v>
      </c>
      <c r="N39" t="s">
        <v>868</v>
      </c>
      <c r="O39">
        <v>275</v>
      </c>
      <c r="P39">
        <v>350</v>
      </c>
      <c r="Q39">
        <v>100</v>
      </c>
      <c r="R39" t="s">
        <v>841</v>
      </c>
      <c r="S39" t="s">
        <v>841</v>
      </c>
      <c r="T39" t="s">
        <v>841</v>
      </c>
      <c r="U39" s="103">
        <v>23102</v>
      </c>
      <c r="V39" t="s">
        <v>492</v>
      </c>
      <c r="W39" t="s">
        <v>44</v>
      </c>
      <c r="X39" t="s">
        <v>492</v>
      </c>
      <c r="Y39" t="s">
        <v>492</v>
      </c>
      <c r="Z39" t="s">
        <v>492</v>
      </c>
      <c r="AA39" t="s">
        <v>492</v>
      </c>
      <c r="AB39" t="s">
        <v>492</v>
      </c>
      <c r="AC39" t="s">
        <v>492</v>
      </c>
      <c r="AD39" t="s">
        <v>492</v>
      </c>
      <c r="AE39" t="s">
        <v>492</v>
      </c>
      <c r="AF39">
        <v>145.44557276</v>
      </c>
      <c r="AG39">
        <v>-23.202349659999999</v>
      </c>
      <c r="AH39">
        <v>262.76</v>
      </c>
      <c r="AI39" s="102">
        <v>22908</v>
      </c>
      <c r="AK39" t="s">
        <v>886</v>
      </c>
      <c r="AM39" t="s">
        <v>841</v>
      </c>
      <c r="AN39">
        <v>32</v>
      </c>
      <c r="AO39">
        <v>5</v>
      </c>
      <c r="AP39" t="s">
        <v>841</v>
      </c>
      <c r="AQ39" t="s">
        <v>841</v>
      </c>
      <c r="AR39" t="s">
        <v>841</v>
      </c>
      <c r="AS39" t="s">
        <v>841</v>
      </c>
      <c r="AT39" t="s">
        <v>841</v>
      </c>
      <c r="AU39" t="s">
        <v>841</v>
      </c>
      <c r="AV39" t="s">
        <v>841</v>
      </c>
      <c r="AW39" t="s">
        <v>841</v>
      </c>
      <c r="AX39" t="s">
        <v>841</v>
      </c>
      <c r="AY39" t="s">
        <v>841</v>
      </c>
      <c r="AZ39" t="s">
        <v>841</v>
      </c>
      <c r="BA39" t="s">
        <v>841</v>
      </c>
      <c r="BB39" t="s">
        <v>841</v>
      </c>
      <c r="BC39" t="s">
        <v>841</v>
      </c>
      <c r="BD39" t="s">
        <v>841</v>
      </c>
      <c r="BE39" t="s">
        <v>841</v>
      </c>
      <c r="BF39" t="s">
        <v>841</v>
      </c>
      <c r="BG39" t="s">
        <v>841</v>
      </c>
      <c r="BH39" t="s">
        <v>841</v>
      </c>
      <c r="BI39" t="s">
        <v>841</v>
      </c>
      <c r="BJ39" t="s">
        <v>841</v>
      </c>
      <c r="BK39" t="s">
        <v>841</v>
      </c>
    </row>
    <row r="40" spans="1:63" x14ac:dyDescent="0.25">
      <c r="A40">
        <v>19</v>
      </c>
      <c r="B40" t="s">
        <v>842</v>
      </c>
      <c r="C40">
        <v>3819</v>
      </c>
      <c r="D40" t="s">
        <v>609</v>
      </c>
      <c r="E40">
        <v>1390.5910694169499</v>
      </c>
      <c r="F40">
        <v>1390.74</v>
      </c>
      <c r="G40">
        <v>809</v>
      </c>
      <c r="H40" t="s">
        <v>841</v>
      </c>
      <c r="I40" t="s">
        <v>841</v>
      </c>
      <c r="J40" t="s">
        <v>492</v>
      </c>
      <c r="K40">
        <v>225</v>
      </c>
      <c r="L40">
        <v>6.25</v>
      </c>
      <c r="M40">
        <v>25</v>
      </c>
      <c r="N40" t="s">
        <v>598</v>
      </c>
      <c r="O40">
        <v>280</v>
      </c>
      <c r="P40">
        <v>350</v>
      </c>
      <c r="Q40">
        <v>120</v>
      </c>
      <c r="R40" t="s">
        <v>841</v>
      </c>
      <c r="S40" t="s">
        <v>841</v>
      </c>
      <c r="T40">
        <v>7.9</v>
      </c>
      <c r="U40">
        <v>1</v>
      </c>
      <c r="V40" t="s">
        <v>492</v>
      </c>
      <c r="W40" t="s">
        <v>44</v>
      </c>
      <c r="X40" t="s">
        <v>492</v>
      </c>
      <c r="Y40" t="s">
        <v>492</v>
      </c>
      <c r="Z40" t="s">
        <v>492</v>
      </c>
      <c r="AA40" t="s">
        <v>492</v>
      </c>
      <c r="AB40" t="s">
        <v>492</v>
      </c>
      <c r="AC40" t="s">
        <v>492</v>
      </c>
      <c r="AD40" t="s">
        <v>492</v>
      </c>
      <c r="AE40" t="s">
        <v>492</v>
      </c>
      <c r="AF40">
        <v>144.50114081999999</v>
      </c>
      <c r="AG40">
        <v>-22.731526649999999</v>
      </c>
      <c r="AH40">
        <v>214.87</v>
      </c>
      <c r="AI40" s="102">
        <v>25532</v>
      </c>
      <c r="AK40" t="s">
        <v>887</v>
      </c>
      <c r="AM40" t="s">
        <v>841</v>
      </c>
      <c r="AN40">
        <v>12</v>
      </c>
      <c r="AO40">
        <v>22</v>
      </c>
      <c r="AP40" t="s">
        <v>841</v>
      </c>
      <c r="AQ40">
        <v>60</v>
      </c>
      <c r="AR40">
        <v>427</v>
      </c>
      <c r="AS40" t="s">
        <v>841</v>
      </c>
      <c r="AT40" t="s">
        <v>841</v>
      </c>
      <c r="AU40" t="s">
        <v>841</v>
      </c>
      <c r="AV40" t="s">
        <v>841</v>
      </c>
      <c r="AW40" t="s">
        <v>841</v>
      </c>
      <c r="AX40" t="s">
        <v>841</v>
      </c>
      <c r="AY40" t="s">
        <v>841</v>
      </c>
      <c r="AZ40" t="s">
        <v>841</v>
      </c>
      <c r="BA40" t="s">
        <v>841</v>
      </c>
      <c r="BB40" t="s">
        <v>841</v>
      </c>
      <c r="BC40" t="s">
        <v>841</v>
      </c>
      <c r="BD40" t="s">
        <v>841</v>
      </c>
      <c r="BE40" t="s">
        <v>841</v>
      </c>
      <c r="BF40" t="s">
        <v>841</v>
      </c>
      <c r="BG40" t="s">
        <v>841</v>
      </c>
      <c r="BH40" t="s">
        <v>841</v>
      </c>
      <c r="BI40" t="s">
        <v>841</v>
      </c>
      <c r="BJ40" t="s">
        <v>841</v>
      </c>
      <c r="BK40" t="s">
        <v>841</v>
      </c>
    </row>
    <row r="41" spans="1:63" x14ac:dyDescent="0.25">
      <c r="A41">
        <v>23</v>
      </c>
      <c r="B41" t="s">
        <v>842</v>
      </c>
      <c r="C41">
        <v>3825</v>
      </c>
      <c r="D41" t="s">
        <v>1174</v>
      </c>
      <c r="E41">
        <v>1726.0689506507499</v>
      </c>
      <c r="F41">
        <v>1726.61</v>
      </c>
      <c r="G41" t="s">
        <v>841</v>
      </c>
      <c r="H41" t="s">
        <v>841</v>
      </c>
      <c r="I41" t="s">
        <v>841</v>
      </c>
      <c r="J41" t="s">
        <v>492</v>
      </c>
      <c r="K41">
        <v>240</v>
      </c>
      <c r="L41">
        <v>3500</v>
      </c>
      <c r="M41">
        <v>25</v>
      </c>
      <c r="N41" t="s">
        <v>868</v>
      </c>
      <c r="O41" t="s">
        <v>841</v>
      </c>
      <c r="P41">
        <v>1440</v>
      </c>
      <c r="Q41" t="s">
        <v>841</v>
      </c>
      <c r="R41" t="s">
        <v>841</v>
      </c>
      <c r="S41" t="s">
        <v>841</v>
      </c>
      <c r="T41">
        <v>9.5</v>
      </c>
      <c r="U41" t="s">
        <v>1320</v>
      </c>
      <c r="V41" t="s">
        <v>492</v>
      </c>
      <c r="W41" t="s">
        <v>44</v>
      </c>
      <c r="X41" t="s">
        <v>492</v>
      </c>
      <c r="Y41" t="s">
        <v>492</v>
      </c>
      <c r="Z41" t="s">
        <v>492</v>
      </c>
      <c r="AA41" t="s">
        <v>492</v>
      </c>
      <c r="AB41" t="s">
        <v>492</v>
      </c>
      <c r="AC41" t="s">
        <v>492</v>
      </c>
      <c r="AD41" t="s">
        <v>492</v>
      </c>
      <c r="AE41" t="s">
        <v>492</v>
      </c>
      <c r="AF41">
        <v>144.71947122</v>
      </c>
      <c r="AG41">
        <v>-23.12152472</v>
      </c>
      <c r="AH41">
        <v>235.9</v>
      </c>
      <c r="AI41" s="102">
        <v>25344</v>
      </c>
      <c r="AK41" t="s">
        <v>878</v>
      </c>
      <c r="AM41" t="s">
        <v>841</v>
      </c>
      <c r="AN41" t="s">
        <v>841</v>
      </c>
      <c r="AO41" t="s">
        <v>841</v>
      </c>
      <c r="AP41" t="s">
        <v>841</v>
      </c>
      <c r="AQ41" t="s">
        <v>841</v>
      </c>
      <c r="AR41" t="s">
        <v>841</v>
      </c>
      <c r="AS41" t="s">
        <v>841</v>
      </c>
      <c r="AT41" t="s">
        <v>841</v>
      </c>
      <c r="AU41" t="s">
        <v>841</v>
      </c>
      <c r="AV41" t="s">
        <v>841</v>
      </c>
      <c r="AW41" t="s">
        <v>841</v>
      </c>
      <c r="AX41" t="s">
        <v>841</v>
      </c>
      <c r="AY41" t="s">
        <v>841</v>
      </c>
      <c r="AZ41" t="s">
        <v>841</v>
      </c>
      <c r="BA41" t="s">
        <v>841</v>
      </c>
      <c r="BB41" t="s">
        <v>841</v>
      </c>
      <c r="BC41" t="s">
        <v>841</v>
      </c>
      <c r="BD41" t="s">
        <v>841</v>
      </c>
      <c r="BE41" t="s">
        <v>841</v>
      </c>
      <c r="BF41" t="s">
        <v>841</v>
      </c>
      <c r="BG41" t="s">
        <v>841</v>
      </c>
      <c r="BH41" t="s">
        <v>841</v>
      </c>
      <c r="BI41" t="s">
        <v>841</v>
      </c>
      <c r="BJ41" t="s">
        <v>841</v>
      </c>
      <c r="BK41" t="s">
        <v>841</v>
      </c>
    </row>
    <row r="42" spans="1:63" x14ac:dyDescent="0.25">
      <c r="A42">
        <v>24</v>
      </c>
      <c r="B42" t="s">
        <v>842</v>
      </c>
      <c r="C42">
        <v>3825</v>
      </c>
      <c r="D42" t="s">
        <v>1174</v>
      </c>
      <c r="E42">
        <v>1876.85654425435</v>
      </c>
      <c r="F42">
        <v>1877.48</v>
      </c>
      <c r="G42" t="s">
        <v>841</v>
      </c>
      <c r="H42" t="s">
        <v>841</v>
      </c>
      <c r="I42" t="s">
        <v>841</v>
      </c>
      <c r="J42" t="s">
        <v>492</v>
      </c>
      <c r="K42">
        <v>340</v>
      </c>
      <c r="L42">
        <v>2700</v>
      </c>
      <c r="M42">
        <v>25</v>
      </c>
      <c r="N42" t="s">
        <v>868</v>
      </c>
      <c r="O42" t="s">
        <v>841</v>
      </c>
      <c r="P42">
        <v>840</v>
      </c>
      <c r="Q42" t="s">
        <v>841</v>
      </c>
      <c r="R42" t="s">
        <v>841</v>
      </c>
      <c r="S42" t="s">
        <v>841</v>
      </c>
      <c r="T42">
        <v>8.1</v>
      </c>
      <c r="U42" t="s">
        <v>1321</v>
      </c>
      <c r="V42" t="s">
        <v>492</v>
      </c>
      <c r="W42" t="s">
        <v>44</v>
      </c>
      <c r="X42" t="s">
        <v>492</v>
      </c>
      <c r="Y42" t="s">
        <v>492</v>
      </c>
      <c r="Z42" t="s">
        <v>492</v>
      </c>
      <c r="AA42" t="s">
        <v>492</v>
      </c>
      <c r="AB42" t="s">
        <v>492</v>
      </c>
      <c r="AC42" t="s">
        <v>492</v>
      </c>
      <c r="AD42" t="s">
        <v>492</v>
      </c>
      <c r="AE42" t="s">
        <v>492</v>
      </c>
      <c r="AF42">
        <v>144.71947122</v>
      </c>
      <c r="AG42">
        <v>-23.12152472</v>
      </c>
      <c r="AH42">
        <v>235.9</v>
      </c>
      <c r="AI42" s="102">
        <v>25344</v>
      </c>
      <c r="AK42" t="s">
        <v>1301</v>
      </c>
      <c r="AM42" t="s">
        <v>841</v>
      </c>
      <c r="AN42" t="s">
        <v>841</v>
      </c>
      <c r="AO42" t="s">
        <v>841</v>
      </c>
      <c r="AP42" t="s">
        <v>841</v>
      </c>
      <c r="AQ42" t="s">
        <v>841</v>
      </c>
      <c r="AR42" t="s">
        <v>841</v>
      </c>
      <c r="AS42" t="s">
        <v>841</v>
      </c>
      <c r="AT42" t="s">
        <v>841</v>
      </c>
      <c r="AU42" t="s">
        <v>841</v>
      </c>
      <c r="AV42" t="s">
        <v>841</v>
      </c>
      <c r="AW42" t="s">
        <v>841</v>
      </c>
      <c r="AX42" t="s">
        <v>841</v>
      </c>
      <c r="AY42" t="s">
        <v>841</v>
      </c>
      <c r="AZ42" t="s">
        <v>841</v>
      </c>
      <c r="BA42" t="s">
        <v>841</v>
      </c>
      <c r="BB42" t="s">
        <v>841</v>
      </c>
      <c r="BC42" t="s">
        <v>841</v>
      </c>
      <c r="BD42" t="s">
        <v>841</v>
      </c>
      <c r="BE42" t="s">
        <v>841</v>
      </c>
      <c r="BF42" t="s">
        <v>841</v>
      </c>
      <c r="BG42" t="s">
        <v>841</v>
      </c>
      <c r="BH42" t="s">
        <v>841</v>
      </c>
      <c r="BI42" t="s">
        <v>841</v>
      </c>
      <c r="BJ42" t="s">
        <v>841</v>
      </c>
      <c r="BK42" t="s">
        <v>841</v>
      </c>
    </row>
    <row r="43" spans="1:63" x14ac:dyDescent="0.25">
      <c r="A43">
        <v>14</v>
      </c>
      <c r="B43" t="s">
        <v>842</v>
      </c>
      <c r="C43">
        <v>3818</v>
      </c>
      <c r="D43" t="s">
        <v>246</v>
      </c>
      <c r="E43">
        <v>975.09</v>
      </c>
      <c r="F43">
        <v>975.3</v>
      </c>
      <c r="G43">
        <v>963</v>
      </c>
      <c r="H43">
        <v>878</v>
      </c>
      <c r="I43" t="s">
        <v>841</v>
      </c>
      <c r="J43" t="s">
        <v>492</v>
      </c>
      <c r="K43">
        <v>129</v>
      </c>
      <c r="L43">
        <v>6.41</v>
      </c>
      <c r="M43">
        <v>25</v>
      </c>
      <c r="N43" t="s">
        <v>598</v>
      </c>
      <c r="O43">
        <v>389</v>
      </c>
      <c r="P43">
        <v>651</v>
      </c>
      <c r="Q43">
        <v>23</v>
      </c>
      <c r="R43">
        <v>1560</v>
      </c>
      <c r="S43" t="s">
        <v>841</v>
      </c>
      <c r="T43">
        <v>7.7</v>
      </c>
      <c r="U43" s="104">
        <v>41981</v>
      </c>
      <c r="V43" t="s">
        <v>492</v>
      </c>
      <c r="W43" t="s">
        <v>44</v>
      </c>
      <c r="X43" t="s">
        <v>492</v>
      </c>
      <c r="Y43" t="s">
        <v>492</v>
      </c>
      <c r="Z43" t="s">
        <v>492</v>
      </c>
      <c r="AA43" t="s">
        <v>492</v>
      </c>
      <c r="AB43" t="s">
        <v>492</v>
      </c>
      <c r="AC43" t="s">
        <v>492</v>
      </c>
      <c r="AD43" t="s">
        <v>492</v>
      </c>
      <c r="AE43" t="s">
        <v>492</v>
      </c>
      <c r="AF43">
        <v>144.76755399999999</v>
      </c>
      <c r="AG43">
        <v>-23.065804</v>
      </c>
      <c r="AH43">
        <v>216.2</v>
      </c>
      <c r="AI43" s="102">
        <v>34179</v>
      </c>
      <c r="AK43" t="s">
        <v>843</v>
      </c>
      <c r="AM43">
        <v>14.6</v>
      </c>
      <c r="AN43">
        <v>8.3000000000000007</v>
      </c>
      <c r="AO43">
        <v>0.5</v>
      </c>
      <c r="AP43" t="s">
        <v>841</v>
      </c>
      <c r="AQ43">
        <v>14</v>
      </c>
      <c r="AR43">
        <v>814</v>
      </c>
      <c r="AS43" t="s">
        <v>841</v>
      </c>
      <c r="AT43" t="s">
        <v>841</v>
      </c>
      <c r="AU43" t="s">
        <v>841</v>
      </c>
      <c r="AV43" t="s">
        <v>841</v>
      </c>
      <c r="AW43" t="s">
        <v>841</v>
      </c>
      <c r="AX43" t="s">
        <v>841</v>
      </c>
      <c r="AY43" t="s">
        <v>841</v>
      </c>
      <c r="AZ43" t="s">
        <v>841</v>
      </c>
      <c r="BA43" t="s">
        <v>841</v>
      </c>
      <c r="BB43" t="s">
        <v>841</v>
      </c>
      <c r="BC43" t="s">
        <v>841</v>
      </c>
      <c r="BD43" t="s">
        <v>841</v>
      </c>
      <c r="BE43" t="s">
        <v>841</v>
      </c>
      <c r="BF43">
        <v>0.1</v>
      </c>
      <c r="BG43" t="s">
        <v>841</v>
      </c>
      <c r="BH43" t="s">
        <v>841</v>
      </c>
      <c r="BI43" t="s">
        <v>841</v>
      </c>
      <c r="BJ43" t="s">
        <v>841</v>
      </c>
      <c r="BK43" t="s">
        <v>841</v>
      </c>
    </row>
    <row r="44" spans="1:63" x14ac:dyDescent="0.25">
      <c r="A44">
        <v>15</v>
      </c>
      <c r="B44" t="s">
        <v>842</v>
      </c>
      <c r="C44">
        <v>3818</v>
      </c>
      <c r="D44" t="s">
        <v>246</v>
      </c>
      <c r="E44">
        <v>1022.79</v>
      </c>
      <c r="F44">
        <v>1023</v>
      </c>
      <c r="G44">
        <v>1245</v>
      </c>
      <c r="H44">
        <v>1149</v>
      </c>
      <c r="I44" t="s">
        <v>841</v>
      </c>
      <c r="J44" t="s">
        <v>492</v>
      </c>
      <c r="K44">
        <v>135</v>
      </c>
      <c r="L44">
        <v>4.93</v>
      </c>
      <c r="M44">
        <v>25</v>
      </c>
      <c r="N44" t="s">
        <v>598</v>
      </c>
      <c r="O44">
        <v>475</v>
      </c>
      <c r="P44">
        <v>796</v>
      </c>
      <c r="Q44">
        <v>70</v>
      </c>
      <c r="R44">
        <v>2030</v>
      </c>
      <c r="S44" t="s">
        <v>841</v>
      </c>
      <c r="T44">
        <v>7.8</v>
      </c>
      <c r="U44" s="103">
        <v>43313</v>
      </c>
      <c r="V44" t="s">
        <v>492</v>
      </c>
      <c r="W44" t="s">
        <v>44</v>
      </c>
      <c r="X44" t="s">
        <v>492</v>
      </c>
      <c r="Y44" t="s">
        <v>492</v>
      </c>
      <c r="Z44" t="s">
        <v>492</v>
      </c>
      <c r="AA44" t="s">
        <v>492</v>
      </c>
      <c r="AB44" t="s">
        <v>492</v>
      </c>
      <c r="AC44" t="s">
        <v>492</v>
      </c>
      <c r="AD44" t="s">
        <v>492</v>
      </c>
      <c r="AE44" t="s">
        <v>492</v>
      </c>
      <c r="AF44">
        <v>144.76755399999999</v>
      </c>
      <c r="AG44">
        <v>-23.065804</v>
      </c>
      <c r="AH44">
        <v>216.2</v>
      </c>
      <c r="AI44" s="102">
        <v>34179</v>
      </c>
      <c r="AK44" t="s">
        <v>843</v>
      </c>
      <c r="AM44">
        <v>4</v>
      </c>
      <c r="AN44">
        <v>21</v>
      </c>
      <c r="AO44">
        <v>4.2</v>
      </c>
      <c r="AP44" t="s">
        <v>841</v>
      </c>
      <c r="AQ44">
        <v>108</v>
      </c>
      <c r="AR44">
        <v>995.2</v>
      </c>
      <c r="AS44" t="s">
        <v>841</v>
      </c>
      <c r="AT44" t="s">
        <v>841</v>
      </c>
      <c r="AU44" t="s">
        <v>841</v>
      </c>
      <c r="AV44" t="s">
        <v>841</v>
      </c>
      <c r="AW44" t="s">
        <v>841</v>
      </c>
      <c r="AX44" t="s">
        <v>841</v>
      </c>
      <c r="AY44" t="s">
        <v>841</v>
      </c>
      <c r="AZ44" t="s">
        <v>841</v>
      </c>
      <c r="BA44" t="s">
        <v>841</v>
      </c>
      <c r="BB44" t="s">
        <v>841</v>
      </c>
      <c r="BC44" t="s">
        <v>841</v>
      </c>
      <c r="BD44" t="s">
        <v>841</v>
      </c>
      <c r="BE44" t="s">
        <v>841</v>
      </c>
      <c r="BF44" t="s">
        <v>780</v>
      </c>
      <c r="BG44" t="s">
        <v>841</v>
      </c>
      <c r="BH44" t="s">
        <v>841</v>
      </c>
      <c r="BI44" t="s">
        <v>841</v>
      </c>
      <c r="BJ44" t="s">
        <v>841</v>
      </c>
      <c r="BK44" t="s">
        <v>841</v>
      </c>
    </row>
    <row r="45" spans="1:63" x14ac:dyDescent="0.25">
      <c r="A45">
        <v>16</v>
      </c>
      <c r="B45" t="s">
        <v>842</v>
      </c>
      <c r="C45">
        <v>3818</v>
      </c>
      <c r="D45" t="s">
        <v>246</v>
      </c>
      <c r="E45">
        <v>1040.69</v>
      </c>
      <c r="F45">
        <v>1040.9000000000001</v>
      </c>
      <c r="G45">
        <v>4023</v>
      </c>
      <c r="H45">
        <v>3721</v>
      </c>
      <c r="I45" t="s">
        <v>841</v>
      </c>
      <c r="J45" t="s">
        <v>492</v>
      </c>
      <c r="K45">
        <v>1503</v>
      </c>
      <c r="L45">
        <v>1.58</v>
      </c>
      <c r="M45">
        <v>25</v>
      </c>
      <c r="N45" t="s">
        <v>847</v>
      </c>
      <c r="O45">
        <v>534</v>
      </c>
      <c r="P45">
        <v>727</v>
      </c>
      <c r="Q45">
        <v>88</v>
      </c>
      <c r="R45">
        <v>6310</v>
      </c>
      <c r="S45" t="s">
        <v>841</v>
      </c>
      <c r="T45">
        <v>7.6</v>
      </c>
      <c r="U45" s="103">
        <v>42583</v>
      </c>
      <c r="V45" t="s">
        <v>492</v>
      </c>
      <c r="W45" t="s">
        <v>44</v>
      </c>
      <c r="X45" t="s">
        <v>492</v>
      </c>
      <c r="Y45" t="s">
        <v>492</v>
      </c>
      <c r="Z45" t="s">
        <v>492</v>
      </c>
      <c r="AA45" t="s">
        <v>492</v>
      </c>
      <c r="AB45" t="s">
        <v>492</v>
      </c>
      <c r="AC45" t="s">
        <v>492</v>
      </c>
      <c r="AD45" t="s">
        <v>492</v>
      </c>
      <c r="AE45" t="s">
        <v>492</v>
      </c>
      <c r="AF45">
        <v>144.76755399999999</v>
      </c>
      <c r="AG45">
        <v>-23.065804</v>
      </c>
      <c r="AH45">
        <v>216.2</v>
      </c>
      <c r="AI45" s="102">
        <v>34179</v>
      </c>
      <c r="AK45" t="s">
        <v>843</v>
      </c>
      <c r="AM45">
        <v>1492</v>
      </c>
      <c r="AN45">
        <v>28</v>
      </c>
      <c r="AO45">
        <v>4.4000000000000004</v>
      </c>
      <c r="AP45" t="s">
        <v>841</v>
      </c>
      <c r="AQ45">
        <v>7.5</v>
      </c>
      <c r="AR45">
        <v>908.9</v>
      </c>
      <c r="AS45" t="s">
        <v>841</v>
      </c>
      <c r="AT45" t="s">
        <v>841</v>
      </c>
      <c r="AU45" t="s">
        <v>841</v>
      </c>
      <c r="AV45" t="s">
        <v>841</v>
      </c>
      <c r="AW45" t="s">
        <v>841</v>
      </c>
      <c r="AX45" t="s">
        <v>841</v>
      </c>
      <c r="AY45" t="s">
        <v>841</v>
      </c>
      <c r="AZ45" t="s">
        <v>841</v>
      </c>
      <c r="BA45" t="s">
        <v>841</v>
      </c>
      <c r="BB45" t="s">
        <v>841</v>
      </c>
      <c r="BC45" t="s">
        <v>841</v>
      </c>
      <c r="BD45" t="s">
        <v>841</v>
      </c>
      <c r="BE45" t="s">
        <v>841</v>
      </c>
      <c r="BF45" t="s">
        <v>780</v>
      </c>
      <c r="BG45" t="s">
        <v>841</v>
      </c>
      <c r="BH45" t="s">
        <v>841</v>
      </c>
      <c r="BI45" t="s">
        <v>841</v>
      </c>
      <c r="BJ45" t="s">
        <v>841</v>
      </c>
      <c r="BK45" t="s">
        <v>841</v>
      </c>
    </row>
    <row r="46" spans="1:63" x14ac:dyDescent="0.25">
      <c r="A46">
        <v>17</v>
      </c>
      <c r="B46" t="s">
        <v>842</v>
      </c>
      <c r="C46">
        <v>3818</v>
      </c>
      <c r="D46" t="s">
        <v>246</v>
      </c>
      <c r="E46">
        <v>1054.3900000000001</v>
      </c>
      <c r="F46">
        <v>1054.5999999999999</v>
      </c>
      <c r="G46">
        <v>1938</v>
      </c>
      <c r="H46">
        <v>1816</v>
      </c>
      <c r="I46" t="s">
        <v>841</v>
      </c>
      <c r="J46" t="s">
        <v>492</v>
      </c>
      <c r="K46">
        <v>592</v>
      </c>
      <c r="L46">
        <v>3.15</v>
      </c>
      <c r="M46">
        <v>25</v>
      </c>
      <c r="N46" t="s">
        <v>598</v>
      </c>
      <c r="O46">
        <v>485</v>
      </c>
      <c r="P46">
        <v>678</v>
      </c>
      <c r="Q46">
        <v>65</v>
      </c>
      <c r="R46">
        <v>3170</v>
      </c>
      <c r="S46" t="s">
        <v>841</v>
      </c>
      <c r="T46">
        <v>7.4</v>
      </c>
      <c r="U46" s="103">
        <v>44044</v>
      </c>
      <c r="V46" t="s">
        <v>492</v>
      </c>
      <c r="W46" t="s">
        <v>44</v>
      </c>
      <c r="X46" t="s">
        <v>492</v>
      </c>
      <c r="Y46" t="s">
        <v>492</v>
      </c>
      <c r="Z46" t="s">
        <v>492</v>
      </c>
      <c r="AA46" t="s">
        <v>492</v>
      </c>
      <c r="AB46" t="s">
        <v>492</v>
      </c>
      <c r="AC46" t="s">
        <v>492</v>
      </c>
      <c r="AD46" t="s">
        <v>492</v>
      </c>
      <c r="AE46" t="s">
        <v>492</v>
      </c>
      <c r="AF46">
        <v>144.76755399999999</v>
      </c>
      <c r="AG46">
        <v>-23.065804</v>
      </c>
      <c r="AH46">
        <v>216.2</v>
      </c>
      <c r="AI46" s="102">
        <v>34179</v>
      </c>
      <c r="AK46" t="s">
        <v>843</v>
      </c>
      <c r="AM46">
        <v>410</v>
      </c>
      <c r="AN46">
        <v>21</v>
      </c>
      <c r="AO46">
        <v>3</v>
      </c>
      <c r="AP46" t="s">
        <v>841</v>
      </c>
      <c r="AQ46">
        <v>3</v>
      </c>
      <c r="AR46">
        <v>847.9</v>
      </c>
      <c r="AS46" t="s">
        <v>841</v>
      </c>
      <c r="AT46" t="s">
        <v>841</v>
      </c>
      <c r="AU46" t="s">
        <v>841</v>
      </c>
      <c r="AV46" t="s">
        <v>841</v>
      </c>
      <c r="AW46" t="s">
        <v>841</v>
      </c>
      <c r="AX46" t="s">
        <v>841</v>
      </c>
      <c r="AY46" t="s">
        <v>841</v>
      </c>
      <c r="AZ46" t="s">
        <v>841</v>
      </c>
      <c r="BA46" t="s">
        <v>841</v>
      </c>
      <c r="BB46" t="s">
        <v>841</v>
      </c>
      <c r="BC46" t="s">
        <v>841</v>
      </c>
      <c r="BD46" t="s">
        <v>841</v>
      </c>
      <c r="BE46" t="s">
        <v>841</v>
      </c>
      <c r="BF46">
        <v>0.3</v>
      </c>
      <c r="BG46" t="s">
        <v>841</v>
      </c>
      <c r="BH46" t="s">
        <v>841</v>
      </c>
      <c r="BI46" t="s">
        <v>841</v>
      </c>
      <c r="BJ46" t="s">
        <v>841</v>
      </c>
      <c r="BK46" t="s">
        <v>841</v>
      </c>
    </row>
    <row r="47" spans="1:63" x14ac:dyDescent="0.25">
      <c r="A47">
        <v>18</v>
      </c>
      <c r="B47" t="s">
        <v>842</v>
      </c>
      <c r="C47">
        <v>3818</v>
      </c>
      <c r="D47" t="s">
        <v>246</v>
      </c>
      <c r="E47">
        <v>1054.3900000000001</v>
      </c>
      <c r="F47">
        <v>1054.5999999999999</v>
      </c>
      <c r="G47">
        <v>2313</v>
      </c>
      <c r="H47">
        <v>2160</v>
      </c>
      <c r="I47" t="s">
        <v>841</v>
      </c>
      <c r="J47" t="s">
        <v>492</v>
      </c>
      <c r="K47">
        <v>734</v>
      </c>
      <c r="L47">
        <v>2.67</v>
      </c>
      <c r="M47">
        <v>25</v>
      </c>
      <c r="N47" t="s">
        <v>598</v>
      </c>
      <c r="O47">
        <v>520</v>
      </c>
      <c r="P47">
        <v>730</v>
      </c>
      <c r="Q47">
        <v>69</v>
      </c>
      <c r="R47">
        <v>3750</v>
      </c>
      <c r="S47" t="s">
        <v>841</v>
      </c>
      <c r="T47">
        <v>7.5</v>
      </c>
      <c r="U47" t="s">
        <v>849</v>
      </c>
      <c r="V47" t="s">
        <v>492</v>
      </c>
      <c r="W47" t="s">
        <v>44</v>
      </c>
      <c r="X47" t="s">
        <v>492</v>
      </c>
      <c r="Y47" t="s">
        <v>492</v>
      </c>
      <c r="Z47" t="s">
        <v>492</v>
      </c>
      <c r="AA47" t="s">
        <v>492</v>
      </c>
      <c r="AB47" t="s">
        <v>492</v>
      </c>
      <c r="AC47" t="s">
        <v>492</v>
      </c>
      <c r="AD47" t="s">
        <v>492</v>
      </c>
      <c r="AE47" t="s">
        <v>492</v>
      </c>
      <c r="AF47">
        <v>144.76755399999999</v>
      </c>
      <c r="AG47">
        <v>-23.065804</v>
      </c>
      <c r="AH47">
        <v>216.2</v>
      </c>
      <c r="AI47" s="102">
        <v>34179</v>
      </c>
      <c r="AK47" t="s">
        <v>843</v>
      </c>
      <c r="AM47">
        <v>572</v>
      </c>
      <c r="AN47">
        <v>20</v>
      </c>
      <c r="AO47">
        <v>4.7</v>
      </c>
      <c r="AP47" t="s">
        <v>841</v>
      </c>
      <c r="AQ47">
        <v>5</v>
      </c>
      <c r="AR47">
        <v>912.8</v>
      </c>
      <c r="AS47" t="s">
        <v>841</v>
      </c>
      <c r="AT47" t="s">
        <v>841</v>
      </c>
      <c r="AU47" t="s">
        <v>841</v>
      </c>
      <c r="AV47" t="s">
        <v>841</v>
      </c>
      <c r="AW47" t="s">
        <v>841</v>
      </c>
      <c r="AX47" t="s">
        <v>841</v>
      </c>
      <c r="AY47" t="s">
        <v>841</v>
      </c>
      <c r="AZ47" t="s">
        <v>841</v>
      </c>
      <c r="BA47" t="s">
        <v>841</v>
      </c>
      <c r="BB47" t="s">
        <v>841</v>
      </c>
      <c r="BC47" t="s">
        <v>841</v>
      </c>
      <c r="BD47" t="s">
        <v>841</v>
      </c>
      <c r="BE47" t="s">
        <v>841</v>
      </c>
      <c r="BF47">
        <v>0.6</v>
      </c>
      <c r="BG47" t="s">
        <v>841</v>
      </c>
      <c r="BH47" t="s">
        <v>841</v>
      </c>
      <c r="BI47" t="s">
        <v>841</v>
      </c>
      <c r="BJ47" t="s">
        <v>841</v>
      </c>
      <c r="BK47" t="s">
        <v>841</v>
      </c>
    </row>
    <row r="48" spans="1:63" x14ac:dyDescent="0.25">
      <c r="A48">
        <v>25</v>
      </c>
      <c r="B48" t="s">
        <v>842</v>
      </c>
      <c r="C48">
        <v>3826</v>
      </c>
      <c r="D48" t="s">
        <v>610</v>
      </c>
      <c r="E48">
        <v>1363.7722172850399</v>
      </c>
      <c r="F48">
        <v>1363.91</v>
      </c>
      <c r="G48">
        <v>820</v>
      </c>
      <c r="H48" t="s">
        <v>841</v>
      </c>
      <c r="I48" t="s">
        <v>841</v>
      </c>
      <c r="J48" t="s">
        <v>492</v>
      </c>
      <c r="K48">
        <v>300</v>
      </c>
      <c r="L48">
        <v>5.5</v>
      </c>
      <c r="M48">
        <v>25</v>
      </c>
      <c r="N48" t="s">
        <v>598</v>
      </c>
      <c r="O48">
        <v>300</v>
      </c>
      <c r="P48">
        <v>200</v>
      </c>
      <c r="Q48">
        <v>50</v>
      </c>
      <c r="R48">
        <v>1800</v>
      </c>
      <c r="S48" t="s">
        <v>841</v>
      </c>
      <c r="T48">
        <v>7.7</v>
      </c>
      <c r="U48">
        <v>170</v>
      </c>
      <c r="V48" t="s">
        <v>492</v>
      </c>
      <c r="W48" t="s">
        <v>44</v>
      </c>
      <c r="X48" t="s">
        <v>492</v>
      </c>
      <c r="Y48" t="s">
        <v>492</v>
      </c>
      <c r="Z48" t="s">
        <v>492</v>
      </c>
      <c r="AA48" t="s">
        <v>492</v>
      </c>
      <c r="AB48" t="s">
        <v>492</v>
      </c>
      <c r="AC48" t="s">
        <v>492</v>
      </c>
      <c r="AD48" t="s">
        <v>492</v>
      </c>
      <c r="AE48" t="s">
        <v>492</v>
      </c>
      <c r="AF48">
        <v>145.00280178</v>
      </c>
      <c r="AG48">
        <v>-22.36568377</v>
      </c>
      <c r="AH48">
        <v>231.94</v>
      </c>
      <c r="AI48" s="102">
        <v>24532</v>
      </c>
      <c r="AK48" t="s">
        <v>884</v>
      </c>
      <c r="AM48" t="s">
        <v>841</v>
      </c>
      <c r="AN48">
        <v>10</v>
      </c>
      <c r="AO48">
        <v>6</v>
      </c>
      <c r="AP48" t="s">
        <v>841</v>
      </c>
      <c r="AQ48">
        <v>75</v>
      </c>
      <c r="AR48">
        <v>244</v>
      </c>
      <c r="AS48" t="s">
        <v>841</v>
      </c>
      <c r="AT48" t="s">
        <v>841</v>
      </c>
      <c r="AU48" t="s">
        <v>841</v>
      </c>
      <c r="AV48" t="s">
        <v>841</v>
      </c>
      <c r="AW48" t="s">
        <v>841</v>
      </c>
      <c r="AX48" t="s">
        <v>841</v>
      </c>
      <c r="AY48" t="s">
        <v>841</v>
      </c>
      <c r="AZ48" t="s">
        <v>841</v>
      </c>
      <c r="BA48" t="s">
        <v>841</v>
      </c>
      <c r="BB48" t="s">
        <v>841</v>
      </c>
      <c r="BC48" t="s">
        <v>841</v>
      </c>
      <c r="BD48" t="s">
        <v>841</v>
      </c>
      <c r="BE48" t="s">
        <v>841</v>
      </c>
      <c r="BF48" t="s">
        <v>841</v>
      </c>
      <c r="BG48" t="s">
        <v>841</v>
      </c>
      <c r="BH48" t="s">
        <v>841</v>
      </c>
      <c r="BI48" t="s">
        <v>841</v>
      </c>
      <c r="BJ48" t="s">
        <v>841</v>
      </c>
      <c r="BK48" t="s">
        <v>841</v>
      </c>
    </row>
    <row r="49" spans="1:64" x14ac:dyDescent="0.25">
      <c r="A49">
        <v>26</v>
      </c>
      <c r="B49" t="s">
        <v>842</v>
      </c>
      <c r="C49">
        <v>3826</v>
      </c>
      <c r="D49" t="s">
        <v>610</v>
      </c>
      <c r="E49">
        <v>1363.7722172850399</v>
      </c>
      <c r="F49">
        <v>1363.91</v>
      </c>
      <c r="G49">
        <v>900</v>
      </c>
      <c r="H49" t="s">
        <v>841</v>
      </c>
      <c r="I49" t="s">
        <v>841</v>
      </c>
      <c r="J49" t="s">
        <v>492</v>
      </c>
      <c r="K49">
        <v>250</v>
      </c>
      <c r="L49" t="s">
        <v>841</v>
      </c>
      <c r="N49" t="s">
        <v>598</v>
      </c>
      <c r="O49">
        <v>298</v>
      </c>
      <c r="P49">
        <v>220</v>
      </c>
      <c r="Q49">
        <v>40</v>
      </c>
      <c r="R49" t="s">
        <v>841</v>
      </c>
      <c r="S49" t="s">
        <v>841</v>
      </c>
      <c r="T49">
        <v>8</v>
      </c>
      <c r="U49">
        <v>171</v>
      </c>
      <c r="V49" t="s">
        <v>492</v>
      </c>
      <c r="W49" t="s">
        <v>44</v>
      </c>
      <c r="X49" t="s">
        <v>492</v>
      </c>
      <c r="Y49" t="s">
        <v>492</v>
      </c>
      <c r="Z49" t="s">
        <v>492</v>
      </c>
      <c r="AA49" t="s">
        <v>492</v>
      </c>
      <c r="AB49" t="s">
        <v>492</v>
      </c>
      <c r="AC49" t="s">
        <v>492</v>
      </c>
      <c r="AD49" t="s">
        <v>492</v>
      </c>
      <c r="AE49" t="s">
        <v>492</v>
      </c>
      <c r="AF49">
        <v>145.00280178</v>
      </c>
      <c r="AG49">
        <v>-22.36568377</v>
      </c>
      <c r="AH49">
        <v>231.94</v>
      </c>
      <c r="AI49" s="102">
        <v>24532</v>
      </c>
      <c r="AK49" t="s">
        <v>884</v>
      </c>
      <c r="AM49" t="s">
        <v>841</v>
      </c>
      <c r="AN49">
        <v>8</v>
      </c>
      <c r="AO49">
        <v>5</v>
      </c>
      <c r="AP49" t="s">
        <v>841</v>
      </c>
      <c r="AQ49">
        <v>112</v>
      </c>
      <c r="AR49">
        <v>268</v>
      </c>
      <c r="AS49" t="s">
        <v>841</v>
      </c>
      <c r="AT49" t="s">
        <v>841</v>
      </c>
      <c r="AU49" t="s">
        <v>841</v>
      </c>
      <c r="AV49" t="s">
        <v>841</v>
      </c>
      <c r="AW49" t="s">
        <v>841</v>
      </c>
      <c r="AX49" t="s">
        <v>841</v>
      </c>
      <c r="AY49" t="s">
        <v>841</v>
      </c>
      <c r="AZ49" t="s">
        <v>841</v>
      </c>
      <c r="BA49" t="s">
        <v>841</v>
      </c>
      <c r="BB49" t="s">
        <v>841</v>
      </c>
      <c r="BC49" t="s">
        <v>841</v>
      </c>
      <c r="BD49" t="s">
        <v>841</v>
      </c>
      <c r="BE49" t="s">
        <v>841</v>
      </c>
      <c r="BF49" t="s">
        <v>841</v>
      </c>
      <c r="BG49" t="s">
        <v>841</v>
      </c>
      <c r="BH49" t="s">
        <v>841</v>
      </c>
      <c r="BI49" t="s">
        <v>841</v>
      </c>
      <c r="BJ49" t="s">
        <v>841</v>
      </c>
      <c r="BK49" t="s">
        <v>841</v>
      </c>
    </row>
    <row r="50" spans="1:64" x14ac:dyDescent="0.25">
      <c r="A50">
        <v>27</v>
      </c>
      <c r="B50" t="s">
        <v>842</v>
      </c>
      <c r="C50">
        <v>3826</v>
      </c>
      <c r="D50" t="s">
        <v>610</v>
      </c>
      <c r="E50">
        <v>1588.0809540866101</v>
      </c>
      <c r="F50">
        <v>1588.24</v>
      </c>
      <c r="G50">
        <v>6840</v>
      </c>
      <c r="H50" t="s">
        <v>841</v>
      </c>
      <c r="I50" t="s">
        <v>841</v>
      </c>
      <c r="J50" t="s">
        <v>492</v>
      </c>
      <c r="K50">
        <v>1500</v>
      </c>
      <c r="L50">
        <v>2.2999999999999998</v>
      </c>
      <c r="M50">
        <v>25</v>
      </c>
      <c r="N50" t="s">
        <v>868</v>
      </c>
      <c r="O50" t="s">
        <v>841</v>
      </c>
      <c r="P50" t="s">
        <v>841</v>
      </c>
      <c r="Q50">
        <v>1800</v>
      </c>
      <c r="R50">
        <v>4400</v>
      </c>
      <c r="S50" t="s">
        <v>841</v>
      </c>
      <c r="T50">
        <v>8.4</v>
      </c>
      <c r="U50">
        <v>172</v>
      </c>
      <c r="V50" t="s">
        <v>492</v>
      </c>
      <c r="W50" t="s">
        <v>44</v>
      </c>
      <c r="X50" t="s">
        <v>492</v>
      </c>
      <c r="Y50" t="s">
        <v>492</v>
      </c>
      <c r="Z50" t="s">
        <v>492</v>
      </c>
      <c r="AA50" t="s">
        <v>492</v>
      </c>
      <c r="AB50" t="s">
        <v>492</v>
      </c>
      <c r="AC50" t="s">
        <v>492</v>
      </c>
      <c r="AD50" t="s">
        <v>492</v>
      </c>
      <c r="AE50" t="s">
        <v>492</v>
      </c>
      <c r="AF50">
        <v>145.00280178</v>
      </c>
      <c r="AG50">
        <v>-22.36568377</v>
      </c>
      <c r="AH50">
        <v>231.94</v>
      </c>
      <c r="AI50" s="102">
        <v>24532</v>
      </c>
      <c r="AK50" t="s">
        <v>884</v>
      </c>
      <c r="AM50" t="s">
        <v>841</v>
      </c>
      <c r="AN50">
        <v>480</v>
      </c>
      <c r="AO50">
        <v>146</v>
      </c>
      <c r="AP50" t="s">
        <v>841</v>
      </c>
      <c r="AQ50">
        <v>60</v>
      </c>
      <c r="AR50" t="s">
        <v>841</v>
      </c>
      <c r="AS50" t="s">
        <v>841</v>
      </c>
      <c r="AT50" t="s">
        <v>841</v>
      </c>
      <c r="AU50" t="s">
        <v>841</v>
      </c>
      <c r="AV50" t="s">
        <v>841</v>
      </c>
      <c r="AW50" t="s">
        <v>841</v>
      </c>
      <c r="AX50" t="s">
        <v>841</v>
      </c>
      <c r="AY50" t="s">
        <v>841</v>
      </c>
      <c r="AZ50" t="s">
        <v>841</v>
      </c>
      <c r="BA50" t="s">
        <v>841</v>
      </c>
      <c r="BB50" t="s">
        <v>841</v>
      </c>
      <c r="BC50" t="s">
        <v>841</v>
      </c>
      <c r="BD50" t="s">
        <v>841</v>
      </c>
      <c r="BE50" t="s">
        <v>841</v>
      </c>
      <c r="BF50" t="s">
        <v>841</v>
      </c>
      <c r="BG50" t="s">
        <v>841</v>
      </c>
      <c r="BH50" t="s">
        <v>841</v>
      </c>
      <c r="BI50" t="s">
        <v>841</v>
      </c>
      <c r="BJ50" t="s">
        <v>841</v>
      </c>
      <c r="BK50" t="s">
        <v>841</v>
      </c>
    </row>
    <row r="51" spans="1:64" x14ac:dyDescent="0.25">
      <c r="A51">
        <v>28</v>
      </c>
      <c r="B51" t="s">
        <v>842</v>
      </c>
      <c r="C51">
        <v>3826</v>
      </c>
      <c r="D51" t="s">
        <v>610</v>
      </c>
      <c r="E51">
        <v>1588.0809540866101</v>
      </c>
      <c r="F51">
        <v>1588.24</v>
      </c>
      <c r="G51">
        <v>2360</v>
      </c>
      <c r="H51" t="s">
        <v>841</v>
      </c>
      <c r="I51" t="s">
        <v>841</v>
      </c>
      <c r="J51" t="s">
        <v>492</v>
      </c>
      <c r="K51">
        <v>1220</v>
      </c>
      <c r="L51">
        <v>2.6</v>
      </c>
      <c r="M51">
        <v>25</v>
      </c>
      <c r="N51" t="s">
        <v>598</v>
      </c>
      <c r="O51">
        <v>754</v>
      </c>
      <c r="P51">
        <v>160</v>
      </c>
      <c r="Q51">
        <v>350</v>
      </c>
      <c r="R51">
        <v>3800</v>
      </c>
      <c r="S51" t="s">
        <v>841</v>
      </c>
      <c r="T51">
        <v>8.3000000000000007</v>
      </c>
      <c r="U51">
        <v>173</v>
      </c>
      <c r="V51" t="s">
        <v>492</v>
      </c>
      <c r="W51" t="s">
        <v>44</v>
      </c>
      <c r="X51" t="s">
        <v>492</v>
      </c>
      <c r="Y51" t="s">
        <v>492</v>
      </c>
      <c r="Z51" t="s">
        <v>492</v>
      </c>
      <c r="AA51" t="s">
        <v>492</v>
      </c>
      <c r="AB51" t="s">
        <v>492</v>
      </c>
      <c r="AC51" t="s">
        <v>492</v>
      </c>
      <c r="AD51" t="s">
        <v>492</v>
      </c>
      <c r="AE51" t="s">
        <v>492</v>
      </c>
      <c r="AF51">
        <v>145.00280178</v>
      </c>
      <c r="AG51">
        <v>-22.36568377</v>
      </c>
      <c r="AH51">
        <v>231.94</v>
      </c>
      <c r="AI51" s="102">
        <v>24532</v>
      </c>
      <c r="AK51" t="s">
        <v>884</v>
      </c>
      <c r="AM51" t="s">
        <v>841</v>
      </c>
      <c r="AN51">
        <v>134</v>
      </c>
      <c r="AO51">
        <v>4</v>
      </c>
      <c r="AP51" t="s">
        <v>841</v>
      </c>
      <c r="AQ51">
        <v>104</v>
      </c>
      <c r="AR51">
        <v>176</v>
      </c>
      <c r="AS51">
        <v>10</v>
      </c>
      <c r="AT51" t="s">
        <v>841</v>
      </c>
      <c r="AU51" t="s">
        <v>841</v>
      </c>
      <c r="AV51" t="s">
        <v>841</v>
      </c>
      <c r="AW51" t="s">
        <v>841</v>
      </c>
      <c r="AX51" t="s">
        <v>841</v>
      </c>
      <c r="AY51" t="s">
        <v>841</v>
      </c>
      <c r="AZ51" t="s">
        <v>841</v>
      </c>
      <c r="BA51" t="s">
        <v>841</v>
      </c>
      <c r="BB51" t="s">
        <v>841</v>
      </c>
      <c r="BC51" t="s">
        <v>841</v>
      </c>
      <c r="BD51" t="s">
        <v>841</v>
      </c>
      <c r="BE51" t="s">
        <v>841</v>
      </c>
      <c r="BF51" t="s">
        <v>841</v>
      </c>
      <c r="BG51" t="s">
        <v>841</v>
      </c>
      <c r="BH51" t="s">
        <v>841</v>
      </c>
      <c r="BI51" t="s">
        <v>841</v>
      </c>
      <c r="BJ51" t="s">
        <v>841</v>
      </c>
      <c r="BK51" t="s">
        <v>841</v>
      </c>
    </row>
    <row r="52" spans="1:64" x14ac:dyDescent="0.25">
      <c r="A52">
        <v>3</v>
      </c>
      <c r="B52" t="s">
        <v>1314</v>
      </c>
      <c r="C52" t="s">
        <v>1255</v>
      </c>
      <c r="D52" t="s">
        <v>1256</v>
      </c>
      <c r="E52" t="s">
        <v>700</v>
      </c>
      <c r="F52" t="s">
        <v>1257</v>
      </c>
      <c r="G52" t="s">
        <v>645</v>
      </c>
      <c r="H52" t="s">
        <v>1259</v>
      </c>
      <c r="I52" t="s">
        <v>1260</v>
      </c>
      <c r="J52" t="s">
        <v>1306</v>
      </c>
      <c r="K52" t="s">
        <v>1307</v>
      </c>
      <c r="L52" t="s">
        <v>1308</v>
      </c>
      <c r="M52" t="s">
        <v>1322</v>
      </c>
      <c r="N52" t="s">
        <v>1261</v>
      </c>
      <c r="O52" t="s">
        <v>1262</v>
      </c>
      <c r="P52" t="s">
        <v>1263</v>
      </c>
      <c r="Q52" t="s">
        <v>1264</v>
      </c>
      <c r="R52" t="s">
        <v>1265</v>
      </c>
      <c r="S52" t="s">
        <v>1266</v>
      </c>
      <c r="T52" t="s">
        <v>1268</v>
      </c>
      <c r="U52" t="s">
        <v>1269</v>
      </c>
      <c r="V52" t="s">
        <v>1272</v>
      </c>
      <c r="W52" t="s">
        <v>1310</v>
      </c>
      <c r="X52" t="s">
        <v>1273</v>
      </c>
      <c r="Y52" t="s">
        <v>1274</v>
      </c>
      <c r="Z52" t="s">
        <v>1275</v>
      </c>
      <c r="AA52" t="s">
        <v>1276</v>
      </c>
      <c r="AB52" t="s">
        <v>1304</v>
      </c>
      <c r="AC52" t="s">
        <v>1311</v>
      </c>
      <c r="AD52" t="s">
        <v>1312</v>
      </c>
      <c r="AE52" t="s">
        <v>1313</v>
      </c>
      <c r="AF52" t="s">
        <v>702</v>
      </c>
      <c r="AG52" t="s">
        <v>703</v>
      </c>
      <c r="AH52" t="s">
        <v>704</v>
      </c>
      <c r="AI52" t="s">
        <v>1277</v>
      </c>
      <c r="AJ52" t="s">
        <v>705</v>
      </c>
      <c r="AK52" t="s">
        <v>706</v>
      </c>
      <c r="AL52" t="s">
        <v>1278</v>
      </c>
    </row>
    <row r="53" spans="1:64" x14ac:dyDescent="0.25">
      <c r="A53">
        <v>6</v>
      </c>
      <c r="B53" t="s">
        <v>842</v>
      </c>
      <c r="C53" t="s">
        <v>1255</v>
      </c>
      <c r="D53" t="s">
        <v>1256</v>
      </c>
      <c r="E53" t="s">
        <v>700</v>
      </c>
      <c r="F53" t="s">
        <v>1323</v>
      </c>
      <c r="G53" t="s">
        <v>1324</v>
      </c>
      <c r="H53" t="s">
        <v>1325</v>
      </c>
      <c r="I53" t="s">
        <v>1326</v>
      </c>
      <c r="J53" t="s">
        <v>1259</v>
      </c>
      <c r="K53" t="s">
        <v>1327</v>
      </c>
      <c r="L53" t="s">
        <v>1308</v>
      </c>
      <c r="M53" t="s">
        <v>1328</v>
      </c>
      <c r="N53" t="s">
        <v>1329</v>
      </c>
      <c r="O53" t="s">
        <v>841</v>
      </c>
      <c r="P53" t="s">
        <v>1330</v>
      </c>
      <c r="Q53" t="s">
        <v>1331</v>
      </c>
      <c r="R53" t="s">
        <v>1332</v>
      </c>
      <c r="S53" t="s">
        <v>698</v>
      </c>
      <c r="T53" t="s">
        <v>1333</v>
      </c>
      <c r="U53" t="s">
        <v>1334</v>
      </c>
      <c r="V53" t="s">
        <v>1260</v>
      </c>
      <c r="W53" t="s">
        <v>1335</v>
      </c>
      <c r="X53" t="s">
        <v>1261</v>
      </c>
      <c r="Y53" t="s">
        <v>1262</v>
      </c>
      <c r="Z53" t="s">
        <v>1263</v>
      </c>
      <c r="AA53" t="s">
        <v>1264</v>
      </c>
      <c r="AB53" t="s">
        <v>1265</v>
      </c>
      <c r="AC53" t="s">
        <v>1266</v>
      </c>
      <c r="AD53" t="s">
        <v>1268</v>
      </c>
      <c r="AE53" t="s">
        <v>1269</v>
      </c>
      <c r="AF53" t="s">
        <v>702</v>
      </c>
      <c r="AG53" t="s">
        <v>703</v>
      </c>
      <c r="AH53" t="s">
        <v>704</v>
      </c>
      <c r="AI53" t="s">
        <v>1277</v>
      </c>
      <c r="AJ53" t="s">
        <v>705</v>
      </c>
      <c r="AK53" t="s">
        <v>706</v>
      </c>
      <c r="AL53" t="s">
        <v>1278</v>
      </c>
      <c r="AM53" t="s">
        <v>628</v>
      </c>
      <c r="AN53" t="s">
        <v>1336</v>
      </c>
      <c r="AO53" t="s">
        <v>1337</v>
      </c>
      <c r="AP53" t="s">
        <v>1338</v>
      </c>
      <c r="AQ53" t="s">
        <v>634</v>
      </c>
      <c r="AR53" t="s">
        <v>1339</v>
      </c>
      <c r="AS53" t="s">
        <v>633</v>
      </c>
      <c r="AT53" t="s">
        <v>1340</v>
      </c>
      <c r="AU53" t="s">
        <v>1341</v>
      </c>
      <c r="AV53" t="s">
        <v>1342</v>
      </c>
      <c r="AW53" t="s">
        <v>1343</v>
      </c>
      <c r="AX53" t="s">
        <v>727</v>
      </c>
      <c r="AY53" t="s">
        <v>1344</v>
      </c>
      <c r="AZ53" t="s">
        <v>1345</v>
      </c>
      <c r="BA53" t="s">
        <v>677</v>
      </c>
      <c r="BB53" t="s">
        <v>679</v>
      </c>
      <c r="BC53" t="s">
        <v>1346</v>
      </c>
      <c r="BD53" t="s">
        <v>1347</v>
      </c>
      <c r="BE53" t="s">
        <v>1348</v>
      </c>
      <c r="BF53" t="s">
        <v>635</v>
      </c>
      <c r="BG53" t="s">
        <v>1349</v>
      </c>
      <c r="BH53" t="s">
        <v>684</v>
      </c>
      <c r="BI53" t="s">
        <v>1350</v>
      </c>
      <c r="BJ53" t="s">
        <v>1351</v>
      </c>
      <c r="BK53" t="s">
        <v>690</v>
      </c>
      <c r="BL53" t="s">
        <v>1352</v>
      </c>
    </row>
  </sheetData>
  <autoFilter ref="A1:BL53"/>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62"/>
  <sheetViews>
    <sheetView workbookViewId="0">
      <selection activeCell="E14" sqref="E14"/>
    </sheetView>
  </sheetViews>
  <sheetFormatPr defaultRowHeight="15" x14ac:dyDescent="0.25"/>
  <cols>
    <col min="3" max="3" width="19.42578125" customWidth="1"/>
  </cols>
  <sheetData>
    <row r="1" spans="1:37" x14ac:dyDescent="0.25">
      <c r="A1" t="s">
        <v>1353</v>
      </c>
      <c r="B1" t="s">
        <v>1255</v>
      </c>
      <c r="C1" t="s">
        <v>1256</v>
      </c>
      <c r="D1" t="s">
        <v>700</v>
      </c>
      <c r="E1" t="s">
        <v>1257</v>
      </c>
      <c r="F1" t="s">
        <v>1302</v>
      </c>
      <c r="G1" t="s">
        <v>1259</v>
      </c>
      <c r="H1" t="s">
        <v>1260</v>
      </c>
      <c r="I1" t="s">
        <v>1261</v>
      </c>
      <c r="J1" t="s">
        <v>1262</v>
      </c>
      <c r="K1" t="s">
        <v>1263</v>
      </c>
      <c r="L1" t="s">
        <v>1264</v>
      </c>
      <c r="M1" t="s">
        <v>1303</v>
      </c>
      <c r="N1" t="s">
        <v>1265</v>
      </c>
      <c r="O1" t="s">
        <v>1266</v>
      </c>
      <c r="P1" t="s">
        <v>1268</v>
      </c>
      <c r="Q1" t="s">
        <v>1269</v>
      </c>
      <c r="R1" t="s">
        <v>1272</v>
      </c>
      <c r="S1" t="s">
        <v>1273</v>
      </c>
      <c r="T1" t="s">
        <v>1274</v>
      </c>
      <c r="U1" t="s">
        <v>1275</v>
      </c>
      <c r="V1" t="s">
        <v>1354</v>
      </c>
      <c r="W1" t="s">
        <v>1276</v>
      </c>
      <c r="X1" t="s">
        <v>1304</v>
      </c>
      <c r="Y1" t="s">
        <v>1311</v>
      </c>
      <c r="Z1" t="s">
        <v>1312</v>
      </c>
      <c r="AA1" t="s">
        <v>1313</v>
      </c>
      <c r="AB1" t="s">
        <v>1355</v>
      </c>
      <c r="AC1" t="s">
        <v>1356</v>
      </c>
      <c r="AD1" t="s">
        <v>1357</v>
      </c>
      <c r="AE1" t="s">
        <v>702</v>
      </c>
      <c r="AF1" t="s">
        <v>703</v>
      </c>
      <c r="AG1" t="s">
        <v>704</v>
      </c>
      <c r="AH1" t="s">
        <v>1277</v>
      </c>
      <c r="AI1" t="s">
        <v>705</v>
      </c>
      <c r="AJ1" t="s">
        <v>706</v>
      </c>
      <c r="AK1" t="s">
        <v>1278</v>
      </c>
    </row>
    <row r="2" spans="1:37" x14ac:dyDescent="0.25">
      <c r="A2" t="s">
        <v>1358</v>
      </c>
      <c r="B2">
        <v>3831</v>
      </c>
      <c r="C2" t="s">
        <v>600</v>
      </c>
      <c r="D2">
        <v>875.03</v>
      </c>
      <c r="E2">
        <v>875.08</v>
      </c>
      <c r="F2">
        <v>44.42</v>
      </c>
      <c r="G2" t="s">
        <v>492</v>
      </c>
      <c r="H2" t="s">
        <v>492</v>
      </c>
      <c r="I2" t="s">
        <v>492</v>
      </c>
      <c r="J2" t="s">
        <v>492</v>
      </c>
      <c r="K2" t="s">
        <v>492</v>
      </c>
      <c r="L2" t="s">
        <v>492</v>
      </c>
      <c r="M2" t="s">
        <v>1359</v>
      </c>
      <c r="N2" t="s">
        <v>492</v>
      </c>
      <c r="O2" t="s">
        <v>492</v>
      </c>
      <c r="P2" t="s">
        <v>492</v>
      </c>
      <c r="Q2" t="s">
        <v>492</v>
      </c>
      <c r="R2" t="s">
        <v>492</v>
      </c>
      <c r="S2" t="s">
        <v>492</v>
      </c>
      <c r="T2" t="s">
        <v>492</v>
      </c>
      <c r="U2" t="s">
        <v>492</v>
      </c>
      <c r="V2" t="s">
        <v>1360</v>
      </c>
      <c r="W2" t="s">
        <v>492</v>
      </c>
      <c r="X2" t="s">
        <v>492</v>
      </c>
      <c r="Y2" t="s">
        <v>492</v>
      </c>
      <c r="Z2" t="s">
        <v>492</v>
      </c>
      <c r="AA2" t="s">
        <v>492</v>
      </c>
      <c r="AB2" t="s">
        <v>492</v>
      </c>
      <c r="AC2" t="s">
        <v>492</v>
      </c>
      <c r="AD2" t="s">
        <v>492</v>
      </c>
      <c r="AE2">
        <v>145.32196766999999</v>
      </c>
      <c r="AF2">
        <v>-23.617350040000002</v>
      </c>
      <c r="AG2">
        <v>268.7</v>
      </c>
      <c r="AH2" s="102">
        <v>23048</v>
      </c>
      <c r="AJ2" t="s">
        <v>869</v>
      </c>
    </row>
    <row r="3" spans="1:37" x14ac:dyDescent="0.25">
      <c r="A3" t="s">
        <v>1358</v>
      </c>
      <c r="B3">
        <v>3831</v>
      </c>
      <c r="C3" t="s">
        <v>600</v>
      </c>
      <c r="D3">
        <v>875.94</v>
      </c>
      <c r="E3">
        <v>875.99</v>
      </c>
      <c r="F3">
        <v>44.42</v>
      </c>
      <c r="G3" t="s">
        <v>492</v>
      </c>
      <c r="H3" t="s">
        <v>492</v>
      </c>
      <c r="I3" t="s">
        <v>492</v>
      </c>
      <c r="J3" t="s">
        <v>492</v>
      </c>
      <c r="K3" t="s">
        <v>492</v>
      </c>
      <c r="L3" t="s">
        <v>492</v>
      </c>
      <c r="M3" t="s">
        <v>1359</v>
      </c>
      <c r="N3" t="s">
        <v>492</v>
      </c>
      <c r="O3" t="s">
        <v>492</v>
      </c>
      <c r="P3" t="s">
        <v>492</v>
      </c>
      <c r="Q3" t="s">
        <v>492</v>
      </c>
      <c r="R3" t="s">
        <v>492</v>
      </c>
      <c r="S3" t="s">
        <v>492</v>
      </c>
      <c r="T3" t="s">
        <v>492</v>
      </c>
      <c r="U3" t="s">
        <v>492</v>
      </c>
      <c r="V3" t="s">
        <v>1360</v>
      </c>
      <c r="W3" t="s">
        <v>492</v>
      </c>
      <c r="X3" t="s">
        <v>492</v>
      </c>
      <c r="Y3" t="s">
        <v>492</v>
      </c>
      <c r="Z3" t="s">
        <v>492</v>
      </c>
      <c r="AA3" t="s">
        <v>492</v>
      </c>
      <c r="AB3" t="s">
        <v>492</v>
      </c>
      <c r="AC3" t="s">
        <v>492</v>
      </c>
      <c r="AD3" t="s">
        <v>492</v>
      </c>
      <c r="AE3">
        <v>145.32196766999999</v>
      </c>
      <c r="AF3">
        <v>-23.617350040000002</v>
      </c>
      <c r="AG3">
        <v>268.7</v>
      </c>
      <c r="AH3" s="102">
        <v>23048</v>
      </c>
      <c r="AJ3" t="s">
        <v>869</v>
      </c>
    </row>
    <row r="4" spans="1:37" x14ac:dyDescent="0.25">
      <c r="A4" t="s">
        <v>1358</v>
      </c>
      <c r="B4">
        <v>3831</v>
      </c>
      <c r="C4" t="s">
        <v>600</v>
      </c>
      <c r="D4">
        <v>1347.50719457013</v>
      </c>
      <c r="E4">
        <v>1350.26</v>
      </c>
      <c r="F4">
        <v>57.2</v>
      </c>
      <c r="G4" t="s">
        <v>492</v>
      </c>
      <c r="H4" t="s">
        <v>492</v>
      </c>
      <c r="I4" t="s">
        <v>492</v>
      </c>
      <c r="J4" t="s">
        <v>492</v>
      </c>
      <c r="K4" t="s">
        <v>492</v>
      </c>
      <c r="L4" t="s">
        <v>492</v>
      </c>
      <c r="M4" t="s">
        <v>1359</v>
      </c>
      <c r="N4" t="s">
        <v>492</v>
      </c>
      <c r="O4" t="s">
        <v>492</v>
      </c>
      <c r="P4" t="s">
        <v>492</v>
      </c>
      <c r="Q4" t="s">
        <v>492</v>
      </c>
      <c r="R4" t="s">
        <v>492</v>
      </c>
      <c r="S4" t="s">
        <v>492</v>
      </c>
      <c r="T4" t="s">
        <v>492</v>
      </c>
      <c r="U4" t="s">
        <v>492</v>
      </c>
      <c r="V4" t="s">
        <v>1360</v>
      </c>
      <c r="W4" t="s">
        <v>492</v>
      </c>
      <c r="X4" t="s">
        <v>492</v>
      </c>
      <c r="Y4" t="s">
        <v>492</v>
      </c>
      <c r="Z4" t="s">
        <v>492</v>
      </c>
      <c r="AA4" t="s">
        <v>492</v>
      </c>
      <c r="AB4" t="s">
        <v>492</v>
      </c>
      <c r="AC4" t="s">
        <v>492</v>
      </c>
      <c r="AD4" t="s">
        <v>492</v>
      </c>
      <c r="AE4">
        <v>145.32196766999999</v>
      </c>
      <c r="AF4">
        <v>-23.617350040000002</v>
      </c>
      <c r="AG4">
        <v>268.7</v>
      </c>
      <c r="AH4" s="102">
        <v>23048</v>
      </c>
      <c r="AJ4" t="s">
        <v>869</v>
      </c>
    </row>
    <row r="5" spans="1:37" x14ac:dyDescent="0.25">
      <c r="A5" t="s">
        <v>1358</v>
      </c>
      <c r="B5">
        <v>3831</v>
      </c>
      <c r="C5" t="s">
        <v>600</v>
      </c>
      <c r="D5">
        <v>1348.4069004524799</v>
      </c>
      <c r="E5">
        <v>1351.17</v>
      </c>
      <c r="F5">
        <v>57.75</v>
      </c>
      <c r="G5" t="s">
        <v>492</v>
      </c>
      <c r="H5" t="s">
        <v>492</v>
      </c>
      <c r="I5" t="s">
        <v>492</v>
      </c>
      <c r="J5" t="s">
        <v>492</v>
      </c>
      <c r="K5" t="s">
        <v>492</v>
      </c>
      <c r="L5" t="s">
        <v>492</v>
      </c>
      <c r="M5" t="s">
        <v>1359</v>
      </c>
      <c r="N5" t="s">
        <v>492</v>
      </c>
      <c r="O5" t="s">
        <v>492</v>
      </c>
      <c r="P5" t="s">
        <v>492</v>
      </c>
      <c r="Q5" t="s">
        <v>492</v>
      </c>
      <c r="R5" t="s">
        <v>492</v>
      </c>
      <c r="S5" t="s">
        <v>492</v>
      </c>
      <c r="T5" t="s">
        <v>492</v>
      </c>
      <c r="U5" t="s">
        <v>492</v>
      </c>
      <c r="V5" t="s">
        <v>1360</v>
      </c>
      <c r="W5" t="s">
        <v>492</v>
      </c>
      <c r="X5" t="s">
        <v>492</v>
      </c>
      <c r="Y5" t="s">
        <v>492</v>
      </c>
      <c r="Z5" t="s">
        <v>492</v>
      </c>
      <c r="AA5" t="s">
        <v>492</v>
      </c>
      <c r="AB5" t="s">
        <v>492</v>
      </c>
      <c r="AC5" t="s">
        <v>492</v>
      </c>
      <c r="AD5" t="s">
        <v>492</v>
      </c>
      <c r="AE5">
        <v>145.32196766999999</v>
      </c>
      <c r="AF5">
        <v>-23.617350040000002</v>
      </c>
      <c r="AG5">
        <v>268.7</v>
      </c>
      <c r="AH5" s="102">
        <v>23048</v>
      </c>
      <c r="AJ5" t="s">
        <v>869</v>
      </c>
    </row>
    <row r="6" spans="1:37" x14ac:dyDescent="0.25">
      <c r="A6" t="s">
        <v>1358</v>
      </c>
      <c r="B6">
        <v>3831</v>
      </c>
      <c r="C6" t="s">
        <v>600</v>
      </c>
      <c r="D6">
        <v>1616.9739002364799</v>
      </c>
      <c r="E6">
        <v>1621.84</v>
      </c>
      <c r="F6">
        <v>66.64</v>
      </c>
      <c r="G6" t="s">
        <v>492</v>
      </c>
      <c r="H6" t="s">
        <v>492</v>
      </c>
      <c r="I6" t="s">
        <v>492</v>
      </c>
      <c r="J6" t="s">
        <v>492</v>
      </c>
      <c r="K6" t="s">
        <v>492</v>
      </c>
      <c r="L6" t="s">
        <v>492</v>
      </c>
      <c r="M6" t="s">
        <v>1359</v>
      </c>
      <c r="N6" t="s">
        <v>492</v>
      </c>
      <c r="O6" t="s">
        <v>492</v>
      </c>
      <c r="P6" t="s">
        <v>492</v>
      </c>
      <c r="Q6" t="s">
        <v>492</v>
      </c>
      <c r="R6" t="s">
        <v>492</v>
      </c>
      <c r="S6" t="s">
        <v>492</v>
      </c>
      <c r="T6" t="s">
        <v>492</v>
      </c>
      <c r="U6" t="s">
        <v>492</v>
      </c>
      <c r="V6" t="s">
        <v>1360</v>
      </c>
      <c r="W6" t="s">
        <v>492</v>
      </c>
      <c r="X6" t="s">
        <v>492</v>
      </c>
      <c r="Y6" t="s">
        <v>492</v>
      </c>
      <c r="Z6" t="s">
        <v>492</v>
      </c>
      <c r="AA6" t="s">
        <v>492</v>
      </c>
      <c r="AB6" t="s">
        <v>492</v>
      </c>
      <c r="AC6" t="s">
        <v>492</v>
      </c>
      <c r="AD6" t="s">
        <v>492</v>
      </c>
      <c r="AE6">
        <v>145.32196766999999</v>
      </c>
      <c r="AF6">
        <v>-23.617350040000002</v>
      </c>
      <c r="AG6">
        <v>268.7</v>
      </c>
      <c r="AH6" s="102">
        <v>23048</v>
      </c>
      <c r="AJ6" t="s">
        <v>869</v>
      </c>
    </row>
    <row r="7" spans="1:37" x14ac:dyDescent="0.25">
      <c r="A7" t="s">
        <v>1358</v>
      </c>
      <c r="B7">
        <v>4210</v>
      </c>
      <c r="C7" t="s">
        <v>601</v>
      </c>
      <c r="D7">
        <v>1336.42771327941</v>
      </c>
      <c r="E7">
        <v>1336.55</v>
      </c>
      <c r="F7">
        <v>61.64</v>
      </c>
      <c r="G7" t="s">
        <v>492</v>
      </c>
      <c r="H7" t="s">
        <v>492</v>
      </c>
      <c r="I7" t="s">
        <v>492</v>
      </c>
      <c r="J7" t="s">
        <v>492</v>
      </c>
      <c r="K7" t="s">
        <v>492</v>
      </c>
      <c r="L7" t="s">
        <v>492</v>
      </c>
      <c r="M7" t="s">
        <v>1280</v>
      </c>
      <c r="N7" t="s">
        <v>492</v>
      </c>
      <c r="O7" t="s">
        <v>492</v>
      </c>
      <c r="P7" t="s">
        <v>492</v>
      </c>
      <c r="Q7" t="s">
        <v>492</v>
      </c>
      <c r="R7" t="s">
        <v>492</v>
      </c>
      <c r="S7" t="s">
        <v>492</v>
      </c>
      <c r="T7" t="s">
        <v>492</v>
      </c>
      <c r="U7" t="s">
        <v>492</v>
      </c>
      <c r="V7" t="s">
        <v>44</v>
      </c>
      <c r="W7" t="s">
        <v>492</v>
      </c>
      <c r="X7" t="s">
        <v>492</v>
      </c>
      <c r="Y7" t="s">
        <v>492</v>
      </c>
      <c r="Z7" t="s">
        <v>492</v>
      </c>
      <c r="AA7" t="s">
        <v>492</v>
      </c>
      <c r="AB7" t="s">
        <v>492</v>
      </c>
      <c r="AC7" t="s">
        <v>492</v>
      </c>
      <c r="AD7" t="s">
        <v>492</v>
      </c>
      <c r="AE7">
        <v>145.90530680000001</v>
      </c>
      <c r="AF7">
        <v>-24.41512522</v>
      </c>
      <c r="AG7">
        <v>379.17</v>
      </c>
      <c r="AH7" s="102">
        <v>25875</v>
      </c>
      <c r="AJ7" t="s">
        <v>886</v>
      </c>
    </row>
    <row r="8" spans="1:37" x14ac:dyDescent="0.25">
      <c r="A8" t="s">
        <v>1358</v>
      </c>
      <c r="B8">
        <v>4210</v>
      </c>
      <c r="C8" t="s">
        <v>601</v>
      </c>
      <c r="D8">
        <v>1896.9163114420301</v>
      </c>
      <c r="E8">
        <v>1897.08</v>
      </c>
      <c r="F8">
        <v>82.2</v>
      </c>
      <c r="G8" t="s">
        <v>492</v>
      </c>
      <c r="H8" t="s">
        <v>492</v>
      </c>
      <c r="I8" t="s">
        <v>492</v>
      </c>
      <c r="J8" t="s">
        <v>492</v>
      </c>
      <c r="K8" t="s">
        <v>492</v>
      </c>
      <c r="L8" t="s">
        <v>492</v>
      </c>
      <c r="M8" t="s">
        <v>1280</v>
      </c>
      <c r="N8" t="s">
        <v>492</v>
      </c>
      <c r="O8" t="s">
        <v>492</v>
      </c>
      <c r="P8" t="s">
        <v>492</v>
      </c>
      <c r="Q8" t="s">
        <v>492</v>
      </c>
      <c r="R8" t="s">
        <v>492</v>
      </c>
      <c r="S8" t="s">
        <v>492</v>
      </c>
      <c r="T8" t="s">
        <v>492</v>
      </c>
      <c r="U8" t="s">
        <v>492</v>
      </c>
      <c r="V8" t="s">
        <v>44</v>
      </c>
      <c r="W8" t="s">
        <v>492</v>
      </c>
      <c r="X8" t="s">
        <v>492</v>
      </c>
      <c r="Y8" t="s">
        <v>492</v>
      </c>
      <c r="Z8" t="s">
        <v>492</v>
      </c>
      <c r="AA8" t="s">
        <v>492</v>
      </c>
      <c r="AB8" t="s">
        <v>492</v>
      </c>
      <c r="AC8" t="s">
        <v>492</v>
      </c>
      <c r="AD8" t="s">
        <v>492</v>
      </c>
      <c r="AE8">
        <v>145.90530680000001</v>
      </c>
      <c r="AF8">
        <v>-24.41512522</v>
      </c>
      <c r="AG8">
        <v>379.17</v>
      </c>
      <c r="AH8" s="102">
        <v>25875</v>
      </c>
      <c r="AI8" t="s">
        <v>872</v>
      </c>
    </row>
    <row r="9" spans="1:37" x14ac:dyDescent="0.25">
      <c r="A9" t="s">
        <v>1358</v>
      </c>
      <c r="B9">
        <v>4210</v>
      </c>
      <c r="C9" t="s">
        <v>601</v>
      </c>
      <c r="D9">
        <v>2127.3286199095</v>
      </c>
      <c r="E9">
        <v>2127.5</v>
      </c>
      <c r="F9">
        <v>82.2</v>
      </c>
      <c r="G9" t="s">
        <v>492</v>
      </c>
      <c r="H9" t="s">
        <v>492</v>
      </c>
      <c r="I9" t="s">
        <v>492</v>
      </c>
      <c r="J9" t="s">
        <v>492</v>
      </c>
      <c r="K9" t="s">
        <v>492</v>
      </c>
      <c r="L9" t="s">
        <v>492</v>
      </c>
      <c r="M9" t="s">
        <v>1280</v>
      </c>
      <c r="N9" t="s">
        <v>492</v>
      </c>
      <c r="O9" t="s">
        <v>492</v>
      </c>
      <c r="P9" t="s">
        <v>492</v>
      </c>
      <c r="Q9" t="s">
        <v>492</v>
      </c>
      <c r="R9" t="s">
        <v>492</v>
      </c>
      <c r="S9" t="s">
        <v>492</v>
      </c>
      <c r="T9" t="s">
        <v>492</v>
      </c>
      <c r="U9" t="s">
        <v>492</v>
      </c>
      <c r="V9" t="s">
        <v>44</v>
      </c>
      <c r="W9" t="s">
        <v>492</v>
      </c>
      <c r="X9" t="s">
        <v>492</v>
      </c>
      <c r="Y9" t="s">
        <v>492</v>
      </c>
      <c r="Z9" t="s">
        <v>492</v>
      </c>
      <c r="AA9" t="s">
        <v>492</v>
      </c>
      <c r="AB9" t="s">
        <v>492</v>
      </c>
      <c r="AC9" t="s">
        <v>492</v>
      </c>
      <c r="AD9" t="s">
        <v>492</v>
      </c>
      <c r="AE9">
        <v>145.90530680000001</v>
      </c>
      <c r="AF9">
        <v>-24.41512522</v>
      </c>
      <c r="AG9">
        <v>379.17</v>
      </c>
      <c r="AH9" s="102">
        <v>25875</v>
      </c>
      <c r="AI9" t="s">
        <v>872</v>
      </c>
    </row>
    <row r="10" spans="1:37" x14ac:dyDescent="0.25">
      <c r="A10" t="s">
        <v>1358</v>
      </c>
      <c r="B10">
        <v>4210</v>
      </c>
      <c r="C10" t="s">
        <v>601</v>
      </c>
      <c r="D10">
        <v>2613.0257131960302</v>
      </c>
      <c r="E10">
        <v>2615.48</v>
      </c>
      <c r="F10">
        <v>92.2</v>
      </c>
      <c r="G10" t="s">
        <v>492</v>
      </c>
      <c r="H10" t="s">
        <v>492</v>
      </c>
      <c r="I10" t="s">
        <v>492</v>
      </c>
      <c r="J10" t="s">
        <v>492</v>
      </c>
      <c r="K10" t="s">
        <v>492</v>
      </c>
      <c r="L10" t="s">
        <v>492</v>
      </c>
      <c r="M10" t="s">
        <v>731</v>
      </c>
      <c r="N10" t="s">
        <v>492</v>
      </c>
      <c r="O10" t="s">
        <v>492</v>
      </c>
      <c r="P10" t="s">
        <v>492</v>
      </c>
      <c r="Q10" t="s">
        <v>492</v>
      </c>
      <c r="R10" t="s">
        <v>492</v>
      </c>
      <c r="S10" t="s">
        <v>492</v>
      </c>
      <c r="T10" t="s">
        <v>492</v>
      </c>
      <c r="U10" t="s">
        <v>492</v>
      </c>
      <c r="V10" t="s">
        <v>1360</v>
      </c>
      <c r="W10" t="s">
        <v>492</v>
      </c>
      <c r="X10" t="s">
        <v>492</v>
      </c>
      <c r="Y10" t="s">
        <v>492</v>
      </c>
      <c r="Z10" t="s">
        <v>492</v>
      </c>
      <c r="AA10" t="s">
        <v>492</v>
      </c>
      <c r="AB10" t="s">
        <v>492</v>
      </c>
      <c r="AC10" t="s">
        <v>492</v>
      </c>
      <c r="AD10" t="s">
        <v>492</v>
      </c>
      <c r="AE10">
        <v>145.90530680000001</v>
      </c>
      <c r="AF10">
        <v>-24.41512522</v>
      </c>
      <c r="AG10">
        <v>379.17</v>
      </c>
      <c r="AH10" s="102">
        <v>25875</v>
      </c>
      <c r="AJ10" t="s">
        <v>875</v>
      </c>
    </row>
    <row r="11" spans="1:37" x14ac:dyDescent="0.25">
      <c r="A11" t="s">
        <v>1358</v>
      </c>
      <c r="B11">
        <v>4210</v>
      </c>
      <c r="C11" t="s">
        <v>601</v>
      </c>
      <c r="D11">
        <v>3003.6062275721001</v>
      </c>
      <c r="E11">
        <v>3008.37</v>
      </c>
      <c r="F11">
        <v>96.08</v>
      </c>
      <c r="G11" t="s">
        <v>492</v>
      </c>
      <c r="H11" t="s">
        <v>492</v>
      </c>
      <c r="I11" t="s">
        <v>492</v>
      </c>
      <c r="J11" t="s">
        <v>492</v>
      </c>
      <c r="K11" t="s">
        <v>492</v>
      </c>
      <c r="L11" t="s">
        <v>492</v>
      </c>
      <c r="M11" t="s">
        <v>731</v>
      </c>
      <c r="N11" t="s">
        <v>492</v>
      </c>
      <c r="O11" t="s">
        <v>492</v>
      </c>
      <c r="P11" t="s">
        <v>492</v>
      </c>
      <c r="Q11" t="s">
        <v>492</v>
      </c>
      <c r="R11" t="s">
        <v>492</v>
      </c>
      <c r="S11" t="s">
        <v>492</v>
      </c>
      <c r="T11" t="s">
        <v>492</v>
      </c>
      <c r="U11" t="s">
        <v>492</v>
      </c>
      <c r="V11" t="s">
        <v>1360</v>
      </c>
      <c r="W11" t="s">
        <v>492</v>
      </c>
      <c r="X11" t="s">
        <v>492</v>
      </c>
      <c r="Y11" t="s">
        <v>492</v>
      </c>
      <c r="Z11" t="s">
        <v>492</v>
      </c>
      <c r="AA11" t="s">
        <v>492</v>
      </c>
      <c r="AB11" t="s">
        <v>492</v>
      </c>
      <c r="AC11" t="s">
        <v>492</v>
      </c>
      <c r="AD11" t="s">
        <v>492</v>
      </c>
      <c r="AE11">
        <v>145.90530680000001</v>
      </c>
      <c r="AF11">
        <v>-24.41512522</v>
      </c>
      <c r="AG11">
        <v>379.17</v>
      </c>
      <c r="AH11" s="102">
        <v>25875</v>
      </c>
      <c r="AJ11" t="s">
        <v>1282</v>
      </c>
    </row>
    <row r="12" spans="1:37" x14ac:dyDescent="0.25">
      <c r="A12" t="s">
        <v>1358</v>
      </c>
      <c r="B12">
        <v>4210</v>
      </c>
      <c r="C12" t="s">
        <v>601</v>
      </c>
      <c r="D12">
        <v>3004.5268544174401</v>
      </c>
      <c r="E12">
        <v>3009.29</v>
      </c>
      <c r="F12">
        <v>96.08</v>
      </c>
      <c r="G12" t="s">
        <v>492</v>
      </c>
      <c r="H12" t="s">
        <v>492</v>
      </c>
      <c r="I12" t="s">
        <v>492</v>
      </c>
      <c r="J12" t="s">
        <v>492</v>
      </c>
      <c r="K12" t="s">
        <v>492</v>
      </c>
      <c r="L12" t="s">
        <v>492</v>
      </c>
      <c r="M12" t="s">
        <v>731</v>
      </c>
      <c r="N12" t="s">
        <v>492</v>
      </c>
      <c r="O12" t="s">
        <v>492</v>
      </c>
      <c r="P12" t="s">
        <v>492</v>
      </c>
      <c r="Q12" t="s">
        <v>492</v>
      </c>
      <c r="R12" t="s">
        <v>492</v>
      </c>
      <c r="S12" t="s">
        <v>492</v>
      </c>
      <c r="T12" t="s">
        <v>492</v>
      </c>
      <c r="U12" t="s">
        <v>492</v>
      </c>
      <c r="V12" t="s">
        <v>1360</v>
      </c>
      <c r="W12" t="s">
        <v>492</v>
      </c>
      <c r="X12" t="s">
        <v>492</v>
      </c>
      <c r="Y12" t="s">
        <v>492</v>
      </c>
      <c r="Z12" t="s">
        <v>492</v>
      </c>
      <c r="AA12" t="s">
        <v>492</v>
      </c>
      <c r="AB12" t="s">
        <v>492</v>
      </c>
      <c r="AC12" t="s">
        <v>492</v>
      </c>
      <c r="AD12" t="s">
        <v>492</v>
      </c>
      <c r="AE12">
        <v>145.90530680000001</v>
      </c>
      <c r="AF12">
        <v>-24.41512522</v>
      </c>
      <c r="AG12">
        <v>379.17</v>
      </c>
      <c r="AH12" s="102">
        <v>25875</v>
      </c>
      <c r="AJ12" t="s">
        <v>1282</v>
      </c>
    </row>
    <row r="13" spans="1:37" x14ac:dyDescent="0.25">
      <c r="A13" t="s">
        <v>1358</v>
      </c>
      <c r="B13">
        <v>3823</v>
      </c>
      <c r="C13" t="s">
        <v>968</v>
      </c>
      <c r="D13">
        <v>1719.3682525814099</v>
      </c>
      <c r="E13">
        <v>1719.6</v>
      </c>
      <c r="F13">
        <v>75.56</v>
      </c>
      <c r="G13" t="s">
        <v>492</v>
      </c>
      <c r="H13" t="s">
        <v>492</v>
      </c>
      <c r="I13" t="s">
        <v>492</v>
      </c>
      <c r="J13" t="s">
        <v>492</v>
      </c>
      <c r="K13" t="s">
        <v>492</v>
      </c>
      <c r="L13" t="s">
        <v>492</v>
      </c>
      <c r="M13" t="s">
        <v>1280</v>
      </c>
      <c r="N13" t="s">
        <v>492</v>
      </c>
      <c r="O13" t="s">
        <v>492</v>
      </c>
      <c r="P13" t="s">
        <v>492</v>
      </c>
      <c r="Q13" t="s">
        <v>492</v>
      </c>
      <c r="R13" t="s">
        <v>492</v>
      </c>
      <c r="S13" t="s">
        <v>492</v>
      </c>
      <c r="T13" t="s">
        <v>492</v>
      </c>
      <c r="U13" t="s">
        <v>492</v>
      </c>
      <c r="V13" t="s">
        <v>44</v>
      </c>
      <c r="W13" t="s">
        <v>492</v>
      </c>
      <c r="X13" t="s">
        <v>492</v>
      </c>
      <c r="Y13" t="s">
        <v>492</v>
      </c>
      <c r="Z13" t="s">
        <v>492</v>
      </c>
      <c r="AA13" t="s">
        <v>492</v>
      </c>
      <c r="AB13" t="s">
        <v>492</v>
      </c>
      <c r="AC13" t="s">
        <v>492</v>
      </c>
      <c r="AD13" t="s">
        <v>492</v>
      </c>
      <c r="AE13">
        <v>145.28530276999999</v>
      </c>
      <c r="AF13">
        <v>-22.94735107</v>
      </c>
      <c r="AG13">
        <v>224.6</v>
      </c>
      <c r="AH13" s="102">
        <v>27107</v>
      </c>
      <c r="AJ13" t="s">
        <v>1281</v>
      </c>
    </row>
    <row r="14" spans="1:37" x14ac:dyDescent="0.25">
      <c r="A14" t="s">
        <v>1358</v>
      </c>
      <c r="B14">
        <v>3823</v>
      </c>
      <c r="C14" t="s">
        <v>968</v>
      </c>
      <c r="D14">
        <v>1776.9382986497201</v>
      </c>
      <c r="E14">
        <v>1777.28</v>
      </c>
      <c r="F14">
        <v>76.64</v>
      </c>
      <c r="G14" t="s">
        <v>492</v>
      </c>
      <c r="H14" t="s">
        <v>492</v>
      </c>
      <c r="I14" t="s">
        <v>492</v>
      </c>
      <c r="J14" t="s">
        <v>492</v>
      </c>
      <c r="K14" t="s">
        <v>492</v>
      </c>
      <c r="L14" t="s">
        <v>492</v>
      </c>
      <c r="M14" t="s">
        <v>728</v>
      </c>
      <c r="N14" t="s">
        <v>492</v>
      </c>
      <c r="O14" t="s">
        <v>492</v>
      </c>
      <c r="P14" t="s">
        <v>492</v>
      </c>
      <c r="Q14" t="s">
        <v>492</v>
      </c>
      <c r="R14" t="s">
        <v>492</v>
      </c>
      <c r="S14" t="s">
        <v>492</v>
      </c>
      <c r="T14" t="s">
        <v>492</v>
      </c>
      <c r="U14" t="s">
        <v>492</v>
      </c>
      <c r="V14" t="s">
        <v>1360</v>
      </c>
      <c r="W14" t="s">
        <v>492</v>
      </c>
      <c r="X14" t="s">
        <v>492</v>
      </c>
      <c r="Y14" t="s">
        <v>492</v>
      </c>
      <c r="Z14" t="s">
        <v>492</v>
      </c>
      <c r="AA14" t="s">
        <v>492</v>
      </c>
      <c r="AB14" t="s">
        <v>492</v>
      </c>
      <c r="AC14" t="s">
        <v>492</v>
      </c>
      <c r="AD14" t="s">
        <v>492</v>
      </c>
      <c r="AE14">
        <v>145.28530276999999</v>
      </c>
      <c r="AF14">
        <v>-22.94735107</v>
      </c>
      <c r="AG14">
        <v>224.6</v>
      </c>
      <c r="AH14" s="102">
        <v>27107</v>
      </c>
      <c r="AJ14" t="s">
        <v>1281</v>
      </c>
    </row>
    <row r="15" spans="1:37" x14ac:dyDescent="0.25">
      <c r="A15" t="s">
        <v>1358</v>
      </c>
      <c r="B15">
        <v>3823</v>
      </c>
      <c r="C15" t="s">
        <v>968</v>
      </c>
      <c r="D15">
        <v>1788.80563304209</v>
      </c>
      <c r="E15">
        <v>1789.17</v>
      </c>
      <c r="F15">
        <v>73.86</v>
      </c>
      <c r="G15" t="s">
        <v>492</v>
      </c>
      <c r="H15" t="s">
        <v>492</v>
      </c>
      <c r="I15" t="s">
        <v>492</v>
      </c>
      <c r="J15" t="s">
        <v>492</v>
      </c>
      <c r="K15" t="s">
        <v>492</v>
      </c>
      <c r="L15" t="s">
        <v>492</v>
      </c>
      <c r="M15" t="s">
        <v>729</v>
      </c>
      <c r="N15" t="s">
        <v>492</v>
      </c>
      <c r="O15" t="s">
        <v>492</v>
      </c>
      <c r="P15" t="s">
        <v>492</v>
      </c>
      <c r="Q15" t="s">
        <v>492</v>
      </c>
      <c r="R15" t="s">
        <v>492</v>
      </c>
      <c r="S15" t="s">
        <v>492</v>
      </c>
      <c r="T15" t="s">
        <v>492</v>
      </c>
      <c r="U15" t="s">
        <v>492</v>
      </c>
      <c r="V15" t="s">
        <v>1360</v>
      </c>
      <c r="W15" t="s">
        <v>492</v>
      </c>
      <c r="X15" t="s">
        <v>492</v>
      </c>
      <c r="Y15" t="s">
        <v>492</v>
      </c>
      <c r="Z15" t="s">
        <v>492</v>
      </c>
      <c r="AA15" t="s">
        <v>492</v>
      </c>
      <c r="AB15" t="s">
        <v>492</v>
      </c>
      <c r="AC15" t="s">
        <v>492</v>
      </c>
      <c r="AD15" t="s">
        <v>492</v>
      </c>
      <c r="AE15">
        <v>145.28530276999999</v>
      </c>
      <c r="AF15">
        <v>-22.94735107</v>
      </c>
      <c r="AG15">
        <v>224.6</v>
      </c>
      <c r="AH15" s="102">
        <v>27107</v>
      </c>
      <c r="AJ15" t="s">
        <v>1281</v>
      </c>
    </row>
    <row r="16" spans="1:37" x14ac:dyDescent="0.25">
      <c r="A16" t="s">
        <v>1358</v>
      </c>
      <c r="B16">
        <v>3823</v>
      </c>
      <c r="C16" t="s">
        <v>968</v>
      </c>
      <c r="D16">
        <v>1789.4144702144499</v>
      </c>
      <c r="E16">
        <v>1789.78</v>
      </c>
      <c r="F16">
        <v>70.53</v>
      </c>
      <c r="G16" t="s">
        <v>492</v>
      </c>
      <c r="H16" t="s">
        <v>492</v>
      </c>
      <c r="I16" t="s">
        <v>492</v>
      </c>
      <c r="J16" t="s">
        <v>492</v>
      </c>
      <c r="K16" t="s">
        <v>492</v>
      </c>
      <c r="L16" t="s">
        <v>492</v>
      </c>
      <c r="M16" t="s">
        <v>731</v>
      </c>
      <c r="N16" t="s">
        <v>492</v>
      </c>
      <c r="O16" t="s">
        <v>492</v>
      </c>
      <c r="P16" t="s">
        <v>492</v>
      </c>
      <c r="Q16" t="s">
        <v>492</v>
      </c>
      <c r="R16" t="s">
        <v>492</v>
      </c>
      <c r="S16" t="s">
        <v>492</v>
      </c>
      <c r="T16" t="s">
        <v>492</v>
      </c>
      <c r="U16" t="s">
        <v>492</v>
      </c>
      <c r="V16" t="s">
        <v>1360</v>
      </c>
      <c r="W16" t="s">
        <v>492</v>
      </c>
      <c r="X16" t="s">
        <v>492</v>
      </c>
      <c r="Y16" t="s">
        <v>492</v>
      </c>
      <c r="Z16" t="s">
        <v>492</v>
      </c>
      <c r="AA16" t="s">
        <v>492</v>
      </c>
      <c r="AB16" t="s">
        <v>492</v>
      </c>
      <c r="AC16" t="s">
        <v>492</v>
      </c>
      <c r="AD16" t="s">
        <v>492</v>
      </c>
      <c r="AE16">
        <v>145.28530276999999</v>
      </c>
      <c r="AF16">
        <v>-22.94735107</v>
      </c>
      <c r="AG16">
        <v>224.6</v>
      </c>
      <c r="AH16" s="102">
        <v>27107</v>
      </c>
      <c r="AJ16" t="s">
        <v>1281</v>
      </c>
    </row>
    <row r="17" spans="1:36" x14ac:dyDescent="0.25">
      <c r="A17" t="s">
        <v>1358</v>
      </c>
      <c r="B17">
        <v>3823</v>
      </c>
      <c r="C17" t="s">
        <v>968</v>
      </c>
      <c r="D17">
        <v>1824.5700736265301</v>
      </c>
      <c r="E17">
        <v>1825</v>
      </c>
      <c r="F17">
        <v>76.7</v>
      </c>
      <c r="G17" t="s">
        <v>492</v>
      </c>
      <c r="H17" t="s">
        <v>492</v>
      </c>
      <c r="I17" t="s">
        <v>492</v>
      </c>
      <c r="J17" t="s">
        <v>492</v>
      </c>
      <c r="K17" t="s">
        <v>492</v>
      </c>
      <c r="L17" t="s">
        <v>492</v>
      </c>
      <c r="M17" t="s">
        <v>1287</v>
      </c>
      <c r="N17" t="s">
        <v>492</v>
      </c>
      <c r="O17" t="s">
        <v>492</v>
      </c>
      <c r="P17" t="s">
        <v>492</v>
      </c>
      <c r="Q17" t="s">
        <v>492</v>
      </c>
      <c r="R17" t="s">
        <v>492</v>
      </c>
      <c r="S17" t="s">
        <v>492</v>
      </c>
      <c r="T17" t="s">
        <v>492</v>
      </c>
      <c r="U17" t="s">
        <v>492</v>
      </c>
      <c r="V17" t="s">
        <v>44</v>
      </c>
      <c r="W17" t="s">
        <v>492</v>
      </c>
      <c r="X17" t="s">
        <v>492</v>
      </c>
      <c r="Y17" t="s">
        <v>492</v>
      </c>
      <c r="Z17" t="s">
        <v>492</v>
      </c>
      <c r="AA17" t="s">
        <v>492</v>
      </c>
      <c r="AB17" t="s">
        <v>492</v>
      </c>
      <c r="AC17" t="s">
        <v>492</v>
      </c>
      <c r="AD17" t="s">
        <v>492</v>
      </c>
      <c r="AE17">
        <v>145.28530276999999</v>
      </c>
      <c r="AF17">
        <v>-22.94735107</v>
      </c>
      <c r="AG17">
        <v>224.6</v>
      </c>
      <c r="AH17" s="102">
        <v>27107</v>
      </c>
    </row>
    <row r="18" spans="1:36" x14ac:dyDescent="0.25">
      <c r="A18" t="s">
        <v>1358</v>
      </c>
      <c r="B18">
        <v>3829</v>
      </c>
      <c r="C18" t="s">
        <v>992</v>
      </c>
      <c r="D18">
        <v>1257.83282222452</v>
      </c>
      <c r="E18">
        <v>1258.82</v>
      </c>
      <c r="F18">
        <v>64.42</v>
      </c>
      <c r="G18" t="s">
        <v>492</v>
      </c>
      <c r="H18" t="s">
        <v>492</v>
      </c>
      <c r="I18" t="s">
        <v>492</v>
      </c>
      <c r="J18" t="s">
        <v>492</v>
      </c>
      <c r="K18" t="s">
        <v>492</v>
      </c>
      <c r="L18" t="s">
        <v>492</v>
      </c>
      <c r="M18" t="s">
        <v>731</v>
      </c>
      <c r="N18" t="s">
        <v>492</v>
      </c>
      <c r="O18" t="s">
        <v>492</v>
      </c>
      <c r="P18" t="s">
        <v>492</v>
      </c>
      <c r="Q18" t="s">
        <v>492</v>
      </c>
      <c r="R18" t="s">
        <v>492</v>
      </c>
      <c r="S18" t="s">
        <v>492</v>
      </c>
      <c r="T18" t="s">
        <v>492</v>
      </c>
      <c r="U18" t="s">
        <v>492</v>
      </c>
      <c r="V18" t="s">
        <v>1360</v>
      </c>
      <c r="W18" t="s">
        <v>492</v>
      </c>
      <c r="X18" t="s">
        <v>492</v>
      </c>
      <c r="Y18" t="s">
        <v>492</v>
      </c>
      <c r="Z18" t="s">
        <v>492</v>
      </c>
      <c r="AA18" t="s">
        <v>492</v>
      </c>
      <c r="AB18" t="s">
        <v>492</v>
      </c>
      <c r="AC18" t="s">
        <v>492</v>
      </c>
      <c r="AD18" t="s">
        <v>492</v>
      </c>
      <c r="AE18">
        <v>143.97503438000001</v>
      </c>
      <c r="AF18">
        <v>-22.36736063</v>
      </c>
      <c r="AG18">
        <v>268.82</v>
      </c>
      <c r="AH18" s="102">
        <v>23568</v>
      </c>
      <c r="AJ18" t="s">
        <v>1282</v>
      </c>
    </row>
    <row r="19" spans="1:36" x14ac:dyDescent="0.25">
      <c r="A19" t="s">
        <v>1358</v>
      </c>
      <c r="B19">
        <v>3829</v>
      </c>
      <c r="C19" t="s">
        <v>992</v>
      </c>
      <c r="D19">
        <v>1260.8831666737001</v>
      </c>
      <c r="E19">
        <v>1261.8699999999999</v>
      </c>
      <c r="F19">
        <v>64.42</v>
      </c>
      <c r="G19" t="s">
        <v>492</v>
      </c>
      <c r="H19" t="s">
        <v>492</v>
      </c>
      <c r="I19" t="s">
        <v>492</v>
      </c>
      <c r="J19" t="s">
        <v>492</v>
      </c>
      <c r="K19" t="s">
        <v>492</v>
      </c>
      <c r="L19" t="s">
        <v>492</v>
      </c>
      <c r="M19" t="s">
        <v>731</v>
      </c>
      <c r="N19" t="s">
        <v>492</v>
      </c>
      <c r="O19" t="s">
        <v>492</v>
      </c>
      <c r="P19" t="s">
        <v>492</v>
      </c>
      <c r="Q19" t="s">
        <v>492</v>
      </c>
      <c r="R19" t="s">
        <v>492</v>
      </c>
      <c r="S19" t="s">
        <v>492</v>
      </c>
      <c r="T19" t="s">
        <v>492</v>
      </c>
      <c r="U19" t="s">
        <v>492</v>
      </c>
      <c r="V19" t="s">
        <v>1360</v>
      </c>
      <c r="W19" t="s">
        <v>492</v>
      </c>
      <c r="X19" t="s">
        <v>492</v>
      </c>
      <c r="Y19" t="s">
        <v>492</v>
      </c>
      <c r="Z19" t="s">
        <v>492</v>
      </c>
      <c r="AA19" t="s">
        <v>492</v>
      </c>
      <c r="AB19" t="s">
        <v>492</v>
      </c>
      <c r="AC19" t="s">
        <v>492</v>
      </c>
      <c r="AD19" t="s">
        <v>492</v>
      </c>
      <c r="AE19">
        <v>143.97503438000001</v>
      </c>
      <c r="AF19">
        <v>-22.36736063</v>
      </c>
      <c r="AG19">
        <v>268.82</v>
      </c>
      <c r="AH19" s="102">
        <v>23568</v>
      </c>
      <c r="AJ19" t="s">
        <v>1282</v>
      </c>
    </row>
    <row r="20" spans="1:36" x14ac:dyDescent="0.25">
      <c r="A20" t="s">
        <v>1358</v>
      </c>
      <c r="B20">
        <v>3829</v>
      </c>
      <c r="C20" t="s">
        <v>992</v>
      </c>
      <c r="D20">
        <v>1262.1033044533699</v>
      </c>
      <c r="E20">
        <v>1263.0899999999999</v>
      </c>
      <c r="F20">
        <v>64.42</v>
      </c>
      <c r="G20" t="s">
        <v>492</v>
      </c>
      <c r="H20" t="s">
        <v>492</v>
      </c>
      <c r="I20" t="s">
        <v>492</v>
      </c>
      <c r="J20" t="s">
        <v>492</v>
      </c>
      <c r="K20" t="s">
        <v>492</v>
      </c>
      <c r="L20" t="s">
        <v>492</v>
      </c>
      <c r="M20" t="s">
        <v>731</v>
      </c>
      <c r="N20" t="s">
        <v>492</v>
      </c>
      <c r="O20" t="s">
        <v>492</v>
      </c>
      <c r="P20" t="s">
        <v>492</v>
      </c>
      <c r="Q20" t="s">
        <v>492</v>
      </c>
      <c r="R20" t="s">
        <v>492</v>
      </c>
      <c r="S20" t="s">
        <v>492</v>
      </c>
      <c r="T20" t="s">
        <v>492</v>
      </c>
      <c r="U20" t="s">
        <v>492</v>
      </c>
      <c r="V20" t="s">
        <v>1360</v>
      </c>
      <c r="W20" t="s">
        <v>492</v>
      </c>
      <c r="X20" t="s">
        <v>492</v>
      </c>
      <c r="Y20" t="s">
        <v>492</v>
      </c>
      <c r="Z20" t="s">
        <v>492</v>
      </c>
      <c r="AA20" t="s">
        <v>492</v>
      </c>
      <c r="AB20" t="s">
        <v>492</v>
      </c>
      <c r="AC20" t="s">
        <v>492</v>
      </c>
      <c r="AD20" t="s">
        <v>492</v>
      </c>
      <c r="AE20">
        <v>143.97503438000001</v>
      </c>
      <c r="AF20">
        <v>-22.36736063</v>
      </c>
      <c r="AG20">
        <v>268.82</v>
      </c>
      <c r="AH20" s="102">
        <v>23568</v>
      </c>
      <c r="AJ20" t="s">
        <v>1282</v>
      </c>
    </row>
    <row r="21" spans="1:36" x14ac:dyDescent="0.25">
      <c r="A21" t="s">
        <v>1358</v>
      </c>
      <c r="B21">
        <v>3829</v>
      </c>
      <c r="C21" t="s">
        <v>992</v>
      </c>
      <c r="D21">
        <v>1263.5634693372299</v>
      </c>
      <c r="E21">
        <v>1264.55</v>
      </c>
      <c r="F21">
        <v>76.67</v>
      </c>
      <c r="G21" t="s">
        <v>492</v>
      </c>
      <c r="H21" t="s">
        <v>492</v>
      </c>
      <c r="I21" t="s">
        <v>492</v>
      </c>
      <c r="J21" t="s">
        <v>492</v>
      </c>
      <c r="K21" t="s">
        <v>492</v>
      </c>
      <c r="L21" t="s">
        <v>492</v>
      </c>
      <c r="M21" t="s">
        <v>1280</v>
      </c>
      <c r="N21" t="s">
        <v>492</v>
      </c>
      <c r="O21" t="s">
        <v>492</v>
      </c>
      <c r="P21" t="s">
        <v>492</v>
      </c>
      <c r="Q21" t="s">
        <v>492</v>
      </c>
      <c r="R21" t="s">
        <v>492</v>
      </c>
      <c r="S21" t="s">
        <v>492</v>
      </c>
      <c r="T21" t="s">
        <v>492</v>
      </c>
      <c r="U21" t="s">
        <v>492</v>
      </c>
      <c r="V21" t="s">
        <v>44</v>
      </c>
      <c r="W21" t="s">
        <v>492</v>
      </c>
      <c r="X21" t="s">
        <v>492</v>
      </c>
      <c r="Y21" t="s">
        <v>492</v>
      </c>
      <c r="Z21" t="s">
        <v>492</v>
      </c>
      <c r="AA21" t="s">
        <v>492</v>
      </c>
      <c r="AB21" t="s">
        <v>492</v>
      </c>
      <c r="AC21" t="s">
        <v>492</v>
      </c>
      <c r="AD21" t="s">
        <v>492</v>
      </c>
      <c r="AE21">
        <v>143.97503438000001</v>
      </c>
      <c r="AF21">
        <v>-22.36736063</v>
      </c>
      <c r="AG21">
        <v>268.82</v>
      </c>
      <c r="AH21" s="102">
        <v>23568</v>
      </c>
      <c r="AJ21" t="s">
        <v>1282</v>
      </c>
    </row>
    <row r="22" spans="1:36" x14ac:dyDescent="0.25">
      <c r="A22" t="s">
        <v>1358</v>
      </c>
      <c r="B22">
        <v>3812</v>
      </c>
      <c r="C22" t="s">
        <v>993</v>
      </c>
      <c r="D22">
        <v>723.69252010133198</v>
      </c>
      <c r="E22">
        <v>728.9</v>
      </c>
      <c r="F22">
        <v>68.33</v>
      </c>
      <c r="G22" t="s">
        <v>492</v>
      </c>
      <c r="H22" t="s">
        <v>492</v>
      </c>
      <c r="I22" t="s">
        <v>492</v>
      </c>
      <c r="J22" t="s">
        <v>492</v>
      </c>
      <c r="K22" t="s">
        <v>492</v>
      </c>
      <c r="L22" t="s">
        <v>492</v>
      </c>
      <c r="M22" t="s">
        <v>1283</v>
      </c>
      <c r="N22" t="s">
        <v>492</v>
      </c>
      <c r="O22" t="s">
        <v>492</v>
      </c>
      <c r="P22" t="s">
        <v>492</v>
      </c>
      <c r="Q22" t="s">
        <v>492</v>
      </c>
      <c r="R22" t="s">
        <v>492</v>
      </c>
      <c r="S22" t="s">
        <v>492</v>
      </c>
      <c r="T22" t="s">
        <v>492</v>
      </c>
      <c r="U22" t="s">
        <v>492</v>
      </c>
      <c r="V22" t="s">
        <v>44</v>
      </c>
      <c r="W22" t="s">
        <v>492</v>
      </c>
      <c r="X22" t="s">
        <v>492</v>
      </c>
      <c r="Y22" t="s">
        <v>492</v>
      </c>
      <c r="Z22" t="s">
        <v>492</v>
      </c>
      <c r="AA22" t="s">
        <v>492</v>
      </c>
      <c r="AB22" t="s">
        <v>492</v>
      </c>
      <c r="AC22" t="s">
        <v>492</v>
      </c>
      <c r="AD22" t="s">
        <v>492</v>
      </c>
      <c r="AE22">
        <v>143.89747668000001</v>
      </c>
      <c r="AF22">
        <v>-22.54086096</v>
      </c>
      <c r="AG22">
        <v>268.2</v>
      </c>
      <c r="AH22" s="102">
        <v>35862</v>
      </c>
      <c r="AJ22" t="s">
        <v>1284</v>
      </c>
    </row>
    <row r="23" spans="1:36" x14ac:dyDescent="0.25">
      <c r="A23" t="s">
        <v>1358</v>
      </c>
      <c r="B23">
        <v>3812</v>
      </c>
      <c r="C23" t="s">
        <v>993</v>
      </c>
      <c r="D23">
        <v>850.980957594448</v>
      </c>
      <c r="E23">
        <v>857.44</v>
      </c>
      <c r="F23">
        <v>71.81</v>
      </c>
      <c r="G23" t="s">
        <v>492</v>
      </c>
      <c r="H23" t="s">
        <v>492</v>
      </c>
      <c r="I23" t="s">
        <v>492</v>
      </c>
      <c r="J23" t="s">
        <v>492</v>
      </c>
      <c r="K23" t="s">
        <v>492</v>
      </c>
      <c r="L23" t="s">
        <v>492</v>
      </c>
      <c r="M23" t="s">
        <v>1283</v>
      </c>
      <c r="N23" t="s">
        <v>492</v>
      </c>
      <c r="O23" t="s">
        <v>492</v>
      </c>
      <c r="P23" t="s">
        <v>492</v>
      </c>
      <c r="Q23" t="s">
        <v>492</v>
      </c>
      <c r="R23" t="s">
        <v>492</v>
      </c>
      <c r="S23" t="s">
        <v>492</v>
      </c>
      <c r="T23" t="s">
        <v>492</v>
      </c>
      <c r="U23" t="s">
        <v>492</v>
      </c>
      <c r="V23" t="s">
        <v>44</v>
      </c>
      <c r="W23" t="s">
        <v>492</v>
      </c>
      <c r="X23" t="s">
        <v>492</v>
      </c>
      <c r="Y23" t="s">
        <v>492</v>
      </c>
      <c r="Z23" t="s">
        <v>492</v>
      </c>
      <c r="AA23" t="s">
        <v>492</v>
      </c>
      <c r="AB23" t="s">
        <v>492</v>
      </c>
      <c r="AC23" t="s">
        <v>492</v>
      </c>
      <c r="AD23" t="s">
        <v>492</v>
      </c>
      <c r="AE23">
        <v>143.89747668000001</v>
      </c>
      <c r="AF23">
        <v>-22.54086096</v>
      </c>
      <c r="AG23">
        <v>268.2</v>
      </c>
      <c r="AH23" s="102">
        <v>35862</v>
      </c>
      <c r="AJ23" t="s">
        <v>1285</v>
      </c>
    </row>
    <row r="24" spans="1:36" x14ac:dyDescent="0.25">
      <c r="A24" t="s">
        <v>1358</v>
      </c>
      <c r="B24">
        <v>3812</v>
      </c>
      <c r="C24" t="s">
        <v>993</v>
      </c>
      <c r="D24">
        <v>1068.23481088225</v>
      </c>
      <c r="E24">
        <v>1076.83</v>
      </c>
      <c r="F24">
        <v>72.5</v>
      </c>
      <c r="G24" t="s">
        <v>492</v>
      </c>
      <c r="H24" t="s">
        <v>492</v>
      </c>
      <c r="I24" t="s">
        <v>492</v>
      </c>
      <c r="J24" t="s">
        <v>492</v>
      </c>
      <c r="K24" t="s">
        <v>492</v>
      </c>
      <c r="L24" t="s">
        <v>492</v>
      </c>
      <c r="M24" t="s">
        <v>1283</v>
      </c>
      <c r="N24" t="s">
        <v>492</v>
      </c>
      <c r="O24" t="s">
        <v>492</v>
      </c>
      <c r="P24" t="s">
        <v>492</v>
      </c>
      <c r="Q24" t="s">
        <v>492</v>
      </c>
      <c r="R24" t="s">
        <v>492</v>
      </c>
      <c r="S24" t="s">
        <v>492</v>
      </c>
      <c r="T24" t="s">
        <v>492</v>
      </c>
      <c r="U24" t="s">
        <v>492</v>
      </c>
      <c r="V24" t="s">
        <v>44</v>
      </c>
      <c r="W24" t="s">
        <v>492</v>
      </c>
      <c r="X24" t="s">
        <v>492</v>
      </c>
      <c r="Y24" t="s">
        <v>492</v>
      </c>
      <c r="Z24" t="s">
        <v>492</v>
      </c>
      <c r="AA24" t="s">
        <v>492</v>
      </c>
      <c r="AB24" t="s">
        <v>492</v>
      </c>
      <c r="AC24" t="s">
        <v>492</v>
      </c>
      <c r="AD24" t="s">
        <v>492</v>
      </c>
      <c r="AE24">
        <v>143.89747668000001</v>
      </c>
      <c r="AF24">
        <v>-22.54086096</v>
      </c>
      <c r="AG24">
        <v>268.2</v>
      </c>
      <c r="AH24" s="102">
        <v>35862</v>
      </c>
      <c r="AJ24" t="s">
        <v>1282</v>
      </c>
    </row>
    <row r="25" spans="1:36" x14ac:dyDescent="0.25">
      <c r="A25" t="s">
        <v>1358</v>
      </c>
      <c r="B25">
        <v>3812</v>
      </c>
      <c r="C25" t="s">
        <v>993</v>
      </c>
      <c r="D25">
        <v>1239.74055765055</v>
      </c>
      <c r="E25">
        <v>1249.5</v>
      </c>
      <c r="F25">
        <v>71.09</v>
      </c>
      <c r="G25" t="s">
        <v>492</v>
      </c>
      <c r="H25" t="s">
        <v>492</v>
      </c>
      <c r="I25" t="s">
        <v>492</v>
      </c>
      <c r="J25" t="s">
        <v>492</v>
      </c>
      <c r="K25" t="s">
        <v>492</v>
      </c>
      <c r="L25" t="s">
        <v>492</v>
      </c>
      <c r="M25" t="s">
        <v>1359</v>
      </c>
      <c r="N25" t="s">
        <v>492</v>
      </c>
      <c r="O25" t="s">
        <v>492</v>
      </c>
      <c r="P25" t="s">
        <v>492</v>
      </c>
      <c r="Q25" t="s">
        <v>492</v>
      </c>
      <c r="R25" t="s">
        <v>492</v>
      </c>
      <c r="S25" t="s">
        <v>492</v>
      </c>
      <c r="T25" t="s">
        <v>492</v>
      </c>
      <c r="U25" t="s">
        <v>492</v>
      </c>
      <c r="V25" t="s">
        <v>1360</v>
      </c>
      <c r="W25" t="s">
        <v>492</v>
      </c>
      <c r="X25" t="s">
        <v>492</v>
      </c>
      <c r="Y25" t="s">
        <v>492</v>
      </c>
      <c r="Z25" t="s">
        <v>492</v>
      </c>
      <c r="AA25" t="s">
        <v>492</v>
      </c>
      <c r="AB25" t="s">
        <v>492</v>
      </c>
      <c r="AC25" t="s">
        <v>492</v>
      </c>
      <c r="AD25" t="s">
        <v>492</v>
      </c>
      <c r="AE25">
        <v>143.89747668000001</v>
      </c>
      <c r="AF25">
        <v>-22.54086096</v>
      </c>
      <c r="AG25">
        <v>268.2</v>
      </c>
      <c r="AH25" s="102">
        <v>35862</v>
      </c>
      <c r="AJ25" t="s">
        <v>1361</v>
      </c>
    </row>
    <row r="26" spans="1:36" x14ac:dyDescent="0.25">
      <c r="A26" t="s">
        <v>1358</v>
      </c>
      <c r="B26">
        <v>3832</v>
      </c>
      <c r="C26" t="s">
        <v>602</v>
      </c>
      <c r="D26">
        <v>1139.75596948818</v>
      </c>
      <c r="E26">
        <v>1140.51</v>
      </c>
      <c r="F26">
        <v>107.22</v>
      </c>
      <c r="G26" t="s">
        <v>492</v>
      </c>
      <c r="H26" t="s">
        <v>492</v>
      </c>
      <c r="I26" t="s">
        <v>492</v>
      </c>
      <c r="J26" t="s">
        <v>492</v>
      </c>
      <c r="K26" t="s">
        <v>492</v>
      </c>
      <c r="L26" t="s">
        <v>492</v>
      </c>
      <c r="M26" t="s">
        <v>1280</v>
      </c>
      <c r="N26" t="s">
        <v>492</v>
      </c>
      <c r="O26" t="s">
        <v>492</v>
      </c>
      <c r="P26" t="s">
        <v>492</v>
      </c>
      <c r="Q26" t="s">
        <v>492</v>
      </c>
      <c r="R26" t="s">
        <v>492</v>
      </c>
      <c r="S26" t="s">
        <v>492</v>
      </c>
      <c r="T26" t="s">
        <v>492</v>
      </c>
      <c r="U26" t="s">
        <v>492</v>
      </c>
      <c r="V26" t="s">
        <v>44</v>
      </c>
      <c r="W26" t="s">
        <v>492</v>
      </c>
      <c r="X26" t="s">
        <v>492</v>
      </c>
      <c r="Y26" t="s">
        <v>492</v>
      </c>
      <c r="Z26" t="s">
        <v>492</v>
      </c>
      <c r="AA26" t="s">
        <v>492</v>
      </c>
      <c r="AB26" t="s">
        <v>492</v>
      </c>
      <c r="AC26" t="s">
        <v>492</v>
      </c>
      <c r="AD26" t="s">
        <v>492</v>
      </c>
      <c r="AE26">
        <v>144.33392090000001</v>
      </c>
      <c r="AF26">
        <v>-22.48040808</v>
      </c>
      <c r="AG26">
        <v>227.37</v>
      </c>
      <c r="AH26" s="102">
        <v>22929</v>
      </c>
      <c r="AJ26" t="s">
        <v>843</v>
      </c>
    </row>
    <row r="27" spans="1:36" x14ac:dyDescent="0.25">
      <c r="A27" t="s">
        <v>1358</v>
      </c>
      <c r="B27">
        <v>3832</v>
      </c>
      <c r="C27" t="s">
        <v>602</v>
      </c>
      <c r="D27">
        <v>1184.2435367454</v>
      </c>
      <c r="E27">
        <v>1185</v>
      </c>
      <c r="F27">
        <v>107</v>
      </c>
      <c r="G27" t="s">
        <v>492</v>
      </c>
      <c r="H27" t="s">
        <v>492</v>
      </c>
      <c r="I27" t="s">
        <v>492</v>
      </c>
      <c r="J27" t="s">
        <v>492</v>
      </c>
      <c r="K27" t="s">
        <v>492</v>
      </c>
      <c r="L27" t="s">
        <v>492</v>
      </c>
      <c r="M27" t="s">
        <v>1297</v>
      </c>
      <c r="N27" t="s">
        <v>492</v>
      </c>
      <c r="O27" t="s">
        <v>492</v>
      </c>
      <c r="P27" t="s">
        <v>492</v>
      </c>
      <c r="Q27" t="s">
        <v>492</v>
      </c>
      <c r="R27" t="s">
        <v>492</v>
      </c>
      <c r="S27" t="s">
        <v>492</v>
      </c>
      <c r="T27" t="s">
        <v>492</v>
      </c>
      <c r="U27" t="s">
        <v>492</v>
      </c>
      <c r="V27" t="s">
        <v>884</v>
      </c>
      <c r="W27" t="s">
        <v>492</v>
      </c>
      <c r="X27" t="s">
        <v>492</v>
      </c>
      <c r="Y27" t="s">
        <v>492</v>
      </c>
      <c r="Z27" t="s">
        <v>492</v>
      </c>
      <c r="AA27" t="s">
        <v>492</v>
      </c>
      <c r="AB27" t="s">
        <v>492</v>
      </c>
      <c r="AC27" t="s">
        <v>492</v>
      </c>
      <c r="AD27" t="s">
        <v>492</v>
      </c>
      <c r="AE27">
        <v>144.33392090000001</v>
      </c>
      <c r="AF27">
        <v>-22.48040808</v>
      </c>
      <c r="AG27">
        <v>227.37</v>
      </c>
      <c r="AH27" s="102">
        <v>22929</v>
      </c>
      <c r="AJ27" t="s">
        <v>843</v>
      </c>
    </row>
    <row r="28" spans="1:36" x14ac:dyDescent="0.25">
      <c r="A28" t="s">
        <v>1358</v>
      </c>
      <c r="B28">
        <v>3832</v>
      </c>
      <c r="C28" t="s">
        <v>602</v>
      </c>
      <c r="D28">
        <v>1347.3377001312299</v>
      </c>
      <c r="E28">
        <v>1348.13</v>
      </c>
      <c r="F28">
        <v>68.31</v>
      </c>
      <c r="G28" t="s">
        <v>492</v>
      </c>
      <c r="H28" t="s">
        <v>492</v>
      </c>
      <c r="I28" t="s">
        <v>492</v>
      </c>
      <c r="J28" t="s">
        <v>492</v>
      </c>
      <c r="K28" t="s">
        <v>492</v>
      </c>
      <c r="L28" t="s">
        <v>492</v>
      </c>
      <c r="M28" t="s">
        <v>731</v>
      </c>
      <c r="N28" t="s">
        <v>492</v>
      </c>
      <c r="O28" t="s">
        <v>492</v>
      </c>
      <c r="P28" t="s">
        <v>492</v>
      </c>
      <c r="Q28" t="s">
        <v>492</v>
      </c>
      <c r="R28" t="s">
        <v>492</v>
      </c>
      <c r="S28" t="s">
        <v>492</v>
      </c>
      <c r="T28" t="s">
        <v>492</v>
      </c>
      <c r="U28" t="s">
        <v>492</v>
      </c>
      <c r="V28" t="s">
        <v>1360</v>
      </c>
      <c r="W28" t="s">
        <v>492</v>
      </c>
      <c r="X28" t="s">
        <v>492</v>
      </c>
      <c r="Y28" t="s">
        <v>492</v>
      </c>
      <c r="Z28" t="s">
        <v>492</v>
      </c>
      <c r="AA28" t="s">
        <v>492</v>
      </c>
      <c r="AB28" t="s">
        <v>492</v>
      </c>
      <c r="AC28" t="s">
        <v>492</v>
      </c>
      <c r="AD28" t="s">
        <v>492</v>
      </c>
      <c r="AE28">
        <v>144.33392090000001</v>
      </c>
      <c r="AF28">
        <v>-22.48040808</v>
      </c>
      <c r="AG28">
        <v>227.37</v>
      </c>
      <c r="AH28" s="102">
        <v>22929</v>
      </c>
      <c r="AJ28" t="s">
        <v>878</v>
      </c>
    </row>
    <row r="29" spans="1:36" x14ac:dyDescent="0.25">
      <c r="A29" t="s">
        <v>1358</v>
      </c>
      <c r="B29">
        <v>3832</v>
      </c>
      <c r="C29" t="s">
        <v>602</v>
      </c>
      <c r="D29">
        <v>1463.1330043747</v>
      </c>
      <c r="E29">
        <v>1463.95</v>
      </c>
      <c r="F29">
        <v>69.97</v>
      </c>
      <c r="G29" t="s">
        <v>492</v>
      </c>
      <c r="H29" t="s">
        <v>492</v>
      </c>
      <c r="I29" t="s">
        <v>492</v>
      </c>
      <c r="J29" t="s">
        <v>492</v>
      </c>
      <c r="K29" t="s">
        <v>492</v>
      </c>
      <c r="L29" t="s">
        <v>492</v>
      </c>
      <c r="M29" t="s">
        <v>731</v>
      </c>
      <c r="N29" t="s">
        <v>492</v>
      </c>
      <c r="O29" t="s">
        <v>492</v>
      </c>
      <c r="P29" t="s">
        <v>492</v>
      </c>
      <c r="Q29" t="s">
        <v>492</v>
      </c>
      <c r="R29" t="s">
        <v>492</v>
      </c>
      <c r="S29" t="s">
        <v>492</v>
      </c>
      <c r="T29" t="s">
        <v>492</v>
      </c>
      <c r="U29" t="s">
        <v>492</v>
      </c>
      <c r="V29" t="s">
        <v>1360</v>
      </c>
      <c r="W29" t="s">
        <v>492</v>
      </c>
      <c r="X29" t="s">
        <v>492</v>
      </c>
      <c r="Y29" t="s">
        <v>492</v>
      </c>
      <c r="Z29" t="s">
        <v>492</v>
      </c>
      <c r="AA29" t="s">
        <v>492</v>
      </c>
      <c r="AB29" t="s">
        <v>492</v>
      </c>
      <c r="AC29" t="s">
        <v>492</v>
      </c>
      <c r="AD29" t="s">
        <v>492</v>
      </c>
      <c r="AE29">
        <v>144.33392090000001</v>
      </c>
      <c r="AF29">
        <v>-22.48040808</v>
      </c>
      <c r="AG29">
        <v>227.37</v>
      </c>
      <c r="AH29" s="102">
        <v>22929</v>
      </c>
      <c r="AJ29" t="s">
        <v>1282</v>
      </c>
    </row>
    <row r="30" spans="1:36" x14ac:dyDescent="0.25">
      <c r="A30" t="s">
        <v>1358</v>
      </c>
      <c r="B30">
        <v>3832</v>
      </c>
      <c r="C30" t="s">
        <v>602</v>
      </c>
      <c r="D30">
        <v>1464.04309147189</v>
      </c>
      <c r="E30">
        <v>1464.86</v>
      </c>
      <c r="F30">
        <v>69.97</v>
      </c>
      <c r="G30" t="s">
        <v>492</v>
      </c>
      <c r="H30" t="s">
        <v>492</v>
      </c>
      <c r="I30" t="s">
        <v>492</v>
      </c>
      <c r="J30" t="s">
        <v>492</v>
      </c>
      <c r="K30" t="s">
        <v>492</v>
      </c>
      <c r="L30" t="s">
        <v>492</v>
      </c>
      <c r="M30" t="s">
        <v>731</v>
      </c>
      <c r="N30" t="s">
        <v>492</v>
      </c>
      <c r="O30" t="s">
        <v>492</v>
      </c>
      <c r="P30" t="s">
        <v>492</v>
      </c>
      <c r="Q30" t="s">
        <v>492</v>
      </c>
      <c r="R30" t="s">
        <v>492</v>
      </c>
      <c r="S30" t="s">
        <v>492</v>
      </c>
      <c r="T30" t="s">
        <v>492</v>
      </c>
      <c r="U30" t="s">
        <v>492</v>
      </c>
      <c r="V30" t="s">
        <v>1360</v>
      </c>
      <c r="W30" t="s">
        <v>492</v>
      </c>
      <c r="X30" t="s">
        <v>492</v>
      </c>
      <c r="Y30" t="s">
        <v>492</v>
      </c>
      <c r="Z30" t="s">
        <v>492</v>
      </c>
      <c r="AA30" t="s">
        <v>492</v>
      </c>
      <c r="AB30" t="s">
        <v>492</v>
      </c>
      <c r="AC30" t="s">
        <v>492</v>
      </c>
      <c r="AD30" t="s">
        <v>492</v>
      </c>
      <c r="AE30">
        <v>144.33392090000001</v>
      </c>
      <c r="AF30">
        <v>-22.48040808</v>
      </c>
      <c r="AG30">
        <v>227.37</v>
      </c>
      <c r="AH30" s="102">
        <v>22929</v>
      </c>
    </row>
    <row r="31" spans="1:36" x14ac:dyDescent="0.25">
      <c r="A31" t="s">
        <v>1358</v>
      </c>
      <c r="B31">
        <v>3832</v>
      </c>
      <c r="C31" t="s">
        <v>602</v>
      </c>
      <c r="D31">
        <v>1464.6531498557299</v>
      </c>
      <c r="E31">
        <v>1465.47</v>
      </c>
      <c r="F31">
        <v>69.97</v>
      </c>
      <c r="G31" t="s">
        <v>492</v>
      </c>
      <c r="H31" t="s">
        <v>492</v>
      </c>
      <c r="I31" t="s">
        <v>492</v>
      </c>
      <c r="J31" t="s">
        <v>492</v>
      </c>
      <c r="K31" t="s">
        <v>492</v>
      </c>
      <c r="L31" t="s">
        <v>492</v>
      </c>
      <c r="M31" t="s">
        <v>731</v>
      </c>
      <c r="N31" t="s">
        <v>492</v>
      </c>
      <c r="O31" t="s">
        <v>492</v>
      </c>
      <c r="P31" t="s">
        <v>492</v>
      </c>
      <c r="Q31" t="s">
        <v>492</v>
      </c>
      <c r="R31" t="s">
        <v>492</v>
      </c>
      <c r="S31" t="s">
        <v>492</v>
      </c>
      <c r="T31" t="s">
        <v>492</v>
      </c>
      <c r="U31" t="s">
        <v>492</v>
      </c>
      <c r="V31" t="s">
        <v>1360</v>
      </c>
      <c r="W31" t="s">
        <v>492</v>
      </c>
      <c r="X31" t="s">
        <v>492</v>
      </c>
      <c r="Y31" t="s">
        <v>492</v>
      </c>
      <c r="Z31" t="s">
        <v>492</v>
      </c>
      <c r="AA31" t="s">
        <v>492</v>
      </c>
      <c r="AB31" t="s">
        <v>492</v>
      </c>
      <c r="AC31" t="s">
        <v>492</v>
      </c>
      <c r="AD31" t="s">
        <v>492</v>
      </c>
      <c r="AE31">
        <v>144.33392090000001</v>
      </c>
      <c r="AF31">
        <v>-22.48040808</v>
      </c>
      <c r="AG31">
        <v>227.37</v>
      </c>
      <c r="AH31" s="102">
        <v>22929</v>
      </c>
    </row>
    <row r="32" spans="1:36" x14ac:dyDescent="0.25">
      <c r="A32" t="s">
        <v>1358</v>
      </c>
      <c r="B32">
        <v>4208</v>
      </c>
      <c r="C32" t="s">
        <v>1029</v>
      </c>
      <c r="D32">
        <v>1590.78831914893</v>
      </c>
      <c r="E32">
        <v>1590.9</v>
      </c>
      <c r="F32">
        <v>70</v>
      </c>
      <c r="G32" t="s">
        <v>492</v>
      </c>
      <c r="H32" t="s">
        <v>492</v>
      </c>
      <c r="I32" t="s">
        <v>492</v>
      </c>
      <c r="J32" t="s">
        <v>492</v>
      </c>
      <c r="K32" t="s">
        <v>492</v>
      </c>
      <c r="L32" t="s">
        <v>492</v>
      </c>
      <c r="M32" t="s">
        <v>731</v>
      </c>
      <c r="N32" t="s">
        <v>492</v>
      </c>
      <c r="O32" t="s">
        <v>492</v>
      </c>
      <c r="P32" t="s">
        <v>492</v>
      </c>
      <c r="Q32" t="s">
        <v>492</v>
      </c>
      <c r="R32" t="s">
        <v>492</v>
      </c>
      <c r="S32" t="s">
        <v>492</v>
      </c>
      <c r="T32" t="s">
        <v>492</v>
      </c>
      <c r="U32" t="s">
        <v>492</v>
      </c>
      <c r="V32" t="s">
        <v>1360</v>
      </c>
      <c r="W32" t="s">
        <v>492</v>
      </c>
      <c r="X32" t="s">
        <v>492</v>
      </c>
      <c r="Y32" t="s">
        <v>492</v>
      </c>
      <c r="Z32" t="s">
        <v>492</v>
      </c>
      <c r="AA32" t="s">
        <v>492</v>
      </c>
      <c r="AB32" t="s">
        <v>492</v>
      </c>
      <c r="AC32" t="s">
        <v>492</v>
      </c>
      <c r="AD32" t="s">
        <v>492</v>
      </c>
      <c r="AE32">
        <v>145.46920614999999</v>
      </c>
      <c r="AF32">
        <v>-24.84623805</v>
      </c>
      <c r="AG32">
        <v>294.10000000000002</v>
      </c>
      <c r="AH32" s="102">
        <v>35184</v>
      </c>
      <c r="AJ32" t="s">
        <v>1362</v>
      </c>
    </row>
    <row r="33" spans="1:36" x14ac:dyDescent="0.25">
      <c r="A33" t="s">
        <v>1358</v>
      </c>
      <c r="B33">
        <v>4208</v>
      </c>
      <c r="C33" t="s">
        <v>1029</v>
      </c>
      <c r="D33">
        <v>1972.8222388059701</v>
      </c>
      <c r="E33">
        <v>1973</v>
      </c>
      <c r="F33">
        <v>95.41</v>
      </c>
      <c r="G33" t="s">
        <v>492</v>
      </c>
      <c r="H33" t="s">
        <v>492</v>
      </c>
      <c r="I33" t="s">
        <v>492</v>
      </c>
      <c r="J33" t="s">
        <v>492</v>
      </c>
      <c r="K33" t="s">
        <v>492</v>
      </c>
      <c r="L33" t="s">
        <v>492</v>
      </c>
      <c r="M33" t="s">
        <v>1283</v>
      </c>
      <c r="N33" t="s">
        <v>492</v>
      </c>
      <c r="O33" t="s">
        <v>492</v>
      </c>
      <c r="P33" t="s">
        <v>492</v>
      </c>
      <c r="Q33" t="s">
        <v>492</v>
      </c>
      <c r="R33" t="s">
        <v>492</v>
      </c>
      <c r="S33" t="s">
        <v>492</v>
      </c>
      <c r="T33" t="s">
        <v>492</v>
      </c>
      <c r="U33" t="s">
        <v>492</v>
      </c>
      <c r="V33" t="s">
        <v>44</v>
      </c>
      <c r="W33" t="s">
        <v>492</v>
      </c>
      <c r="X33" t="s">
        <v>492</v>
      </c>
      <c r="Y33" t="s">
        <v>492</v>
      </c>
      <c r="Z33" t="s">
        <v>492</v>
      </c>
      <c r="AA33" t="s">
        <v>492</v>
      </c>
      <c r="AB33" t="s">
        <v>492</v>
      </c>
      <c r="AC33" t="s">
        <v>492</v>
      </c>
      <c r="AD33" t="s">
        <v>492</v>
      </c>
      <c r="AE33">
        <v>145.46920614999999</v>
      </c>
      <c r="AF33">
        <v>-24.84623805</v>
      </c>
      <c r="AG33">
        <v>294.10000000000002</v>
      </c>
      <c r="AH33" s="102">
        <v>35184</v>
      </c>
      <c r="AJ33" t="s">
        <v>1288</v>
      </c>
    </row>
    <row r="34" spans="1:36" x14ac:dyDescent="0.25">
      <c r="A34" t="s">
        <v>1358</v>
      </c>
      <c r="B34">
        <v>4208</v>
      </c>
      <c r="C34" t="s">
        <v>1029</v>
      </c>
      <c r="D34">
        <v>2060.2803181989598</v>
      </c>
      <c r="E34">
        <v>2060.5</v>
      </c>
      <c r="F34">
        <v>83</v>
      </c>
      <c r="G34" t="s">
        <v>492</v>
      </c>
      <c r="H34" t="s">
        <v>492</v>
      </c>
      <c r="I34" t="s">
        <v>492</v>
      </c>
      <c r="J34" t="s">
        <v>492</v>
      </c>
      <c r="K34" t="s">
        <v>492</v>
      </c>
      <c r="L34" t="s">
        <v>492</v>
      </c>
      <c r="M34" t="s">
        <v>731</v>
      </c>
      <c r="N34" t="s">
        <v>492</v>
      </c>
      <c r="O34" t="s">
        <v>492</v>
      </c>
      <c r="P34" t="s">
        <v>492</v>
      </c>
      <c r="Q34" t="s">
        <v>492</v>
      </c>
      <c r="R34" t="s">
        <v>492</v>
      </c>
      <c r="S34" t="s">
        <v>492</v>
      </c>
      <c r="T34" t="s">
        <v>492</v>
      </c>
      <c r="U34" t="s">
        <v>492</v>
      </c>
      <c r="V34" t="s">
        <v>1360</v>
      </c>
      <c r="W34" t="s">
        <v>492</v>
      </c>
      <c r="X34" t="s">
        <v>492</v>
      </c>
      <c r="Y34" t="s">
        <v>492</v>
      </c>
      <c r="Z34" t="s">
        <v>492</v>
      </c>
      <c r="AA34" t="s">
        <v>492</v>
      </c>
      <c r="AB34" t="s">
        <v>492</v>
      </c>
      <c r="AC34" t="s">
        <v>492</v>
      </c>
      <c r="AD34" t="s">
        <v>492</v>
      </c>
      <c r="AE34">
        <v>145.46920614999999</v>
      </c>
      <c r="AF34">
        <v>-24.84623805</v>
      </c>
      <c r="AG34">
        <v>294.10000000000002</v>
      </c>
      <c r="AH34" s="102">
        <v>35184</v>
      </c>
    </row>
    <row r="35" spans="1:36" x14ac:dyDescent="0.25">
      <c r="A35" t="s">
        <v>1358</v>
      </c>
      <c r="B35">
        <v>3814</v>
      </c>
      <c r="C35" t="s">
        <v>1031</v>
      </c>
      <c r="D35">
        <v>921.802942408376</v>
      </c>
      <c r="E35">
        <v>921.98</v>
      </c>
      <c r="F35">
        <v>53.89</v>
      </c>
      <c r="G35" t="s">
        <v>492</v>
      </c>
      <c r="H35" t="s">
        <v>492</v>
      </c>
      <c r="I35" t="s">
        <v>492</v>
      </c>
      <c r="J35" t="s">
        <v>492</v>
      </c>
      <c r="K35" t="s">
        <v>492</v>
      </c>
      <c r="L35" t="s">
        <v>492</v>
      </c>
      <c r="M35" t="s">
        <v>1280</v>
      </c>
      <c r="N35" t="s">
        <v>492</v>
      </c>
      <c r="O35" t="s">
        <v>492</v>
      </c>
      <c r="P35" t="s">
        <v>492</v>
      </c>
      <c r="Q35" t="s">
        <v>492</v>
      </c>
      <c r="R35" t="s">
        <v>492</v>
      </c>
      <c r="S35" t="s">
        <v>492</v>
      </c>
      <c r="T35" t="s">
        <v>492</v>
      </c>
      <c r="U35" t="s">
        <v>492</v>
      </c>
      <c r="V35" t="s">
        <v>44</v>
      </c>
      <c r="W35" t="s">
        <v>492</v>
      </c>
      <c r="X35" t="s">
        <v>492</v>
      </c>
      <c r="Y35" t="s">
        <v>492</v>
      </c>
      <c r="Z35" t="s">
        <v>492</v>
      </c>
      <c r="AA35" t="s">
        <v>492</v>
      </c>
      <c r="AB35" t="s">
        <v>492</v>
      </c>
      <c r="AC35" t="s">
        <v>492</v>
      </c>
      <c r="AD35" t="s">
        <v>492</v>
      </c>
      <c r="AE35">
        <v>146.03469576000001</v>
      </c>
      <c r="AF35">
        <v>-21.95623776</v>
      </c>
      <c r="AG35">
        <v>293.8</v>
      </c>
      <c r="AH35" s="102">
        <v>34814</v>
      </c>
      <c r="AJ35" t="s">
        <v>871</v>
      </c>
    </row>
    <row r="36" spans="1:36" x14ac:dyDescent="0.25">
      <c r="A36" t="s">
        <v>1358</v>
      </c>
      <c r="B36">
        <v>3814</v>
      </c>
      <c r="C36" t="s">
        <v>1031</v>
      </c>
      <c r="D36">
        <v>1211.69794520547</v>
      </c>
      <c r="E36">
        <v>1211.98</v>
      </c>
      <c r="F36">
        <v>51.11</v>
      </c>
      <c r="G36" t="s">
        <v>492</v>
      </c>
      <c r="H36" t="s">
        <v>492</v>
      </c>
      <c r="I36" t="s">
        <v>492</v>
      </c>
      <c r="J36" t="s">
        <v>492</v>
      </c>
      <c r="K36" t="s">
        <v>492</v>
      </c>
      <c r="L36" t="s">
        <v>492</v>
      </c>
      <c r="M36" t="s">
        <v>1280</v>
      </c>
      <c r="N36" t="s">
        <v>492</v>
      </c>
      <c r="O36" t="s">
        <v>492</v>
      </c>
      <c r="P36" t="s">
        <v>492</v>
      </c>
      <c r="Q36" t="s">
        <v>492</v>
      </c>
      <c r="R36" t="s">
        <v>492</v>
      </c>
      <c r="S36" t="s">
        <v>492</v>
      </c>
      <c r="T36" t="s">
        <v>492</v>
      </c>
      <c r="U36" t="s">
        <v>492</v>
      </c>
      <c r="V36" t="s">
        <v>44</v>
      </c>
      <c r="W36" t="s">
        <v>492</v>
      </c>
      <c r="X36" t="s">
        <v>492</v>
      </c>
      <c r="Y36" t="s">
        <v>492</v>
      </c>
      <c r="Z36" t="s">
        <v>492</v>
      </c>
      <c r="AA36" t="s">
        <v>492</v>
      </c>
      <c r="AB36" t="s">
        <v>492</v>
      </c>
      <c r="AC36" t="s">
        <v>492</v>
      </c>
      <c r="AD36" t="s">
        <v>492</v>
      </c>
      <c r="AE36">
        <v>146.03469576000001</v>
      </c>
      <c r="AF36">
        <v>-21.95623776</v>
      </c>
      <c r="AG36">
        <v>293.8</v>
      </c>
      <c r="AH36" s="102">
        <v>34814</v>
      </c>
      <c r="AJ36" t="s">
        <v>1363</v>
      </c>
    </row>
    <row r="37" spans="1:36" x14ac:dyDescent="0.25">
      <c r="A37" t="s">
        <v>1358</v>
      </c>
      <c r="B37">
        <v>3814</v>
      </c>
      <c r="C37" t="s">
        <v>1031</v>
      </c>
      <c r="D37">
        <v>1299.6848275862001</v>
      </c>
      <c r="E37">
        <v>1300</v>
      </c>
      <c r="F37">
        <v>61.67</v>
      </c>
      <c r="G37" t="s">
        <v>492</v>
      </c>
      <c r="H37" t="s">
        <v>492</v>
      </c>
      <c r="I37" t="s">
        <v>492</v>
      </c>
      <c r="J37" t="s">
        <v>492</v>
      </c>
      <c r="K37" t="s">
        <v>492</v>
      </c>
      <c r="L37" t="s">
        <v>492</v>
      </c>
      <c r="M37" t="s">
        <v>1280</v>
      </c>
      <c r="N37" t="s">
        <v>492</v>
      </c>
      <c r="O37" t="s">
        <v>492</v>
      </c>
      <c r="P37" t="s">
        <v>492</v>
      </c>
      <c r="Q37" t="s">
        <v>492</v>
      </c>
      <c r="R37" t="s">
        <v>492</v>
      </c>
      <c r="S37" t="s">
        <v>492</v>
      </c>
      <c r="T37" t="s">
        <v>492</v>
      </c>
      <c r="U37" t="s">
        <v>492</v>
      </c>
      <c r="V37" t="s">
        <v>44</v>
      </c>
      <c r="W37" t="s">
        <v>492</v>
      </c>
      <c r="X37" t="s">
        <v>492</v>
      </c>
      <c r="Y37" t="s">
        <v>492</v>
      </c>
      <c r="Z37" t="s">
        <v>492</v>
      </c>
      <c r="AA37" t="s">
        <v>492</v>
      </c>
      <c r="AB37" t="s">
        <v>492</v>
      </c>
      <c r="AC37" t="s">
        <v>492</v>
      </c>
      <c r="AD37" t="s">
        <v>492</v>
      </c>
      <c r="AE37">
        <v>146.03469576000001</v>
      </c>
      <c r="AF37">
        <v>-21.95623776</v>
      </c>
      <c r="AG37">
        <v>293.8</v>
      </c>
      <c r="AH37" s="102">
        <v>34814</v>
      </c>
      <c r="AJ37" t="s">
        <v>1289</v>
      </c>
    </row>
    <row r="38" spans="1:36" x14ac:dyDescent="0.25">
      <c r="A38" t="s">
        <v>1358</v>
      </c>
      <c r="B38">
        <v>3814</v>
      </c>
      <c r="C38" t="s">
        <v>1031</v>
      </c>
      <c r="D38">
        <v>1618.95054347826</v>
      </c>
      <c r="E38">
        <v>1619.4</v>
      </c>
      <c r="F38">
        <v>66.64</v>
      </c>
      <c r="G38" t="s">
        <v>492</v>
      </c>
      <c r="H38" t="s">
        <v>492</v>
      </c>
      <c r="I38" t="s">
        <v>492</v>
      </c>
      <c r="J38" t="s">
        <v>492</v>
      </c>
      <c r="K38" t="s">
        <v>492</v>
      </c>
      <c r="L38" t="s">
        <v>492</v>
      </c>
      <c r="M38" t="s">
        <v>1359</v>
      </c>
      <c r="N38" t="s">
        <v>492</v>
      </c>
      <c r="O38" t="s">
        <v>492</v>
      </c>
      <c r="P38" t="s">
        <v>492</v>
      </c>
      <c r="Q38" t="s">
        <v>492</v>
      </c>
      <c r="R38" t="s">
        <v>492</v>
      </c>
      <c r="S38" t="s">
        <v>492</v>
      </c>
      <c r="T38" t="s">
        <v>492</v>
      </c>
      <c r="U38" t="s">
        <v>492</v>
      </c>
      <c r="V38" t="s">
        <v>1360</v>
      </c>
      <c r="W38" t="s">
        <v>492</v>
      </c>
      <c r="X38" t="s">
        <v>492</v>
      </c>
      <c r="Y38" t="s">
        <v>492</v>
      </c>
      <c r="Z38" t="s">
        <v>492</v>
      </c>
      <c r="AA38" t="s">
        <v>492</v>
      </c>
      <c r="AB38" t="s">
        <v>492</v>
      </c>
      <c r="AC38" t="s">
        <v>492</v>
      </c>
      <c r="AD38" t="s">
        <v>492</v>
      </c>
      <c r="AE38">
        <v>146.03469576000001</v>
      </c>
      <c r="AF38">
        <v>-21.95623776</v>
      </c>
      <c r="AG38">
        <v>293.8</v>
      </c>
      <c r="AH38" s="102">
        <v>34814</v>
      </c>
      <c r="AJ38" t="s">
        <v>1364</v>
      </c>
    </row>
    <row r="39" spans="1:36" x14ac:dyDescent="0.25">
      <c r="A39" t="s">
        <v>1358</v>
      </c>
      <c r="B39">
        <v>3814</v>
      </c>
      <c r="C39" t="s">
        <v>1031</v>
      </c>
      <c r="D39">
        <v>1620.7795489130399</v>
      </c>
      <c r="E39">
        <v>1621.23</v>
      </c>
      <c r="F39">
        <v>66.64</v>
      </c>
      <c r="G39" t="s">
        <v>492</v>
      </c>
      <c r="H39" t="s">
        <v>492</v>
      </c>
      <c r="I39" t="s">
        <v>492</v>
      </c>
      <c r="J39" t="s">
        <v>492</v>
      </c>
      <c r="K39" t="s">
        <v>492</v>
      </c>
      <c r="L39" t="s">
        <v>492</v>
      </c>
      <c r="M39" t="s">
        <v>1359</v>
      </c>
      <c r="N39" t="s">
        <v>492</v>
      </c>
      <c r="O39" t="s">
        <v>492</v>
      </c>
      <c r="P39" t="s">
        <v>492</v>
      </c>
      <c r="Q39" t="s">
        <v>492</v>
      </c>
      <c r="R39" t="s">
        <v>492</v>
      </c>
      <c r="S39" t="s">
        <v>492</v>
      </c>
      <c r="T39" t="s">
        <v>492</v>
      </c>
      <c r="U39" t="s">
        <v>492</v>
      </c>
      <c r="V39" t="s">
        <v>1360</v>
      </c>
      <c r="W39" t="s">
        <v>492</v>
      </c>
      <c r="X39" t="s">
        <v>492</v>
      </c>
      <c r="Y39" t="s">
        <v>492</v>
      </c>
      <c r="Z39" t="s">
        <v>492</v>
      </c>
      <c r="AA39" t="s">
        <v>492</v>
      </c>
      <c r="AB39" t="s">
        <v>492</v>
      </c>
      <c r="AC39" t="s">
        <v>492</v>
      </c>
      <c r="AD39" t="s">
        <v>492</v>
      </c>
      <c r="AE39">
        <v>146.03469576000001</v>
      </c>
      <c r="AF39">
        <v>-21.95623776</v>
      </c>
      <c r="AG39">
        <v>293.8</v>
      </c>
      <c r="AH39" s="102">
        <v>34814</v>
      </c>
      <c r="AJ39" t="s">
        <v>1364</v>
      </c>
    </row>
    <row r="40" spans="1:36" x14ac:dyDescent="0.25">
      <c r="A40" t="s">
        <v>1358</v>
      </c>
      <c r="B40">
        <v>3814</v>
      </c>
      <c r="C40" t="s">
        <v>1031</v>
      </c>
      <c r="D40">
        <v>1702.91</v>
      </c>
      <c r="E40">
        <v>1703.4</v>
      </c>
      <c r="F40">
        <v>61.64</v>
      </c>
      <c r="G40" t="s">
        <v>492</v>
      </c>
      <c r="H40" t="s">
        <v>492</v>
      </c>
      <c r="I40" t="s">
        <v>492</v>
      </c>
      <c r="J40" t="s">
        <v>492</v>
      </c>
      <c r="K40" t="s">
        <v>492</v>
      </c>
      <c r="L40" t="s">
        <v>492</v>
      </c>
      <c r="M40" t="s">
        <v>731</v>
      </c>
      <c r="N40" t="s">
        <v>492</v>
      </c>
      <c r="O40" t="s">
        <v>492</v>
      </c>
      <c r="P40" t="s">
        <v>492</v>
      </c>
      <c r="Q40" t="s">
        <v>492</v>
      </c>
      <c r="R40" t="s">
        <v>492</v>
      </c>
      <c r="S40" t="s">
        <v>492</v>
      </c>
      <c r="T40" t="s">
        <v>492</v>
      </c>
      <c r="U40" t="s">
        <v>492</v>
      </c>
      <c r="V40" t="s">
        <v>1360</v>
      </c>
      <c r="W40" t="s">
        <v>492</v>
      </c>
      <c r="X40" t="s">
        <v>492</v>
      </c>
      <c r="Y40" t="s">
        <v>492</v>
      </c>
      <c r="Z40" t="s">
        <v>492</v>
      </c>
      <c r="AA40" t="s">
        <v>492</v>
      </c>
      <c r="AB40" t="s">
        <v>492</v>
      </c>
      <c r="AC40" t="s">
        <v>492</v>
      </c>
      <c r="AD40" t="s">
        <v>492</v>
      </c>
      <c r="AE40">
        <v>146.03469576000001</v>
      </c>
      <c r="AF40">
        <v>-21.95623776</v>
      </c>
      <c r="AG40">
        <v>293.8</v>
      </c>
      <c r="AH40" s="102">
        <v>34814</v>
      </c>
      <c r="AJ40" t="s">
        <v>1292</v>
      </c>
    </row>
    <row r="41" spans="1:36" x14ac:dyDescent="0.25">
      <c r="A41" t="s">
        <v>1358</v>
      </c>
      <c r="B41">
        <v>3814</v>
      </c>
      <c r="C41" t="s">
        <v>1031</v>
      </c>
      <c r="D41">
        <v>1702.92</v>
      </c>
      <c r="E41">
        <v>1703.41</v>
      </c>
      <c r="F41">
        <v>64.42</v>
      </c>
      <c r="G41" t="s">
        <v>492</v>
      </c>
      <c r="H41" t="s">
        <v>492</v>
      </c>
      <c r="I41" t="s">
        <v>492</v>
      </c>
      <c r="J41" t="s">
        <v>492</v>
      </c>
      <c r="K41" t="s">
        <v>492</v>
      </c>
      <c r="L41" t="s">
        <v>492</v>
      </c>
      <c r="M41" t="s">
        <v>731</v>
      </c>
      <c r="N41" t="s">
        <v>492</v>
      </c>
      <c r="O41" t="s">
        <v>492</v>
      </c>
      <c r="P41" t="s">
        <v>492</v>
      </c>
      <c r="Q41" t="s">
        <v>492</v>
      </c>
      <c r="R41" t="s">
        <v>492</v>
      </c>
      <c r="S41" t="s">
        <v>492</v>
      </c>
      <c r="T41" t="s">
        <v>492</v>
      </c>
      <c r="U41" t="s">
        <v>492</v>
      </c>
      <c r="V41" t="s">
        <v>1360</v>
      </c>
      <c r="W41" t="s">
        <v>492</v>
      </c>
      <c r="X41" t="s">
        <v>492</v>
      </c>
      <c r="Y41" t="s">
        <v>492</v>
      </c>
      <c r="Z41" t="s">
        <v>492</v>
      </c>
      <c r="AA41" t="s">
        <v>492</v>
      </c>
      <c r="AB41" t="s">
        <v>492</v>
      </c>
      <c r="AC41" t="s">
        <v>492</v>
      </c>
      <c r="AD41" t="s">
        <v>492</v>
      </c>
      <c r="AE41">
        <v>146.03469576000001</v>
      </c>
      <c r="AF41">
        <v>-21.95623776</v>
      </c>
      <c r="AG41">
        <v>293.8</v>
      </c>
      <c r="AH41" s="102">
        <v>34814</v>
      </c>
      <c r="AJ41" t="s">
        <v>1292</v>
      </c>
    </row>
    <row r="42" spans="1:36" x14ac:dyDescent="0.25">
      <c r="A42" t="s">
        <v>1358</v>
      </c>
      <c r="B42">
        <v>3814</v>
      </c>
      <c r="C42" t="s">
        <v>1031</v>
      </c>
      <c r="D42">
        <v>1729.3791518518501</v>
      </c>
      <c r="E42">
        <v>1729.87</v>
      </c>
      <c r="F42">
        <v>65</v>
      </c>
      <c r="G42" t="s">
        <v>492</v>
      </c>
      <c r="H42" t="s">
        <v>492</v>
      </c>
      <c r="I42" t="s">
        <v>492</v>
      </c>
      <c r="J42" t="s">
        <v>492</v>
      </c>
      <c r="K42" t="s">
        <v>492</v>
      </c>
      <c r="L42" t="s">
        <v>492</v>
      </c>
      <c r="M42" t="s">
        <v>1280</v>
      </c>
      <c r="N42" t="s">
        <v>492</v>
      </c>
      <c r="O42" t="s">
        <v>492</v>
      </c>
      <c r="P42" t="s">
        <v>492</v>
      </c>
      <c r="Q42" t="s">
        <v>492</v>
      </c>
      <c r="R42" t="s">
        <v>492</v>
      </c>
      <c r="S42" t="s">
        <v>492</v>
      </c>
      <c r="T42" t="s">
        <v>492</v>
      </c>
      <c r="U42" t="s">
        <v>492</v>
      </c>
      <c r="V42" t="s">
        <v>44</v>
      </c>
      <c r="W42" t="s">
        <v>492</v>
      </c>
      <c r="X42" t="s">
        <v>492</v>
      </c>
      <c r="Y42" t="s">
        <v>492</v>
      </c>
      <c r="Z42" t="s">
        <v>492</v>
      </c>
      <c r="AA42" t="s">
        <v>492</v>
      </c>
      <c r="AB42" t="s">
        <v>492</v>
      </c>
      <c r="AC42" t="s">
        <v>492</v>
      </c>
      <c r="AD42" t="s">
        <v>492</v>
      </c>
      <c r="AE42">
        <v>146.03469576000001</v>
      </c>
      <c r="AF42">
        <v>-21.95623776</v>
      </c>
      <c r="AG42">
        <v>293.8</v>
      </c>
      <c r="AH42" s="102">
        <v>34814</v>
      </c>
      <c r="AJ42" t="s">
        <v>1292</v>
      </c>
    </row>
    <row r="43" spans="1:36" x14ac:dyDescent="0.25">
      <c r="A43" t="s">
        <v>1358</v>
      </c>
      <c r="B43">
        <v>3814</v>
      </c>
      <c r="C43" t="s">
        <v>1031</v>
      </c>
      <c r="D43">
        <v>1763.35495679012</v>
      </c>
      <c r="E43">
        <v>1763.85</v>
      </c>
      <c r="F43">
        <v>65</v>
      </c>
      <c r="G43" t="s">
        <v>492</v>
      </c>
      <c r="H43" t="s">
        <v>492</v>
      </c>
      <c r="I43" t="s">
        <v>492</v>
      </c>
      <c r="J43" t="s">
        <v>492</v>
      </c>
      <c r="K43" t="s">
        <v>492</v>
      </c>
      <c r="L43" t="s">
        <v>492</v>
      </c>
      <c r="M43" t="s">
        <v>1280</v>
      </c>
      <c r="N43" t="s">
        <v>492</v>
      </c>
      <c r="O43" t="s">
        <v>492</v>
      </c>
      <c r="P43" t="s">
        <v>492</v>
      </c>
      <c r="Q43" t="s">
        <v>492</v>
      </c>
      <c r="R43" t="s">
        <v>492</v>
      </c>
      <c r="S43" t="s">
        <v>492</v>
      </c>
      <c r="T43" t="s">
        <v>492</v>
      </c>
      <c r="U43" t="s">
        <v>492</v>
      </c>
      <c r="V43" t="s">
        <v>44</v>
      </c>
      <c r="W43" t="s">
        <v>492</v>
      </c>
      <c r="X43" t="s">
        <v>492</v>
      </c>
      <c r="Y43" t="s">
        <v>492</v>
      </c>
      <c r="Z43" t="s">
        <v>492</v>
      </c>
      <c r="AA43" t="s">
        <v>492</v>
      </c>
      <c r="AB43" t="s">
        <v>492</v>
      </c>
      <c r="AC43" t="s">
        <v>492</v>
      </c>
      <c r="AD43" t="s">
        <v>492</v>
      </c>
      <c r="AE43">
        <v>146.03469576000001</v>
      </c>
      <c r="AF43">
        <v>-21.95623776</v>
      </c>
      <c r="AG43">
        <v>293.8</v>
      </c>
      <c r="AH43" s="102">
        <v>34814</v>
      </c>
      <c r="AJ43" t="s">
        <v>1292</v>
      </c>
    </row>
    <row r="44" spans="1:36" x14ac:dyDescent="0.25">
      <c r="A44" t="s">
        <v>1358</v>
      </c>
      <c r="B44">
        <v>3814</v>
      </c>
      <c r="C44" t="s">
        <v>1031</v>
      </c>
      <c r="D44">
        <v>2369.32974434782</v>
      </c>
      <c r="E44">
        <v>2369.98</v>
      </c>
      <c r="F44">
        <v>82.78</v>
      </c>
      <c r="G44" t="s">
        <v>492</v>
      </c>
      <c r="H44" t="s">
        <v>492</v>
      </c>
      <c r="I44" t="s">
        <v>492</v>
      </c>
      <c r="J44" t="s">
        <v>492</v>
      </c>
      <c r="K44" t="s">
        <v>492</v>
      </c>
      <c r="L44" t="s">
        <v>492</v>
      </c>
      <c r="M44" t="s">
        <v>1280</v>
      </c>
      <c r="N44" t="s">
        <v>492</v>
      </c>
      <c r="O44" t="s">
        <v>492</v>
      </c>
      <c r="P44" t="s">
        <v>492</v>
      </c>
      <c r="Q44" t="s">
        <v>492</v>
      </c>
      <c r="R44" t="s">
        <v>492</v>
      </c>
      <c r="S44" t="s">
        <v>492</v>
      </c>
      <c r="T44" t="s">
        <v>492</v>
      </c>
      <c r="U44" t="s">
        <v>492</v>
      </c>
      <c r="V44" t="s">
        <v>44</v>
      </c>
      <c r="W44" t="s">
        <v>492</v>
      </c>
      <c r="X44" t="s">
        <v>492</v>
      </c>
      <c r="Y44" t="s">
        <v>492</v>
      </c>
      <c r="Z44" t="s">
        <v>492</v>
      </c>
      <c r="AA44" t="s">
        <v>492</v>
      </c>
      <c r="AB44" t="s">
        <v>492</v>
      </c>
      <c r="AC44" t="s">
        <v>492</v>
      </c>
      <c r="AD44" t="s">
        <v>492</v>
      </c>
      <c r="AE44">
        <v>146.03469576000001</v>
      </c>
      <c r="AF44">
        <v>-21.95623776</v>
      </c>
      <c r="AG44">
        <v>293.8</v>
      </c>
      <c r="AH44" s="102">
        <v>34814</v>
      </c>
      <c r="AJ44" t="s">
        <v>1290</v>
      </c>
    </row>
    <row r="45" spans="1:36" x14ac:dyDescent="0.25">
      <c r="A45" t="s">
        <v>1358</v>
      </c>
      <c r="B45">
        <v>3814</v>
      </c>
      <c r="C45" t="s">
        <v>1031</v>
      </c>
      <c r="D45">
        <v>2463.29522521739</v>
      </c>
      <c r="E45">
        <v>2463.9699999999998</v>
      </c>
      <c r="F45">
        <v>87.78</v>
      </c>
      <c r="G45" t="s">
        <v>492</v>
      </c>
      <c r="H45" t="s">
        <v>492</v>
      </c>
      <c r="I45" t="s">
        <v>492</v>
      </c>
      <c r="J45" t="s">
        <v>492</v>
      </c>
      <c r="K45" t="s">
        <v>492</v>
      </c>
      <c r="L45" t="s">
        <v>492</v>
      </c>
      <c r="M45" t="s">
        <v>1280</v>
      </c>
      <c r="N45" t="s">
        <v>492</v>
      </c>
      <c r="O45" t="s">
        <v>492</v>
      </c>
      <c r="P45" t="s">
        <v>492</v>
      </c>
      <c r="Q45" t="s">
        <v>492</v>
      </c>
      <c r="R45" t="s">
        <v>492</v>
      </c>
      <c r="S45" t="s">
        <v>492</v>
      </c>
      <c r="T45" t="s">
        <v>492</v>
      </c>
      <c r="U45" t="s">
        <v>492</v>
      </c>
      <c r="V45" t="s">
        <v>44</v>
      </c>
      <c r="W45" t="s">
        <v>492</v>
      </c>
      <c r="X45" t="s">
        <v>492</v>
      </c>
      <c r="Y45" t="s">
        <v>492</v>
      </c>
      <c r="Z45" t="s">
        <v>492</v>
      </c>
      <c r="AA45" t="s">
        <v>492</v>
      </c>
      <c r="AB45" t="s">
        <v>492</v>
      </c>
      <c r="AC45" t="s">
        <v>492</v>
      </c>
      <c r="AD45" t="s">
        <v>492</v>
      </c>
      <c r="AE45">
        <v>146.03469576000001</v>
      </c>
      <c r="AF45">
        <v>-21.95623776</v>
      </c>
      <c r="AG45">
        <v>293.8</v>
      </c>
      <c r="AH45" s="102">
        <v>34814</v>
      </c>
      <c r="AJ45" t="s">
        <v>1290</v>
      </c>
    </row>
    <row r="46" spans="1:36" x14ac:dyDescent="0.25">
      <c r="A46" t="s">
        <v>1358</v>
      </c>
      <c r="B46">
        <v>3814</v>
      </c>
      <c r="C46" t="s">
        <v>1031</v>
      </c>
      <c r="D46">
        <v>2485.8194736842102</v>
      </c>
      <c r="E46">
        <v>2486.5</v>
      </c>
      <c r="F46">
        <v>87.78</v>
      </c>
      <c r="G46" t="s">
        <v>492</v>
      </c>
      <c r="H46" t="s">
        <v>492</v>
      </c>
      <c r="I46" t="s">
        <v>492</v>
      </c>
      <c r="J46" t="s">
        <v>492</v>
      </c>
      <c r="K46" t="s">
        <v>492</v>
      </c>
      <c r="L46" t="s">
        <v>492</v>
      </c>
      <c r="M46" t="s">
        <v>1280</v>
      </c>
      <c r="N46" t="s">
        <v>492</v>
      </c>
      <c r="O46" t="s">
        <v>492</v>
      </c>
      <c r="P46" t="s">
        <v>492</v>
      </c>
      <c r="Q46" t="s">
        <v>492</v>
      </c>
      <c r="R46" t="s">
        <v>492</v>
      </c>
      <c r="S46" t="s">
        <v>492</v>
      </c>
      <c r="T46" t="s">
        <v>492</v>
      </c>
      <c r="U46" t="s">
        <v>492</v>
      </c>
      <c r="V46" t="s">
        <v>44</v>
      </c>
      <c r="W46" t="s">
        <v>492</v>
      </c>
      <c r="X46" t="s">
        <v>492</v>
      </c>
      <c r="Y46" t="s">
        <v>492</v>
      </c>
      <c r="Z46" t="s">
        <v>492</v>
      </c>
      <c r="AA46" t="s">
        <v>492</v>
      </c>
      <c r="AB46" t="s">
        <v>492</v>
      </c>
      <c r="AC46" t="s">
        <v>492</v>
      </c>
      <c r="AD46" t="s">
        <v>492</v>
      </c>
      <c r="AE46">
        <v>146.03469576000001</v>
      </c>
      <c r="AF46">
        <v>-21.95623776</v>
      </c>
      <c r="AG46">
        <v>293.8</v>
      </c>
      <c r="AH46" s="102">
        <v>34814</v>
      </c>
      <c r="AJ46" t="s">
        <v>1291</v>
      </c>
    </row>
    <row r="47" spans="1:36" x14ac:dyDescent="0.25">
      <c r="A47" t="s">
        <v>1358</v>
      </c>
      <c r="B47">
        <v>3814</v>
      </c>
      <c r="C47" t="s">
        <v>1031</v>
      </c>
      <c r="D47">
        <v>2584.029403125</v>
      </c>
      <c r="E47">
        <v>2584.73</v>
      </c>
      <c r="F47">
        <v>92.78</v>
      </c>
      <c r="G47" t="s">
        <v>492</v>
      </c>
      <c r="H47" t="s">
        <v>492</v>
      </c>
      <c r="I47" t="s">
        <v>492</v>
      </c>
      <c r="J47" t="s">
        <v>492</v>
      </c>
      <c r="K47" t="s">
        <v>492</v>
      </c>
      <c r="L47" t="s">
        <v>492</v>
      </c>
      <c r="M47" t="s">
        <v>1280</v>
      </c>
      <c r="N47" t="s">
        <v>492</v>
      </c>
      <c r="O47" t="s">
        <v>492</v>
      </c>
      <c r="P47" t="s">
        <v>492</v>
      </c>
      <c r="Q47" t="s">
        <v>492</v>
      </c>
      <c r="R47" t="s">
        <v>492</v>
      </c>
      <c r="S47" t="s">
        <v>492</v>
      </c>
      <c r="T47" t="s">
        <v>492</v>
      </c>
      <c r="U47" t="s">
        <v>492</v>
      </c>
      <c r="V47" t="s">
        <v>44</v>
      </c>
      <c r="W47" t="s">
        <v>492</v>
      </c>
      <c r="X47" t="s">
        <v>492</v>
      </c>
      <c r="Y47" t="s">
        <v>492</v>
      </c>
      <c r="Z47" t="s">
        <v>492</v>
      </c>
      <c r="AA47" t="s">
        <v>492</v>
      </c>
      <c r="AB47" t="s">
        <v>492</v>
      </c>
      <c r="AC47" t="s">
        <v>492</v>
      </c>
      <c r="AD47" t="s">
        <v>492</v>
      </c>
      <c r="AE47">
        <v>146.03469576000001</v>
      </c>
      <c r="AF47">
        <v>-21.95623776</v>
      </c>
      <c r="AG47">
        <v>293.8</v>
      </c>
      <c r="AH47" s="102">
        <v>34814</v>
      </c>
      <c r="AJ47" t="s">
        <v>1291</v>
      </c>
    </row>
    <row r="48" spans="1:36" x14ac:dyDescent="0.25">
      <c r="A48" t="s">
        <v>1358</v>
      </c>
      <c r="B48">
        <v>3814</v>
      </c>
      <c r="C48" t="s">
        <v>1031</v>
      </c>
      <c r="D48">
        <v>2591.15866041666</v>
      </c>
      <c r="E48">
        <v>2591.86</v>
      </c>
      <c r="F48">
        <v>96.11</v>
      </c>
      <c r="G48" t="s">
        <v>492</v>
      </c>
      <c r="H48" t="s">
        <v>492</v>
      </c>
      <c r="I48" t="s">
        <v>492</v>
      </c>
      <c r="J48" t="s">
        <v>492</v>
      </c>
      <c r="K48" t="s">
        <v>492</v>
      </c>
      <c r="L48" t="s">
        <v>492</v>
      </c>
      <c r="M48" t="s">
        <v>1280</v>
      </c>
      <c r="N48" t="s">
        <v>492</v>
      </c>
      <c r="O48" t="s">
        <v>492</v>
      </c>
      <c r="P48" t="s">
        <v>492</v>
      </c>
      <c r="Q48" t="s">
        <v>492</v>
      </c>
      <c r="R48" t="s">
        <v>492</v>
      </c>
      <c r="S48" t="s">
        <v>492</v>
      </c>
      <c r="T48" t="s">
        <v>492</v>
      </c>
      <c r="U48" t="s">
        <v>492</v>
      </c>
      <c r="V48" t="s">
        <v>44</v>
      </c>
      <c r="W48" t="s">
        <v>492</v>
      </c>
      <c r="X48" t="s">
        <v>492</v>
      </c>
      <c r="Y48" t="s">
        <v>492</v>
      </c>
      <c r="Z48" t="s">
        <v>492</v>
      </c>
      <c r="AA48" t="s">
        <v>492</v>
      </c>
      <c r="AB48" t="s">
        <v>492</v>
      </c>
      <c r="AC48" t="s">
        <v>492</v>
      </c>
      <c r="AD48" t="s">
        <v>492</v>
      </c>
      <c r="AE48">
        <v>146.03469576000001</v>
      </c>
      <c r="AF48">
        <v>-21.95623776</v>
      </c>
      <c r="AG48">
        <v>293.8</v>
      </c>
      <c r="AH48" s="102">
        <v>34814</v>
      </c>
      <c r="AJ48" t="s">
        <v>1291</v>
      </c>
    </row>
    <row r="49" spans="1:36" x14ac:dyDescent="0.25">
      <c r="A49" t="s">
        <v>1358</v>
      </c>
      <c r="B49">
        <v>3814</v>
      </c>
      <c r="C49" t="s">
        <v>1031</v>
      </c>
      <c r="D49">
        <v>2716.14356</v>
      </c>
      <c r="E49">
        <v>2716.86</v>
      </c>
      <c r="F49">
        <v>96.11</v>
      </c>
      <c r="G49" t="s">
        <v>492</v>
      </c>
      <c r="H49" t="s">
        <v>492</v>
      </c>
      <c r="I49" t="s">
        <v>492</v>
      </c>
      <c r="J49" t="s">
        <v>492</v>
      </c>
      <c r="K49" t="s">
        <v>492</v>
      </c>
      <c r="L49" t="s">
        <v>492</v>
      </c>
      <c r="M49" t="s">
        <v>1280</v>
      </c>
      <c r="N49" t="s">
        <v>492</v>
      </c>
      <c r="O49" t="s">
        <v>492</v>
      </c>
      <c r="P49" t="s">
        <v>492</v>
      </c>
      <c r="Q49" t="s">
        <v>492</v>
      </c>
      <c r="R49" t="s">
        <v>492</v>
      </c>
      <c r="S49" t="s">
        <v>492</v>
      </c>
      <c r="T49" t="s">
        <v>492</v>
      </c>
      <c r="U49" t="s">
        <v>492</v>
      </c>
      <c r="V49" t="s">
        <v>44</v>
      </c>
      <c r="W49" t="s">
        <v>492</v>
      </c>
      <c r="X49" t="s">
        <v>492</v>
      </c>
      <c r="Y49" t="s">
        <v>492</v>
      </c>
      <c r="Z49" t="s">
        <v>492</v>
      </c>
      <c r="AA49" t="s">
        <v>492</v>
      </c>
      <c r="AB49" t="s">
        <v>492</v>
      </c>
      <c r="AC49" t="s">
        <v>492</v>
      </c>
      <c r="AD49" t="s">
        <v>492</v>
      </c>
      <c r="AE49">
        <v>146.03469576000001</v>
      </c>
      <c r="AF49">
        <v>-21.95623776</v>
      </c>
      <c r="AG49">
        <v>293.8</v>
      </c>
      <c r="AH49" s="102">
        <v>34814</v>
      </c>
      <c r="AJ49" t="s">
        <v>1291</v>
      </c>
    </row>
    <row r="50" spans="1:36" x14ac:dyDescent="0.25">
      <c r="A50" t="s">
        <v>1358</v>
      </c>
      <c r="B50">
        <v>3814</v>
      </c>
      <c r="C50" t="s">
        <v>1031</v>
      </c>
      <c r="D50">
        <v>2854.2914049586698</v>
      </c>
      <c r="E50">
        <v>2855</v>
      </c>
      <c r="F50">
        <v>103</v>
      </c>
      <c r="G50" t="s">
        <v>492</v>
      </c>
      <c r="H50" t="s">
        <v>492</v>
      </c>
      <c r="I50" t="s">
        <v>492</v>
      </c>
      <c r="J50" t="s">
        <v>492</v>
      </c>
      <c r="K50" t="s">
        <v>492</v>
      </c>
      <c r="L50" t="s">
        <v>492</v>
      </c>
      <c r="M50" t="s">
        <v>1299</v>
      </c>
      <c r="N50" t="s">
        <v>492</v>
      </c>
      <c r="O50" t="s">
        <v>492</v>
      </c>
      <c r="P50" t="s">
        <v>492</v>
      </c>
      <c r="Q50" t="s">
        <v>492</v>
      </c>
      <c r="R50" t="s">
        <v>492</v>
      </c>
      <c r="S50" t="s">
        <v>492</v>
      </c>
      <c r="T50" t="s">
        <v>492</v>
      </c>
      <c r="U50" t="s">
        <v>492</v>
      </c>
      <c r="V50" t="s">
        <v>1365</v>
      </c>
      <c r="W50" t="s">
        <v>492</v>
      </c>
      <c r="X50" t="s">
        <v>492</v>
      </c>
      <c r="Y50" t="s">
        <v>492</v>
      </c>
      <c r="Z50" t="s">
        <v>492</v>
      </c>
      <c r="AA50" t="s">
        <v>492</v>
      </c>
      <c r="AB50" t="s">
        <v>492</v>
      </c>
      <c r="AC50" t="s">
        <v>492</v>
      </c>
      <c r="AD50" t="s">
        <v>492</v>
      </c>
      <c r="AE50">
        <v>146.03469576000001</v>
      </c>
      <c r="AF50">
        <v>-21.95623776</v>
      </c>
      <c r="AG50">
        <v>293.8</v>
      </c>
      <c r="AH50" s="102">
        <v>34814</v>
      </c>
      <c r="AJ50" t="s">
        <v>1366</v>
      </c>
    </row>
    <row r="51" spans="1:36" x14ac:dyDescent="0.25">
      <c r="A51" t="s">
        <v>1358</v>
      </c>
      <c r="B51">
        <v>3899</v>
      </c>
      <c r="C51" t="s">
        <v>603</v>
      </c>
      <c r="D51">
        <v>1886.83392448158</v>
      </c>
      <c r="E51">
        <v>1887.53</v>
      </c>
      <c r="F51">
        <v>90.56</v>
      </c>
      <c r="G51" t="s">
        <v>492</v>
      </c>
      <c r="H51" t="s">
        <v>492</v>
      </c>
      <c r="I51" t="s">
        <v>492</v>
      </c>
      <c r="J51" t="s">
        <v>492</v>
      </c>
      <c r="K51" t="s">
        <v>492</v>
      </c>
      <c r="L51" t="s">
        <v>492</v>
      </c>
      <c r="M51" t="s">
        <v>1280</v>
      </c>
      <c r="N51" t="s">
        <v>492</v>
      </c>
      <c r="O51" t="s">
        <v>492</v>
      </c>
      <c r="P51" t="s">
        <v>492</v>
      </c>
      <c r="Q51" t="s">
        <v>492</v>
      </c>
      <c r="R51" t="s">
        <v>492</v>
      </c>
      <c r="S51" t="s">
        <v>492</v>
      </c>
      <c r="T51" t="s">
        <v>492</v>
      </c>
      <c r="U51" t="s">
        <v>492</v>
      </c>
      <c r="V51" t="s">
        <v>44</v>
      </c>
      <c r="W51" t="s">
        <v>492</v>
      </c>
      <c r="X51" t="s">
        <v>492</v>
      </c>
      <c r="Y51" t="s">
        <v>492</v>
      </c>
      <c r="Z51" t="s">
        <v>492</v>
      </c>
      <c r="AA51" t="s">
        <v>492</v>
      </c>
      <c r="AB51" t="s">
        <v>492</v>
      </c>
      <c r="AC51" t="s">
        <v>492</v>
      </c>
      <c r="AD51" t="s">
        <v>492</v>
      </c>
      <c r="AE51">
        <v>144.75115883000001</v>
      </c>
      <c r="AF51">
        <v>-25.238183190000001</v>
      </c>
      <c r="AG51">
        <v>337.09</v>
      </c>
      <c r="AH51" s="102">
        <v>24211</v>
      </c>
      <c r="AJ51" t="s">
        <v>873</v>
      </c>
    </row>
    <row r="52" spans="1:36" x14ac:dyDescent="0.25">
      <c r="A52" t="s">
        <v>1358</v>
      </c>
      <c r="B52">
        <v>3899</v>
      </c>
      <c r="C52" t="s">
        <v>603</v>
      </c>
      <c r="D52">
        <v>1991.32139229671</v>
      </c>
      <c r="E52">
        <v>1992.17</v>
      </c>
      <c r="F52">
        <v>27.75</v>
      </c>
      <c r="G52" t="s">
        <v>492</v>
      </c>
      <c r="H52" t="s">
        <v>492</v>
      </c>
      <c r="I52" t="s">
        <v>492</v>
      </c>
      <c r="J52" t="s">
        <v>492</v>
      </c>
      <c r="K52" t="s">
        <v>492</v>
      </c>
      <c r="L52" t="s">
        <v>492</v>
      </c>
      <c r="M52" t="s">
        <v>1359</v>
      </c>
      <c r="N52" t="s">
        <v>492</v>
      </c>
      <c r="O52" t="s">
        <v>492</v>
      </c>
      <c r="P52" t="s">
        <v>492</v>
      </c>
      <c r="Q52" t="s">
        <v>492</v>
      </c>
      <c r="R52" t="s">
        <v>492</v>
      </c>
      <c r="S52" t="s">
        <v>492</v>
      </c>
      <c r="T52" t="s">
        <v>492</v>
      </c>
      <c r="U52" t="s">
        <v>492</v>
      </c>
      <c r="V52" t="s">
        <v>1360</v>
      </c>
      <c r="W52" t="s">
        <v>492</v>
      </c>
      <c r="X52" t="s">
        <v>492</v>
      </c>
      <c r="Y52" t="s">
        <v>492</v>
      </c>
      <c r="Z52" t="s">
        <v>492</v>
      </c>
      <c r="AA52" t="s">
        <v>492</v>
      </c>
      <c r="AB52" t="s">
        <v>492</v>
      </c>
      <c r="AC52" t="s">
        <v>492</v>
      </c>
      <c r="AD52" t="s">
        <v>492</v>
      </c>
      <c r="AE52">
        <v>144.75115883000001</v>
      </c>
      <c r="AF52">
        <v>-25.238183190000001</v>
      </c>
      <c r="AG52">
        <v>337.09</v>
      </c>
      <c r="AH52" s="102">
        <v>24211</v>
      </c>
      <c r="AJ52" t="s">
        <v>884</v>
      </c>
    </row>
    <row r="53" spans="1:36" x14ac:dyDescent="0.25">
      <c r="A53" t="s">
        <v>1358</v>
      </c>
      <c r="B53">
        <v>3899</v>
      </c>
      <c r="C53" t="s">
        <v>603</v>
      </c>
      <c r="D53">
        <v>3692.0911961296702</v>
      </c>
      <c r="E53">
        <v>3694</v>
      </c>
      <c r="F53">
        <v>160</v>
      </c>
      <c r="G53" t="s">
        <v>492</v>
      </c>
      <c r="H53" t="s">
        <v>492</v>
      </c>
      <c r="I53" t="s">
        <v>492</v>
      </c>
      <c r="J53" t="s">
        <v>492</v>
      </c>
      <c r="K53" t="s">
        <v>492</v>
      </c>
      <c r="L53" t="s">
        <v>492</v>
      </c>
      <c r="M53" t="s">
        <v>1280</v>
      </c>
      <c r="N53" t="s">
        <v>492</v>
      </c>
      <c r="O53" t="s">
        <v>492</v>
      </c>
      <c r="P53" t="s">
        <v>492</v>
      </c>
      <c r="Q53" t="s">
        <v>492</v>
      </c>
      <c r="R53" t="s">
        <v>492</v>
      </c>
      <c r="S53" t="s">
        <v>492</v>
      </c>
      <c r="T53" t="s">
        <v>492</v>
      </c>
      <c r="U53" t="s">
        <v>492</v>
      </c>
      <c r="V53" t="s">
        <v>44</v>
      </c>
      <c r="W53" t="s">
        <v>492</v>
      </c>
      <c r="X53" t="s">
        <v>492</v>
      </c>
      <c r="Y53" t="s">
        <v>492</v>
      </c>
      <c r="Z53" t="s">
        <v>492</v>
      </c>
      <c r="AA53" t="s">
        <v>492</v>
      </c>
      <c r="AB53" t="s">
        <v>492</v>
      </c>
      <c r="AC53" t="s">
        <v>492</v>
      </c>
      <c r="AD53" t="s">
        <v>492</v>
      </c>
      <c r="AE53">
        <v>144.75115883000001</v>
      </c>
      <c r="AF53">
        <v>-25.238183190000001</v>
      </c>
      <c r="AG53">
        <v>337.09</v>
      </c>
      <c r="AH53" s="102">
        <v>24211</v>
      </c>
      <c r="AJ53" t="s">
        <v>875</v>
      </c>
    </row>
    <row r="54" spans="1:36" x14ac:dyDescent="0.25">
      <c r="A54" t="s">
        <v>1358</v>
      </c>
      <c r="B54">
        <v>3899</v>
      </c>
      <c r="C54" t="s">
        <v>603</v>
      </c>
      <c r="D54">
        <v>3908.6477361379102</v>
      </c>
      <c r="E54">
        <v>3910.58</v>
      </c>
      <c r="F54">
        <v>142.22</v>
      </c>
      <c r="G54" t="s">
        <v>492</v>
      </c>
      <c r="H54" t="s">
        <v>492</v>
      </c>
      <c r="I54" t="s">
        <v>492</v>
      </c>
      <c r="J54" t="s">
        <v>492</v>
      </c>
      <c r="K54" t="s">
        <v>492</v>
      </c>
      <c r="L54" t="s">
        <v>492</v>
      </c>
      <c r="M54" t="s">
        <v>1359</v>
      </c>
      <c r="N54" t="s">
        <v>492</v>
      </c>
      <c r="O54" t="s">
        <v>492</v>
      </c>
      <c r="P54" t="s">
        <v>492</v>
      </c>
      <c r="Q54" t="s">
        <v>492</v>
      </c>
      <c r="R54" t="s">
        <v>492</v>
      </c>
      <c r="S54" t="s">
        <v>492</v>
      </c>
      <c r="T54" t="s">
        <v>492</v>
      </c>
      <c r="U54" t="s">
        <v>492</v>
      </c>
      <c r="V54" t="s">
        <v>1360</v>
      </c>
      <c r="W54" t="s">
        <v>492</v>
      </c>
      <c r="X54" t="s">
        <v>492</v>
      </c>
      <c r="Y54" t="s">
        <v>492</v>
      </c>
      <c r="Z54" t="s">
        <v>492</v>
      </c>
      <c r="AA54" t="s">
        <v>492</v>
      </c>
      <c r="AB54" t="s">
        <v>492</v>
      </c>
      <c r="AC54" t="s">
        <v>492</v>
      </c>
      <c r="AD54" t="s">
        <v>492</v>
      </c>
      <c r="AE54">
        <v>144.75115883000001</v>
      </c>
      <c r="AF54">
        <v>-25.238183190000001</v>
      </c>
      <c r="AG54">
        <v>337.09</v>
      </c>
      <c r="AH54" s="102">
        <v>24211</v>
      </c>
      <c r="AJ54" t="s">
        <v>875</v>
      </c>
    </row>
    <row r="55" spans="1:36" x14ac:dyDescent="0.25">
      <c r="A55" t="s">
        <v>1358</v>
      </c>
      <c r="B55">
        <v>3899</v>
      </c>
      <c r="C55" t="s">
        <v>603</v>
      </c>
      <c r="D55">
        <v>3925.5330924138798</v>
      </c>
      <c r="E55">
        <v>3927.46</v>
      </c>
      <c r="F55">
        <v>171.11</v>
      </c>
      <c r="G55" t="s">
        <v>492</v>
      </c>
      <c r="H55" t="s">
        <v>492</v>
      </c>
      <c r="I55" t="s">
        <v>492</v>
      </c>
      <c r="J55" t="s">
        <v>492</v>
      </c>
      <c r="K55" t="s">
        <v>492</v>
      </c>
      <c r="L55" t="s">
        <v>492</v>
      </c>
      <c r="M55" t="s">
        <v>1280</v>
      </c>
      <c r="N55" t="s">
        <v>492</v>
      </c>
      <c r="O55" t="s">
        <v>492</v>
      </c>
      <c r="P55" t="s">
        <v>492</v>
      </c>
      <c r="Q55" t="s">
        <v>492</v>
      </c>
      <c r="R55" t="s">
        <v>492</v>
      </c>
      <c r="S55" t="s">
        <v>492</v>
      </c>
      <c r="T55" t="s">
        <v>492</v>
      </c>
      <c r="U55" t="s">
        <v>492</v>
      </c>
      <c r="V55" t="s">
        <v>44</v>
      </c>
      <c r="W55" t="s">
        <v>492</v>
      </c>
      <c r="X55" t="s">
        <v>492</v>
      </c>
      <c r="Y55" t="s">
        <v>492</v>
      </c>
      <c r="Z55" t="s">
        <v>492</v>
      </c>
      <c r="AA55" t="s">
        <v>492</v>
      </c>
      <c r="AB55" t="s">
        <v>492</v>
      </c>
      <c r="AC55" t="s">
        <v>492</v>
      </c>
      <c r="AD55" t="s">
        <v>492</v>
      </c>
      <c r="AE55">
        <v>144.75115883000001</v>
      </c>
      <c r="AF55">
        <v>-25.238183190000001</v>
      </c>
      <c r="AG55">
        <v>337.09</v>
      </c>
      <c r="AH55" s="102">
        <v>24211</v>
      </c>
      <c r="AJ55" t="s">
        <v>875</v>
      </c>
    </row>
    <row r="56" spans="1:36" x14ac:dyDescent="0.25">
      <c r="A56" t="s">
        <v>1358</v>
      </c>
      <c r="B56">
        <v>3899</v>
      </c>
      <c r="C56" t="s">
        <v>603</v>
      </c>
      <c r="D56">
        <v>3926.0232478981902</v>
      </c>
      <c r="E56">
        <v>3927.95</v>
      </c>
      <c r="F56">
        <v>142.19999999999999</v>
      </c>
      <c r="G56" t="s">
        <v>492</v>
      </c>
      <c r="H56" t="s">
        <v>492</v>
      </c>
      <c r="I56" t="s">
        <v>492</v>
      </c>
      <c r="J56" t="s">
        <v>492</v>
      </c>
      <c r="K56" t="s">
        <v>492</v>
      </c>
      <c r="L56" t="s">
        <v>492</v>
      </c>
      <c r="M56" t="s">
        <v>1359</v>
      </c>
      <c r="N56" t="s">
        <v>492</v>
      </c>
      <c r="O56" t="s">
        <v>492</v>
      </c>
      <c r="P56" t="s">
        <v>492</v>
      </c>
      <c r="Q56" t="s">
        <v>492</v>
      </c>
      <c r="R56" t="s">
        <v>492</v>
      </c>
      <c r="S56" t="s">
        <v>492</v>
      </c>
      <c r="T56" t="s">
        <v>492</v>
      </c>
      <c r="U56" t="s">
        <v>492</v>
      </c>
      <c r="V56" t="s">
        <v>1360</v>
      </c>
      <c r="W56" t="s">
        <v>492</v>
      </c>
      <c r="X56" t="s">
        <v>492</v>
      </c>
      <c r="Y56" t="s">
        <v>492</v>
      </c>
      <c r="Z56" t="s">
        <v>492</v>
      </c>
      <c r="AA56" t="s">
        <v>492</v>
      </c>
      <c r="AB56" t="s">
        <v>492</v>
      </c>
      <c r="AC56" t="s">
        <v>492</v>
      </c>
      <c r="AD56" t="s">
        <v>492</v>
      </c>
      <c r="AE56">
        <v>144.75115883000001</v>
      </c>
      <c r="AF56">
        <v>-25.238183190000001</v>
      </c>
      <c r="AG56">
        <v>337.09</v>
      </c>
      <c r="AH56" s="102">
        <v>24211</v>
      </c>
      <c r="AJ56" t="s">
        <v>875</v>
      </c>
    </row>
    <row r="57" spans="1:36" x14ac:dyDescent="0.25">
      <c r="A57" t="s">
        <v>1358</v>
      </c>
      <c r="B57">
        <v>3824</v>
      </c>
      <c r="C57" t="s">
        <v>604</v>
      </c>
      <c r="D57">
        <v>1102.91972339624</v>
      </c>
      <c r="E57">
        <v>1103.02</v>
      </c>
      <c r="F57">
        <v>65.56</v>
      </c>
      <c r="G57" t="s">
        <v>492</v>
      </c>
      <c r="H57" t="s">
        <v>492</v>
      </c>
      <c r="I57" t="s">
        <v>492</v>
      </c>
      <c r="J57" t="s">
        <v>492</v>
      </c>
      <c r="K57" t="s">
        <v>492</v>
      </c>
      <c r="L57" t="s">
        <v>492</v>
      </c>
      <c r="M57" t="s">
        <v>1280</v>
      </c>
      <c r="N57" t="s">
        <v>492</v>
      </c>
      <c r="O57" t="s">
        <v>492</v>
      </c>
      <c r="P57" t="s">
        <v>492</v>
      </c>
      <c r="Q57" t="s">
        <v>492</v>
      </c>
      <c r="R57" t="s">
        <v>492</v>
      </c>
      <c r="S57" t="s">
        <v>492</v>
      </c>
      <c r="T57" t="s">
        <v>492</v>
      </c>
      <c r="U57" t="s">
        <v>492</v>
      </c>
      <c r="V57" t="s">
        <v>44</v>
      </c>
      <c r="W57" t="s">
        <v>492</v>
      </c>
      <c r="X57" t="s">
        <v>492</v>
      </c>
      <c r="Y57" t="s">
        <v>492</v>
      </c>
      <c r="Z57" t="s">
        <v>492</v>
      </c>
      <c r="AA57" t="s">
        <v>492</v>
      </c>
      <c r="AB57" t="s">
        <v>492</v>
      </c>
      <c r="AC57" t="s">
        <v>492</v>
      </c>
      <c r="AD57" t="s">
        <v>492</v>
      </c>
      <c r="AE57">
        <v>145.38974435</v>
      </c>
      <c r="AF57">
        <v>-23.313179909999999</v>
      </c>
      <c r="AG57">
        <v>253.89</v>
      </c>
      <c r="AH57" s="102">
        <v>25610</v>
      </c>
      <c r="AJ57" t="s">
        <v>878</v>
      </c>
    </row>
    <row r="58" spans="1:36" x14ac:dyDescent="0.25">
      <c r="A58" t="s">
        <v>1358</v>
      </c>
      <c r="B58">
        <v>3824</v>
      </c>
      <c r="C58" t="s">
        <v>604</v>
      </c>
      <c r="D58">
        <v>1377.8190092577499</v>
      </c>
      <c r="E58">
        <v>1378</v>
      </c>
      <c r="F58">
        <v>73</v>
      </c>
      <c r="G58" t="s">
        <v>492</v>
      </c>
      <c r="H58" t="s">
        <v>492</v>
      </c>
      <c r="I58" t="s">
        <v>492</v>
      </c>
      <c r="J58" t="s">
        <v>492</v>
      </c>
      <c r="K58" t="s">
        <v>492</v>
      </c>
      <c r="L58" t="s">
        <v>492</v>
      </c>
      <c r="M58" t="s">
        <v>1297</v>
      </c>
      <c r="N58" t="s">
        <v>492</v>
      </c>
      <c r="O58" t="s">
        <v>492</v>
      </c>
      <c r="P58" t="s">
        <v>492</v>
      </c>
      <c r="Q58" t="s">
        <v>492</v>
      </c>
      <c r="R58" t="s">
        <v>492</v>
      </c>
      <c r="S58" t="s">
        <v>492</v>
      </c>
      <c r="T58" t="s">
        <v>492</v>
      </c>
      <c r="U58" t="s">
        <v>492</v>
      </c>
      <c r="V58" t="s">
        <v>884</v>
      </c>
      <c r="W58" t="s">
        <v>492</v>
      </c>
      <c r="X58" t="s">
        <v>492</v>
      </c>
      <c r="Y58" t="s">
        <v>492</v>
      </c>
      <c r="Z58" t="s">
        <v>492</v>
      </c>
      <c r="AA58" t="s">
        <v>492</v>
      </c>
      <c r="AB58" t="s">
        <v>492</v>
      </c>
      <c r="AC58" t="s">
        <v>492</v>
      </c>
      <c r="AD58" t="s">
        <v>492</v>
      </c>
      <c r="AE58">
        <v>145.38974435</v>
      </c>
      <c r="AF58">
        <v>-23.313179909999999</v>
      </c>
      <c r="AG58">
        <v>253.89</v>
      </c>
      <c r="AH58" s="102">
        <v>25610</v>
      </c>
      <c r="AJ58" t="s">
        <v>878</v>
      </c>
    </row>
    <row r="59" spans="1:36" x14ac:dyDescent="0.25">
      <c r="A59" t="s">
        <v>1358</v>
      </c>
      <c r="B59">
        <v>3824</v>
      </c>
      <c r="C59" t="s">
        <v>604</v>
      </c>
      <c r="D59">
        <v>1387.50507471171</v>
      </c>
      <c r="E59">
        <v>1387.69</v>
      </c>
      <c r="F59">
        <v>73.33</v>
      </c>
      <c r="G59" t="s">
        <v>492</v>
      </c>
      <c r="H59" t="s">
        <v>492</v>
      </c>
      <c r="I59" t="s">
        <v>492</v>
      </c>
      <c r="J59" t="s">
        <v>492</v>
      </c>
      <c r="K59" t="s">
        <v>492</v>
      </c>
      <c r="L59" t="s">
        <v>492</v>
      </c>
      <c r="M59" t="s">
        <v>1280</v>
      </c>
      <c r="N59" t="s">
        <v>492</v>
      </c>
      <c r="O59" t="s">
        <v>492</v>
      </c>
      <c r="P59" t="s">
        <v>492</v>
      </c>
      <c r="Q59" t="s">
        <v>492</v>
      </c>
      <c r="R59" t="s">
        <v>492</v>
      </c>
      <c r="S59" t="s">
        <v>492</v>
      </c>
      <c r="T59" t="s">
        <v>492</v>
      </c>
      <c r="U59" t="s">
        <v>492</v>
      </c>
      <c r="V59" t="s">
        <v>44</v>
      </c>
      <c r="W59" t="s">
        <v>492</v>
      </c>
      <c r="X59" t="s">
        <v>492</v>
      </c>
      <c r="Y59" t="s">
        <v>492</v>
      </c>
      <c r="Z59" t="s">
        <v>492</v>
      </c>
      <c r="AA59" t="s">
        <v>492</v>
      </c>
      <c r="AB59" t="s">
        <v>492</v>
      </c>
      <c r="AC59" t="s">
        <v>492</v>
      </c>
      <c r="AD59" t="s">
        <v>492</v>
      </c>
      <c r="AE59">
        <v>145.38974435</v>
      </c>
      <c r="AF59">
        <v>-23.313179909999999</v>
      </c>
      <c r="AG59">
        <v>253.89</v>
      </c>
      <c r="AH59" s="102">
        <v>25610</v>
      </c>
      <c r="AJ59" t="s">
        <v>878</v>
      </c>
    </row>
    <row r="60" spans="1:36" x14ac:dyDescent="0.25">
      <c r="A60" t="s">
        <v>1358</v>
      </c>
      <c r="B60">
        <v>3824</v>
      </c>
      <c r="C60" t="s">
        <v>604</v>
      </c>
      <c r="D60">
        <v>1586.22042329398</v>
      </c>
      <c r="E60">
        <v>1586.48</v>
      </c>
      <c r="F60">
        <v>74.42</v>
      </c>
      <c r="G60" t="s">
        <v>492</v>
      </c>
      <c r="H60" t="s">
        <v>492</v>
      </c>
      <c r="I60" t="s">
        <v>492</v>
      </c>
      <c r="J60" t="s">
        <v>492</v>
      </c>
      <c r="K60" t="s">
        <v>492</v>
      </c>
      <c r="L60" t="s">
        <v>492</v>
      </c>
      <c r="M60" t="s">
        <v>731</v>
      </c>
      <c r="N60" t="s">
        <v>492</v>
      </c>
      <c r="O60" t="s">
        <v>492</v>
      </c>
      <c r="P60" t="s">
        <v>492</v>
      </c>
      <c r="Q60" t="s">
        <v>492</v>
      </c>
      <c r="R60" t="s">
        <v>492</v>
      </c>
      <c r="S60" t="s">
        <v>492</v>
      </c>
      <c r="T60" t="s">
        <v>492</v>
      </c>
      <c r="U60" t="s">
        <v>492</v>
      </c>
      <c r="V60" t="s">
        <v>1360</v>
      </c>
      <c r="W60" t="s">
        <v>492</v>
      </c>
      <c r="X60" t="s">
        <v>492</v>
      </c>
      <c r="Y60" t="s">
        <v>492</v>
      </c>
      <c r="Z60" t="s">
        <v>492</v>
      </c>
      <c r="AA60" t="s">
        <v>492</v>
      </c>
      <c r="AB60" t="s">
        <v>492</v>
      </c>
      <c r="AC60" t="s">
        <v>492</v>
      </c>
      <c r="AD60" t="s">
        <v>492</v>
      </c>
      <c r="AE60">
        <v>145.38974435</v>
      </c>
      <c r="AF60">
        <v>-23.313179909999999</v>
      </c>
      <c r="AG60">
        <v>253.89</v>
      </c>
      <c r="AH60" s="102">
        <v>25610</v>
      </c>
      <c r="AJ60" t="s">
        <v>1367</v>
      </c>
    </row>
    <row r="61" spans="1:36" x14ac:dyDescent="0.25">
      <c r="A61" t="s">
        <v>1358</v>
      </c>
      <c r="B61">
        <v>3824</v>
      </c>
      <c r="C61" t="s">
        <v>604</v>
      </c>
      <c r="D61">
        <v>1586.8304421139001</v>
      </c>
      <c r="E61">
        <v>1587.09</v>
      </c>
      <c r="F61">
        <v>74.42</v>
      </c>
      <c r="G61" t="s">
        <v>492</v>
      </c>
      <c r="H61" t="s">
        <v>492</v>
      </c>
      <c r="I61" t="s">
        <v>492</v>
      </c>
      <c r="J61" t="s">
        <v>492</v>
      </c>
      <c r="K61" t="s">
        <v>492</v>
      </c>
      <c r="L61" t="s">
        <v>492</v>
      </c>
      <c r="M61" t="s">
        <v>731</v>
      </c>
      <c r="N61" t="s">
        <v>492</v>
      </c>
      <c r="O61" t="s">
        <v>492</v>
      </c>
      <c r="P61" t="s">
        <v>492</v>
      </c>
      <c r="Q61" t="s">
        <v>492</v>
      </c>
      <c r="R61" t="s">
        <v>492</v>
      </c>
      <c r="S61" t="s">
        <v>492</v>
      </c>
      <c r="T61" t="s">
        <v>492</v>
      </c>
      <c r="U61" t="s">
        <v>492</v>
      </c>
      <c r="V61" t="s">
        <v>1360</v>
      </c>
      <c r="W61" t="s">
        <v>492</v>
      </c>
      <c r="X61" t="s">
        <v>492</v>
      </c>
      <c r="Y61" t="s">
        <v>492</v>
      </c>
      <c r="Z61" t="s">
        <v>492</v>
      </c>
      <c r="AA61" t="s">
        <v>492</v>
      </c>
      <c r="AB61" t="s">
        <v>492</v>
      </c>
      <c r="AC61" t="s">
        <v>492</v>
      </c>
      <c r="AD61" t="s">
        <v>492</v>
      </c>
      <c r="AE61">
        <v>145.38974435</v>
      </c>
      <c r="AF61">
        <v>-23.313179909999999</v>
      </c>
      <c r="AG61">
        <v>253.89</v>
      </c>
      <c r="AH61" s="102">
        <v>25610</v>
      </c>
      <c r="AJ61" t="s">
        <v>1367</v>
      </c>
    </row>
    <row r="62" spans="1:36" x14ac:dyDescent="0.25">
      <c r="A62" t="s">
        <v>1358</v>
      </c>
      <c r="B62">
        <v>3824</v>
      </c>
      <c r="C62" t="s">
        <v>604</v>
      </c>
      <c r="D62">
        <v>1586.84044242243</v>
      </c>
      <c r="E62">
        <v>1587.1</v>
      </c>
      <c r="F62">
        <v>74.42</v>
      </c>
      <c r="G62" t="s">
        <v>492</v>
      </c>
      <c r="H62" t="s">
        <v>492</v>
      </c>
      <c r="I62" t="s">
        <v>492</v>
      </c>
      <c r="J62" t="s">
        <v>492</v>
      </c>
      <c r="K62" t="s">
        <v>492</v>
      </c>
      <c r="L62" t="s">
        <v>492</v>
      </c>
      <c r="M62" t="s">
        <v>729</v>
      </c>
      <c r="N62" t="s">
        <v>492</v>
      </c>
      <c r="O62" t="s">
        <v>492</v>
      </c>
      <c r="P62" t="s">
        <v>492</v>
      </c>
      <c r="Q62" t="s">
        <v>492</v>
      </c>
      <c r="R62" t="s">
        <v>492</v>
      </c>
      <c r="S62" t="s">
        <v>492</v>
      </c>
      <c r="T62" t="s">
        <v>492</v>
      </c>
      <c r="U62" t="s">
        <v>492</v>
      </c>
      <c r="V62" t="s">
        <v>1360</v>
      </c>
      <c r="W62" t="s">
        <v>492</v>
      </c>
      <c r="X62" t="s">
        <v>492</v>
      </c>
      <c r="Y62" t="s">
        <v>492</v>
      </c>
      <c r="Z62" t="s">
        <v>492</v>
      </c>
      <c r="AA62" t="s">
        <v>492</v>
      </c>
      <c r="AB62" t="s">
        <v>492</v>
      </c>
      <c r="AC62" t="s">
        <v>492</v>
      </c>
      <c r="AD62" t="s">
        <v>492</v>
      </c>
      <c r="AE62">
        <v>145.38974435</v>
      </c>
      <c r="AF62">
        <v>-23.313179909999999</v>
      </c>
      <c r="AG62">
        <v>253.89</v>
      </c>
      <c r="AH62" s="102">
        <v>25610</v>
      </c>
      <c r="AJ62" t="s">
        <v>1367</v>
      </c>
    </row>
    <row r="63" spans="1:36" x14ac:dyDescent="0.25">
      <c r="A63" t="s">
        <v>1358</v>
      </c>
      <c r="B63">
        <v>3816</v>
      </c>
      <c r="C63" t="s">
        <v>605</v>
      </c>
      <c r="D63">
        <v>819.38</v>
      </c>
      <c r="E63">
        <v>819.5</v>
      </c>
      <c r="F63">
        <v>74.400000000000006</v>
      </c>
      <c r="G63" t="s">
        <v>492</v>
      </c>
      <c r="H63" t="s">
        <v>492</v>
      </c>
      <c r="I63" t="s">
        <v>492</v>
      </c>
      <c r="J63" t="s">
        <v>492</v>
      </c>
      <c r="K63" t="s">
        <v>492</v>
      </c>
      <c r="L63" t="s">
        <v>492</v>
      </c>
      <c r="M63" t="s">
        <v>1359</v>
      </c>
      <c r="N63" t="s">
        <v>492</v>
      </c>
      <c r="O63" t="s">
        <v>492</v>
      </c>
      <c r="P63" t="s">
        <v>492</v>
      </c>
      <c r="Q63" t="s">
        <v>492</v>
      </c>
      <c r="R63" t="s">
        <v>492</v>
      </c>
      <c r="S63" t="s">
        <v>492</v>
      </c>
      <c r="T63" t="s">
        <v>492</v>
      </c>
      <c r="U63" t="s">
        <v>492</v>
      </c>
      <c r="V63" t="s">
        <v>1360</v>
      </c>
      <c r="W63" t="s">
        <v>492</v>
      </c>
      <c r="X63" t="s">
        <v>492</v>
      </c>
      <c r="Y63" t="s">
        <v>492</v>
      </c>
      <c r="Z63" t="s">
        <v>492</v>
      </c>
      <c r="AA63" t="s">
        <v>492</v>
      </c>
      <c r="AB63" t="s">
        <v>492</v>
      </c>
      <c r="AC63" t="s">
        <v>492</v>
      </c>
      <c r="AD63" t="s">
        <v>492</v>
      </c>
      <c r="AE63">
        <v>144.57197134</v>
      </c>
      <c r="AF63">
        <v>-22.90707596</v>
      </c>
      <c r="AG63">
        <v>219.7</v>
      </c>
      <c r="AH63" s="102">
        <v>34210</v>
      </c>
      <c r="AJ63" t="s">
        <v>871</v>
      </c>
    </row>
    <row r="64" spans="1:36" x14ac:dyDescent="0.25">
      <c r="A64" t="s">
        <v>1358</v>
      </c>
      <c r="B64">
        <v>3816</v>
      </c>
      <c r="C64" t="s">
        <v>605</v>
      </c>
      <c r="D64">
        <v>822.5</v>
      </c>
      <c r="E64">
        <v>822.62</v>
      </c>
      <c r="F64">
        <v>74.400000000000006</v>
      </c>
      <c r="G64" t="s">
        <v>492</v>
      </c>
      <c r="H64" t="s">
        <v>492</v>
      </c>
      <c r="I64" t="s">
        <v>492</v>
      </c>
      <c r="J64" t="s">
        <v>492</v>
      </c>
      <c r="K64" t="s">
        <v>492</v>
      </c>
      <c r="L64" t="s">
        <v>492</v>
      </c>
      <c r="M64" t="s">
        <v>1280</v>
      </c>
      <c r="N64" t="s">
        <v>492</v>
      </c>
      <c r="O64" t="s">
        <v>492</v>
      </c>
      <c r="P64" t="s">
        <v>492</v>
      </c>
      <c r="Q64" t="s">
        <v>492</v>
      </c>
      <c r="R64" t="s">
        <v>492</v>
      </c>
      <c r="S64" t="s">
        <v>492</v>
      </c>
      <c r="T64" t="s">
        <v>492</v>
      </c>
      <c r="U64" t="s">
        <v>492</v>
      </c>
      <c r="V64" t="s">
        <v>44</v>
      </c>
      <c r="W64" t="s">
        <v>492</v>
      </c>
      <c r="X64" t="s">
        <v>492</v>
      </c>
      <c r="Y64" t="s">
        <v>492</v>
      </c>
      <c r="Z64" t="s">
        <v>492</v>
      </c>
      <c r="AA64" t="s">
        <v>492</v>
      </c>
      <c r="AB64" t="s">
        <v>492</v>
      </c>
      <c r="AC64" t="s">
        <v>492</v>
      </c>
      <c r="AD64" t="s">
        <v>492</v>
      </c>
      <c r="AE64">
        <v>144.57197134</v>
      </c>
      <c r="AF64">
        <v>-22.90707596</v>
      </c>
      <c r="AG64">
        <v>219.7</v>
      </c>
      <c r="AH64" s="102">
        <v>34210</v>
      </c>
      <c r="AJ64" t="s">
        <v>871</v>
      </c>
    </row>
    <row r="65" spans="1:36" x14ac:dyDescent="0.25">
      <c r="A65" t="s">
        <v>1358</v>
      </c>
      <c r="B65">
        <v>3816</v>
      </c>
      <c r="C65" t="s">
        <v>605</v>
      </c>
      <c r="D65">
        <v>825.38</v>
      </c>
      <c r="E65">
        <v>825.5</v>
      </c>
      <c r="F65">
        <v>71.7</v>
      </c>
      <c r="G65" t="s">
        <v>492</v>
      </c>
      <c r="H65" t="s">
        <v>492</v>
      </c>
      <c r="I65" t="s">
        <v>492</v>
      </c>
      <c r="J65" t="s">
        <v>492</v>
      </c>
      <c r="K65" t="s">
        <v>492</v>
      </c>
      <c r="L65" t="s">
        <v>492</v>
      </c>
      <c r="M65" t="s">
        <v>1359</v>
      </c>
      <c r="N65" t="s">
        <v>492</v>
      </c>
      <c r="O65" t="s">
        <v>492</v>
      </c>
      <c r="P65" t="s">
        <v>492</v>
      </c>
      <c r="Q65" t="s">
        <v>492</v>
      </c>
      <c r="R65" t="s">
        <v>492</v>
      </c>
      <c r="S65" t="s">
        <v>492</v>
      </c>
      <c r="T65" t="s">
        <v>492</v>
      </c>
      <c r="U65" t="s">
        <v>492</v>
      </c>
      <c r="V65" t="s">
        <v>1360</v>
      </c>
      <c r="W65" t="s">
        <v>492</v>
      </c>
      <c r="X65" t="s">
        <v>492</v>
      </c>
      <c r="Y65" t="s">
        <v>492</v>
      </c>
      <c r="Z65" t="s">
        <v>492</v>
      </c>
      <c r="AA65" t="s">
        <v>492</v>
      </c>
      <c r="AB65" t="s">
        <v>492</v>
      </c>
      <c r="AC65" t="s">
        <v>492</v>
      </c>
      <c r="AD65" t="s">
        <v>492</v>
      </c>
      <c r="AE65">
        <v>144.57197134</v>
      </c>
      <c r="AF65">
        <v>-22.90707596</v>
      </c>
      <c r="AG65">
        <v>219.7</v>
      </c>
      <c r="AH65" s="102">
        <v>34210</v>
      </c>
      <c r="AJ65" t="s">
        <v>871</v>
      </c>
    </row>
    <row r="66" spans="1:36" x14ac:dyDescent="0.25">
      <c r="A66" t="s">
        <v>1358</v>
      </c>
      <c r="B66">
        <v>3816</v>
      </c>
      <c r="C66" t="s">
        <v>605</v>
      </c>
      <c r="D66">
        <v>832.86</v>
      </c>
      <c r="E66">
        <v>832.98</v>
      </c>
      <c r="F66">
        <v>71.7</v>
      </c>
      <c r="G66" t="s">
        <v>492</v>
      </c>
      <c r="H66" t="s">
        <v>492</v>
      </c>
      <c r="I66" t="s">
        <v>492</v>
      </c>
      <c r="J66" t="s">
        <v>492</v>
      </c>
      <c r="K66" t="s">
        <v>492</v>
      </c>
      <c r="L66" t="s">
        <v>492</v>
      </c>
      <c r="M66" t="s">
        <v>1280</v>
      </c>
      <c r="N66" t="s">
        <v>492</v>
      </c>
      <c r="O66" t="s">
        <v>492</v>
      </c>
      <c r="P66" t="s">
        <v>492</v>
      </c>
      <c r="Q66" t="s">
        <v>492</v>
      </c>
      <c r="R66" t="s">
        <v>492</v>
      </c>
      <c r="S66" t="s">
        <v>492</v>
      </c>
      <c r="T66" t="s">
        <v>492</v>
      </c>
      <c r="U66" t="s">
        <v>492</v>
      </c>
      <c r="V66" t="s">
        <v>44</v>
      </c>
      <c r="W66" t="s">
        <v>492</v>
      </c>
      <c r="X66" t="s">
        <v>492</v>
      </c>
      <c r="Y66" t="s">
        <v>492</v>
      </c>
      <c r="Z66" t="s">
        <v>492</v>
      </c>
      <c r="AA66" t="s">
        <v>492</v>
      </c>
      <c r="AB66" t="s">
        <v>492</v>
      </c>
      <c r="AC66" t="s">
        <v>492</v>
      </c>
      <c r="AD66" t="s">
        <v>492</v>
      </c>
      <c r="AE66">
        <v>144.57197134</v>
      </c>
      <c r="AF66">
        <v>-22.90707596</v>
      </c>
      <c r="AG66">
        <v>219.7</v>
      </c>
      <c r="AH66" s="102">
        <v>34210</v>
      </c>
      <c r="AJ66" t="s">
        <v>871</v>
      </c>
    </row>
    <row r="67" spans="1:36" x14ac:dyDescent="0.25">
      <c r="A67" t="s">
        <v>1358</v>
      </c>
      <c r="B67">
        <v>3816</v>
      </c>
      <c r="C67" t="s">
        <v>605</v>
      </c>
      <c r="D67">
        <v>846.38</v>
      </c>
      <c r="E67">
        <v>846.5</v>
      </c>
      <c r="F67">
        <v>72.8</v>
      </c>
      <c r="G67" t="s">
        <v>492</v>
      </c>
      <c r="H67" t="s">
        <v>492</v>
      </c>
      <c r="I67" t="s">
        <v>492</v>
      </c>
      <c r="J67" t="s">
        <v>492</v>
      </c>
      <c r="K67" t="s">
        <v>492</v>
      </c>
      <c r="L67" t="s">
        <v>492</v>
      </c>
      <c r="M67" t="s">
        <v>1359</v>
      </c>
      <c r="N67" t="s">
        <v>492</v>
      </c>
      <c r="O67" t="s">
        <v>492</v>
      </c>
      <c r="P67" t="s">
        <v>492</v>
      </c>
      <c r="Q67" t="s">
        <v>492</v>
      </c>
      <c r="R67" t="s">
        <v>492</v>
      </c>
      <c r="S67" t="s">
        <v>492</v>
      </c>
      <c r="T67" t="s">
        <v>492</v>
      </c>
      <c r="U67" t="s">
        <v>492</v>
      </c>
      <c r="V67" t="s">
        <v>1360</v>
      </c>
      <c r="W67" t="s">
        <v>492</v>
      </c>
      <c r="X67" t="s">
        <v>492</v>
      </c>
      <c r="Y67" t="s">
        <v>492</v>
      </c>
      <c r="Z67" t="s">
        <v>492</v>
      </c>
      <c r="AA67" t="s">
        <v>492</v>
      </c>
      <c r="AB67" t="s">
        <v>492</v>
      </c>
      <c r="AC67" t="s">
        <v>492</v>
      </c>
      <c r="AD67" t="s">
        <v>492</v>
      </c>
      <c r="AE67">
        <v>144.57197134</v>
      </c>
      <c r="AF67">
        <v>-22.90707596</v>
      </c>
      <c r="AG67">
        <v>219.7</v>
      </c>
      <c r="AH67" s="102">
        <v>34210</v>
      </c>
      <c r="AJ67" t="s">
        <v>871</v>
      </c>
    </row>
    <row r="68" spans="1:36" x14ac:dyDescent="0.25">
      <c r="A68" t="s">
        <v>1358</v>
      </c>
      <c r="B68">
        <v>3816</v>
      </c>
      <c r="C68" t="s">
        <v>605</v>
      </c>
      <c r="D68">
        <v>853.58</v>
      </c>
      <c r="E68">
        <v>853.7</v>
      </c>
      <c r="F68">
        <v>72.8</v>
      </c>
      <c r="G68" t="s">
        <v>492</v>
      </c>
      <c r="H68" t="s">
        <v>492</v>
      </c>
      <c r="I68" t="s">
        <v>492</v>
      </c>
      <c r="J68" t="s">
        <v>492</v>
      </c>
      <c r="K68" t="s">
        <v>492</v>
      </c>
      <c r="L68" t="s">
        <v>492</v>
      </c>
      <c r="M68" t="s">
        <v>1280</v>
      </c>
      <c r="N68" t="s">
        <v>492</v>
      </c>
      <c r="O68" t="s">
        <v>492</v>
      </c>
      <c r="P68" t="s">
        <v>492</v>
      </c>
      <c r="Q68" t="s">
        <v>492</v>
      </c>
      <c r="R68" t="s">
        <v>492</v>
      </c>
      <c r="S68" t="s">
        <v>492</v>
      </c>
      <c r="T68" t="s">
        <v>492</v>
      </c>
      <c r="U68" t="s">
        <v>492</v>
      </c>
      <c r="V68" t="s">
        <v>44</v>
      </c>
      <c r="W68" t="s">
        <v>492</v>
      </c>
      <c r="X68" t="s">
        <v>492</v>
      </c>
      <c r="Y68" t="s">
        <v>492</v>
      </c>
      <c r="Z68" t="s">
        <v>492</v>
      </c>
      <c r="AA68" t="s">
        <v>492</v>
      </c>
      <c r="AB68" t="s">
        <v>492</v>
      </c>
      <c r="AC68" t="s">
        <v>492</v>
      </c>
      <c r="AD68" t="s">
        <v>492</v>
      </c>
      <c r="AE68">
        <v>144.57197134</v>
      </c>
      <c r="AF68">
        <v>-22.90707596</v>
      </c>
      <c r="AG68">
        <v>219.7</v>
      </c>
      <c r="AH68" s="102">
        <v>34210</v>
      </c>
      <c r="AJ68" t="s">
        <v>871</v>
      </c>
    </row>
    <row r="69" spans="1:36" x14ac:dyDescent="0.25">
      <c r="A69" t="s">
        <v>1358</v>
      </c>
      <c r="B69">
        <v>3816</v>
      </c>
      <c r="C69" t="s">
        <v>605</v>
      </c>
      <c r="D69">
        <v>872.88</v>
      </c>
      <c r="E69">
        <v>873</v>
      </c>
      <c r="F69">
        <v>72.8</v>
      </c>
      <c r="G69" t="s">
        <v>492</v>
      </c>
      <c r="H69" t="s">
        <v>492</v>
      </c>
      <c r="I69" t="s">
        <v>492</v>
      </c>
      <c r="J69" t="s">
        <v>492</v>
      </c>
      <c r="K69" t="s">
        <v>492</v>
      </c>
      <c r="L69" t="s">
        <v>492</v>
      </c>
      <c r="M69" t="s">
        <v>1359</v>
      </c>
      <c r="N69" t="s">
        <v>492</v>
      </c>
      <c r="O69" t="s">
        <v>492</v>
      </c>
      <c r="P69" t="s">
        <v>492</v>
      </c>
      <c r="Q69" t="s">
        <v>492</v>
      </c>
      <c r="R69" t="s">
        <v>492</v>
      </c>
      <c r="S69" t="s">
        <v>492</v>
      </c>
      <c r="T69" t="s">
        <v>492</v>
      </c>
      <c r="U69" t="s">
        <v>492</v>
      </c>
      <c r="V69" t="s">
        <v>1360</v>
      </c>
      <c r="W69" t="s">
        <v>492</v>
      </c>
      <c r="X69" t="s">
        <v>492</v>
      </c>
      <c r="Y69" t="s">
        <v>492</v>
      </c>
      <c r="Z69" t="s">
        <v>492</v>
      </c>
      <c r="AA69" t="s">
        <v>492</v>
      </c>
      <c r="AB69" t="s">
        <v>492</v>
      </c>
      <c r="AC69" t="s">
        <v>492</v>
      </c>
      <c r="AD69" t="s">
        <v>492</v>
      </c>
      <c r="AE69">
        <v>144.57197134</v>
      </c>
      <c r="AF69">
        <v>-22.90707596</v>
      </c>
      <c r="AG69">
        <v>219.7</v>
      </c>
      <c r="AH69" s="102">
        <v>34210</v>
      </c>
      <c r="AJ69" t="s">
        <v>871</v>
      </c>
    </row>
    <row r="70" spans="1:36" x14ac:dyDescent="0.25">
      <c r="A70" t="s">
        <v>1358</v>
      </c>
      <c r="B70">
        <v>3816</v>
      </c>
      <c r="C70" t="s">
        <v>605</v>
      </c>
      <c r="D70">
        <v>877.97</v>
      </c>
      <c r="E70">
        <v>878.09</v>
      </c>
      <c r="F70">
        <v>72.8</v>
      </c>
      <c r="G70" t="s">
        <v>492</v>
      </c>
      <c r="H70" t="s">
        <v>492</v>
      </c>
      <c r="I70" t="s">
        <v>492</v>
      </c>
      <c r="J70" t="s">
        <v>492</v>
      </c>
      <c r="K70" t="s">
        <v>492</v>
      </c>
      <c r="L70" t="s">
        <v>492</v>
      </c>
      <c r="M70" t="s">
        <v>1280</v>
      </c>
      <c r="N70" t="s">
        <v>492</v>
      </c>
      <c r="O70" t="s">
        <v>492</v>
      </c>
      <c r="P70" t="s">
        <v>492</v>
      </c>
      <c r="Q70" t="s">
        <v>492</v>
      </c>
      <c r="R70" t="s">
        <v>492</v>
      </c>
      <c r="S70" t="s">
        <v>492</v>
      </c>
      <c r="T70" t="s">
        <v>492</v>
      </c>
      <c r="U70" t="s">
        <v>492</v>
      </c>
      <c r="V70" t="s">
        <v>44</v>
      </c>
      <c r="W70" t="s">
        <v>492</v>
      </c>
      <c r="X70" t="s">
        <v>492</v>
      </c>
      <c r="Y70" t="s">
        <v>492</v>
      </c>
      <c r="Z70" t="s">
        <v>492</v>
      </c>
      <c r="AA70" t="s">
        <v>492</v>
      </c>
      <c r="AB70" t="s">
        <v>492</v>
      </c>
      <c r="AC70" t="s">
        <v>492</v>
      </c>
      <c r="AD70" t="s">
        <v>492</v>
      </c>
      <c r="AE70">
        <v>144.57197134</v>
      </c>
      <c r="AF70">
        <v>-22.90707596</v>
      </c>
      <c r="AG70">
        <v>219.7</v>
      </c>
      <c r="AH70" s="102">
        <v>34210</v>
      </c>
      <c r="AJ70" t="s">
        <v>871</v>
      </c>
    </row>
    <row r="71" spans="1:36" x14ac:dyDescent="0.25">
      <c r="A71" t="s">
        <v>1358</v>
      </c>
      <c r="B71">
        <v>3816</v>
      </c>
      <c r="C71" t="s">
        <v>605</v>
      </c>
      <c r="D71">
        <v>915.88</v>
      </c>
      <c r="E71">
        <v>916</v>
      </c>
      <c r="F71">
        <v>74.400000000000006</v>
      </c>
      <c r="G71" t="s">
        <v>492</v>
      </c>
      <c r="H71" t="s">
        <v>492</v>
      </c>
      <c r="I71" t="s">
        <v>492</v>
      </c>
      <c r="J71" t="s">
        <v>492</v>
      </c>
      <c r="K71" t="s">
        <v>492</v>
      </c>
      <c r="L71" t="s">
        <v>492</v>
      </c>
      <c r="M71" t="s">
        <v>1359</v>
      </c>
      <c r="N71" t="s">
        <v>492</v>
      </c>
      <c r="O71" t="s">
        <v>492</v>
      </c>
      <c r="P71" t="s">
        <v>492</v>
      </c>
      <c r="Q71" t="s">
        <v>492</v>
      </c>
      <c r="R71" t="s">
        <v>492</v>
      </c>
      <c r="S71" t="s">
        <v>492</v>
      </c>
      <c r="T71" t="s">
        <v>492</v>
      </c>
      <c r="U71" t="s">
        <v>492</v>
      </c>
      <c r="V71" t="s">
        <v>1360</v>
      </c>
      <c r="W71" t="s">
        <v>492</v>
      </c>
      <c r="X71" t="s">
        <v>492</v>
      </c>
      <c r="Y71" t="s">
        <v>492</v>
      </c>
      <c r="Z71" t="s">
        <v>492</v>
      </c>
      <c r="AA71" t="s">
        <v>492</v>
      </c>
      <c r="AB71" t="s">
        <v>492</v>
      </c>
      <c r="AC71" t="s">
        <v>492</v>
      </c>
      <c r="AD71" t="s">
        <v>492</v>
      </c>
      <c r="AE71">
        <v>144.57197134</v>
      </c>
      <c r="AF71">
        <v>-22.90707596</v>
      </c>
      <c r="AG71">
        <v>219.7</v>
      </c>
      <c r="AH71" s="102">
        <v>34210</v>
      </c>
      <c r="AJ71" t="s">
        <v>879</v>
      </c>
    </row>
    <row r="72" spans="1:36" x14ac:dyDescent="0.25">
      <c r="A72" t="s">
        <v>1358</v>
      </c>
      <c r="B72">
        <v>3816</v>
      </c>
      <c r="C72" t="s">
        <v>605</v>
      </c>
      <c r="D72">
        <v>927.65</v>
      </c>
      <c r="E72">
        <v>927.77</v>
      </c>
      <c r="F72">
        <v>74.400000000000006</v>
      </c>
      <c r="G72" t="s">
        <v>492</v>
      </c>
      <c r="H72" t="s">
        <v>492</v>
      </c>
      <c r="I72" t="s">
        <v>492</v>
      </c>
      <c r="J72" t="s">
        <v>492</v>
      </c>
      <c r="K72" t="s">
        <v>492</v>
      </c>
      <c r="L72" t="s">
        <v>492</v>
      </c>
      <c r="M72" t="s">
        <v>1280</v>
      </c>
      <c r="N72" t="s">
        <v>492</v>
      </c>
      <c r="O72" t="s">
        <v>492</v>
      </c>
      <c r="P72" t="s">
        <v>492</v>
      </c>
      <c r="Q72" t="s">
        <v>492</v>
      </c>
      <c r="R72" t="s">
        <v>492</v>
      </c>
      <c r="S72" t="s">
        <v>492</v>
      </c>
      <c r="T72" t="s">
        <v>492</v>
      </c>
      <c r="U72" t="s">
        <v>492</v>
      </c>
      <c r="V72" t="s">
        <v>44</v>
      </c>
      <c r="W72" t="s">
        <v>492</v>
      </c>
      <c r="X72" t="s">
        <v>492</v>
      </c>
      <c r="Y72" t="s">
        <v>492</v>
      </c>
      <c r="Z72" t="s">
        <v>492</v>
      </c>
      <c r="AA72" t="s">
        <v>492</v>
      </c>
      <c r="AB72" t="s">
        <v>492</v>
      </c>
      <c r="AC72" t="s">
        <v>492</v>
      </c>
      <c r="AD72" t="s">
        <v>492</v>
      </c>
      <c r="AE72">
        <v>144.57197134</v>
      </c>
      <c r="AF72">
        <v>-22.90707596</v>
      </c>
      <c r="AG72">
        <v>219.7</v>
      </c>
      <c r="AH72" s="102">
        <v>34210</v>
      </c>
      <c r="AJ72" t="s">
        <v>879</v>
      </c>
    </row>
    <row r="73" spans="1:36" x14ac:dyDescent="0.25">
      <c r="A73" t="s">
        <v>1358</v>
      </c>
      <c r="B73">
        <v>3816</v>
      </c>
      <c r="C73" t="s">
        <v>605</v>
      </c>
      <c r="D73">
        <v>1057.87008264462</v>
      </c>
      <c r="E73">
        <v>1058</v>
      </c>
      <c r="F73">
        <v>75</v>
      </c>
      <c r="G73" t="s">
        <v>492</v>
      </c>
      <c r="H73" t="s">
        <v>492</v>
      </c>
      <c r="I73" t="s">
        <v>492</v>
      </c>
      <c r="J73" t="s">
        <v>492</v>
      </c>
      <c r="K73" t="s">
        <v>492</v>
      </c>
      <c r="L73" t="s">
        <v>492</v>
      </c>
      <c r="M73" t="s">
        <v>731</v>
      </c>
      <c r="N73" t="s">
        <v>492</v>
      </c>
      <c r="O73" t="s">
        <v>492</v>
      </c>
      <c r="P73" t="s">
        <v>492</v>
      </c>
      <c r="Q73" t="s">
        <v>492</v>
      </c>
      <c r="R73" t="s">
        <v>492</v>
      </c>
      <c r="S73" t="s">
        <v>492</v>
      </c>
      <c r="T73" t="s">
        <v>492</v>
      </c>
      <c r="U73" t="s">
        <v>492</v>
      </c>
      <c r="V73" t="s">
        <v>1360</v>
      </c>
      <c r="W73" t="s">
        <v>492</v>
      </c>
      <c r="X73" t="s">
        <v>492</v>
      </c>
      <c r="Y73" t="s">
        <v>492</v>
      </c>
      <c r="Z73" t="s">
        <v>492</v>
      </c>
      <c r="AA73" t="s">
        <v>492</v>
      </c>
      <c r="AB73" t="s">
        <v>492</v>
      </c>
      <c r="AC73" t="s">
        <v>492</v>
      </c>
      <c r="AD73" t="s">
        <v>492</v>
      </c>
      <c r="AE73">
        <v>144.57197134</v>
      </c>
      <c r="AF73">
        <v>-22.90707596</v>
      </c>
      <c r="AG73">
        <v>219.7</v>
      </c>
      <c r="AH73" s="102">
        <v>34210</v>
      </c>
      <c r="AJ73" t="s">
        <v>1368</v>
      </c>
    </row>
    <row r="74" spans="1:36" x14ac:dyDescent="0.25">
      <c r="A74" t="s">
        <v>1358</v>
      </c>
      <c r="B74">
        <v>3816</v>
      </c>
      <c r="C74" t="s">
        <v>605</v>
      </c>
      <c r="D74">
        <v>1057.8800818181801</v>
      </c>
      <c r="E74">
        <v>1058.01</v>
      </c>
      <c r="F74">
        <v>75</v>
      </c>
      <c r="G74" t="s">
        <v>492</v>
      </c>
      <c r="H74" t="s">
        <v>492</v>
      </c>
      <c r="I74" t="s">
        <v>492</v>
      </c>
      <c r="J74" t="s">
        <v>492</v>
      </c>
      <c r="K74" t="s">
        <v>492</v>
      </c>
      <c r="L74" t="s">
        <v>492</v>
      </c>
      <c r="M74" t="s">
        <v>731</v>
      </c>
      <c r="N74" t="s">
        <v>492</v>
      </c>
      <c r="O74" t="s">
        <v>492</v>
      </c>
      <c r="P74" t="s">
        <v>492</v>
      </c>
      <c r="Q74" t="s">
        <v>492</v>
      </c>
      <c r="R74" t="s">
        <v>492</v>
      </c>
      <c r="S74" t="s">
        <v>492</v>
      </c>
      <c r="T74" t="s">
        <v>492</v>
      </c>
      <c r="U74" t="s">
        <v>492</v>
      </c>
      <c r="V74" t="s">
        <v>1360</v>
      </c>
      <c r="W74" t="s">
        <v>492</v>
      </c>
      <c r="X74" t="s">
        <v>492</v>
      </c>
      <c r="Y74" t="s">
        <v>492</v>
      </c>
      <c r="Z74" t="s">
        <v>492</v>
      </c>
      <c r="AA74" t="s">
        <v>492</v>
      </c>
      <c r="AB74" t="s">
        <v>492</v>
      </c>
      <c r="AC74" t="s">
        <v>492</v>
      </c>
      <c r="AD74" t="s">
        <v>492</v>
      </c>
      <c r="AE74">
        <v>144.57197134</v>
      </c>
      <c r="AF74">
        <v>-22.90707596</v>
      </c>
      <c r="AG74">
        <v>219.7</v>
      </c>
      <c r="AH74" s="102">
        <v>34210</v>
      </c>
      <c r="AJ74" t="s">
        <v>1368</v>
      </c>
    </row>
    <row r="75" spans="1:36" x14ac:dyDescent="0.25">
      <c r="A75" t="s">
        <v>1358</v>
      </c>
      <c r="B75">
        <v>3816</v>
      </c>
      <c r="C75" t="s">
        <v>605</v>
      </c>
      <c r="D75">
        <v>1057.89008099173</v>
      </c>
      <c r="E75">
        <v>1058.02</v>
      </c>
      <c r="F75">
        <v>75</v>
      </c>
      <c r="G75" t="s">
        <v>492</v>
      </c>
      <c r="H75" t="s">
        <v>492</v>
      </c>
      <c r="I75" t="s">
        <v>492</v>
      </c>
      <c r="J75" t="s">
        <v>492</v>
      </c>
      <c r="K75" t="s">
        <v>492</v>
      </c>
      <c r="L75" t="s">
        <v>492</v>
      </c>
      <c r="M75" t="s">
        <v>731</v>
      </c>
      <c r="N75" t="s">
        <v>492</v>
      </c>
      <c r="O75" t="s">
        <v>492</v>
      </c>
      <c r="P75" t="s">
        <v>492</v>
      </c>
      <c r="Q75" t="s">
        <v>492</v>
      </c>
      <c r="R75" t="s">
        <v>492</v>
      </c>
      <c r="S75" t="s">
        <v>492</v>
      </c>
      <c r="T75" t="s">
        <v>492</v>
      </c>
      <c r="U75" t="s">
        <v>492</v>
      </c>
      <c r="V75" t="s">
        <v>1360</v>
      </c>
      <c r="W75" t="s">
        <v>492</v>
      </c>
      <c r="X75" t="s">
        <v>492</v>
      </c>
      <c r="Y75" t="s">
        <v>492</v>
      </c>
      <c r="Z75" t="s">
        <v>492</v>
      </c>
      <c r="AA75" t="s">
        <v>492</v>
      </c>
      <c r="AB75" t="s">
        <v>492</v>
      </c>
      <c r="AC75" t="s">
        <v>492</v>
      </c>
      <c r="AD75" t="s">
        <v>492</v>
      </c>
      <c r="AE75">
        <v>144.57197134</v>
      </c>
      <c r="AF75">
        <v>-22.90707596</v>
      </c>
      <c r="AG75">
        <v>219.7</v>
      </c>
      <c r="AH75" s="102">
        <v>34210</v>
      </c>
      <c r="AJ75" t="s">
        <v>1368</v>
      </c>
    </row>
    <row r="76" spans="1:36" x14ac:dyDescent="0.25">
      <c r="A76" t="s">
        <v>1358</v>
      </c>
      <c r="B76">
        <v>3816</v>
      </c>
      <c r="C76" t="s">
        <v>605</v>
      </c>
      <c r="D76">
        <v>1058.8699999999999</v>
      </c>
      <c r="E76">
        <v>1059</v>
      </c>
      <c r="F76">
        <v>75</v>
      </c>
      <c r="G76" t="s">
        <v>492</v>
      </c>
      <c r="H76" t="s">
        <v>492</v>
      </c>
      <c r="I76" t="s">
        <v>492</v>
      </c>
      <c r="J76" t="s">
        <v>492</v>
      </c>
      <c r="K76" t="s">
        <v>492</v>
      </c>
      <c r="L76" t="s">
        <v>492</v>
      </c>
      <c r="M76" t="s">
        <v>729</v>
      </c>
      <c r="N76" t="s">
        <v>492</v>
      </c>
      <c r="O76" t="s">
        <v>492</v>
      </c>
      <c r="P76" t="s">
        <v>492</v>
      </c>
      <c r="Q76" t="s">
        <v>492</v>
      </c>
      <c r="R76" t="s">
        <v>492</v>
      </c>
      <c r="S76" t="s">
        <v>492</v>
      </c>
      <c r="T76" t="s">
        <v>492</v>
      </c>
      <c r="U76" t="s">
        <v>492</v>
      </c>
      <c r="V76" t="s">
        <v>1360</v>
      </c>
      <c r="W76" t="s">
        <v>492</v>
      </c>
      <c r="X76" t="s">
        <v>492</v>
      </c>
      <c r="Y76" t="s">
        <v>492</v>
      </c>
      <c r="Z76" t="s">
        <v>492</v>
      </c>
      <c r="AA76" t="s">
        <v>492</v>
      </c>
      <c r="AB76" t="s">
        <v>492</v>
      </c>
      <c r="AC76" t="s">
        <v>492</v>
      </c>
      <c r="AD76" t="s">
        <v>492</v>
      </c>
      <c r="AE76">
        <v>144.57197134</v>
      </c>
      <c r="AF76">
        <v>-22.90707596</v>
      </c>
      <c r="AG76">
        <v>219.7</v>
      </c>
      <c r="AH76" s="102">
        <v>34210</v>
      </c>
      <c r="AJ76" t="s">
        <v>1368</v>
      </c>
    </row>
    <row r="77" spans="1:36" x14ac:dyDescent="0.25">
      <c r="A77" t="s">
        <v>1358</v>
      </c>
      <c r="B77">
        <v>3822</v>
      </c>
      <c r="C77" t="s">
        <v>1075</v>
      </c>
      <c r="D77">
        <v>533.91622500000005</v>
      </c>
      <c r="E77">
        <v>534</v>
      </c>
      <c r="F77">
        <v>46</v>
      </c>
      <c r="G77" t="s">
        <v>492</v>
      </c>
      <c r="H77" t="s">
        <v>492</v>
      </c>
      <c r="I77" t="s">
        <v>492</v>
      </c>
      <c r="J77" t="s">
        <v>492</v>
      </c>
      <c r="K77" t="s">
        <v>492</v>
      </c>
      <c r="L77" t="s">
        <v>492</v>
      </c>
      <c r="M77" t="s">
        <v>731</v>
      </c>
      <c r="N77" t="s">
        <v>492</v>
      </c>
      <c r="O77" t="s">
        <v>492</v>
      </c>
      <c r="P77" t="s">
        <v>492</v>
      </c>
      <c r="Q77" t="s">
        <v>492</v>
      </c>
      <c r="R77" t="s">
        <v>492</v>
      </c>
      <c r="S77" t="s">
        <v>492</v>
      </c>
      <c r="T77" t="s">
        <v>492</v>
      </c>
      <c r="U77" t="s">
        <v>492</v>
      </c>
      <c r="V77" t="s">
        <v>1360</v>
      </c>
      <c r="W77" t="s">
        <v>492</v>
      </c>
      <c r="X77" t="s">
        <v>492</v>
      </c>
      <c r="Y77" t="s">
        <v>492</v>
      </c>
      <c r="Z77" t="s">
        <v>492</v>
      </c>
      <c r="AA77" t="s">
        <v>492</v>
      </c>
      <c r="AB77" t="s">
        <v>492</v>
      </c>
      <c r="AC77" t="s">
        <v>492</v>
      </c>
      <c r="AD77" t="s">
        <v>492</v>
      </c>
      <c r="AE77">
        <v>145.28728795999999</v>
      </c>
      <c r="AF77">
        <v>-23.598460299999999</v>
      </c>
      <c r="AG77">
        <v>264.7</v>
      </c>
      <c r="AH77" s="102">
        <v>29963</v>
      </c>
      <c r="AJ77" t="s">
        <v>1296</v>
      </c>
    </row>
    <row r="78" spans="1:36" x14ac:dyDescent="0.25">
      <c r="A78" t="s">
        <v>1358</v>
      </c>
      <c r="B78">
        <v>3822</v>
      </c>
      <c r="C78" t="s">
        <v>1075</v>
      </c>
      <c r="D78">
        <v>533.92622274999997</v>
      </c>
      <c r="E78">
        <v>534.01</v>
      </c>
      <c r="F78">
        <v>47</v>
      </c>
      <c r="G78" t="s">
        <v>492</v>
      </c>
      <c r="H78" t="s">
        <v>492</v>
      </c>
      <c r="I78" t="s">
        <v>492</v>
      </c>
      <c r="J78" t="s">
        <v>492</v>
      </c>
      <c r="K78" t="s">
        <v>492</v>
      </c>
      <c r="L78" t="s">
        <v>492</v>
      </c>
      <c r="M78" t="s">
        <v>731</v>
      </c>
      <c r="N78" t="s">
        <v>492</v>
      </c>
      <c r="O78" t="s">
        <v>492</v>
      </c>
      <c r="P78" t="s">
        <v>492</v>
      </c>
      <c r="Q78" t="s">
        <v>492</v>
      </c>
      <c r="R78" t="s">
        <v>492</v>
      </c>
      <c r="S78" t="s">
        <v>492</v>
      </c>
      <c r="T78" t="s">
        <v>492</v>
      </c>
      <c r="U78" t="s">
        <v>492</v>
      </c>
      <c r="V78" t="s">
        <v>1360</v>
      </c>
      <c r="W78" t="s">
        <v>492</v>
      </c>
      <c r="X78" t="s">
        <v>492</v>
      </c>
      <c r="Y78" t="s">
        <v>492</v>
      </c>
      <c r="Z78" t="s">
        <v>492</v>
      </c>
      <c r="AA78" t="s">
        <v>492</v>
      </c>
      <c r="AB78" t="s">
        <v>492</v>
      </c>
      <c r="AC78" t="s">
        <v>492</v>
      </c>
      <c r="AD78" t="s">
        <v>492</v>
      </c>
      <c r="AE78">
        <v>145.28728795999999</v>
      </c>
      <c r="AF78">
        <v>-23.598460299999999</v>
      </c>
      <c r="AG78">
        <v>264.7</v>
      </c>
      <c r="AH78" s="102">
        <v>29963</v>
      </c>
      <c r="AJ78" t="s">
        <v>1296</v>
      </c>
    </row>
    <row r="79" spans="1:36" x14ac:dyDescent="0.25">
      <c r="A79" t="s">
        <v>1358</v>
      </c>
      <c r="B79">
        <v>3822</v>
      </c>
      <c r="C79" t="s">
        <v>1075</v>
      </c>
      <c r="D79">
        <v>1279.81367521367</v>
      </c>
      <c r="E79">
        <v>1280</v>
      </c>
      <c r="F79">
        <v>65</v>
      </c>
      <c r="G79" t="s">
        <v>492</v>
      </c>
      <c r="H79" t="s">
        <v>492</v>
      </c>
      <c r="I79" t="s">
        <v>492</v>
      </c>
      <c r="J79" t="s">
        <v>492</v>
      </c>
      <c r="K79" t="s">
        <v>492</v>
      </c>
      <c r="L79" t="s">
        <v>492</v>
      </c>
      <c r="M79" t="s">
        <v>731</v>
      </c>
      <c r="N79" t="s">
        <v>492</v>
      </c>
      <c r="O79" t="s">
        <v>492</v>
      </c>
      <c r="P79" t="s">
        <v>492</v>
      </c>
      <c r="Q79" t="s">
        <v>492</v>
      </c>
      <c r="R79" t="s">
        <v>492</v>
      </c>
      <c r="S79" t="s">
        <v>492</v>
      </c>
      <c r="T79" t="s">
        <v>492</v>
      </c>
      <c r="U79" t="s">
        <v>492</v>
      </c>
      <c r="V79" t="s">
        <v>1360</v>
      </c>
      <c r="W79" t="s">
        <v>492</v>
      </c>
      <c r="X79" t="s">
        <v>492</v>
      </c>
      <c r="Y79" t="s">
        <v>492</v>
      </c>
      <c r="Z79" t="s">
        <v>492</v>
      </c>
      <c r="AA79" t="s">
        <v>492</v>
      </c>
      <c r="AB79" t="s">
        <v>492</v>
      </c>
      <c r="AC79" t="s">
        <v>492</v>
      </c>
      <c r="AD79" t="s">
        <v>492</v>
      </c>
      <c r="AE79">
        <v>145.28728795999999</v>
      </c>
      <c r="AF79">
        <v>-23.598460299999999</v>
      </c>
      <c r="AG79">
        <v>264.7</v>
      </c>
      <c r="AH79" s="102">
        <v>29963</v>
      </c>
      <c r="AJ79" t="s">
        <v>1282</v>
      </c>
    </row>
    <row r="80" spans="1:36" x14ac:dyDescent="0.25">
      <c r="A80" t="s">
        <v>1358</v>
      </c>
      <c r="B80">
        <v>3822</v>
      </c>
      <c r="C80" t="s">
        <v>1075</v>
      </c>
      <c r="D80">
        <v>1279.8236754273501</v>
      </c>
      <c r="E80">
        <v>1280.01</v>
      </c>
      <c r="F80">
        <v>68</v>
      </c>
      <c r="G80" t="s">
        <v>492</v>
      </c>
      <c r="H80" t="s">
        <v>492</v>
      </c>
      <c r="I80" t="s">
        <v>492</v>
      </c>
      <c r="J80" t="s">
        <v>492</v>
      </c>
      <c r="K80" t="s">
        <v>492</v>
      </c>
      <c r="L80" t="s">
        <v>492</v>
      </c>
      <c r="M80" t="s">
        <v>731</v>
      </c>
      <c r="N80" t="s">
        <v>492</v>
      </c>
      <c r="O80" t="s">
        <v>492</v>
      </c>
      <c r="P80" t="s">
        <v>492</v>
      </c>
      <c r="Q80" t="s">
        <v>492</v>
      </c>
      <c r="R80" t="s">
        <v>492</v>
      </c>
      <c r="S80" t="s">
        <v>492</v>
      </c>
      <c r="T80" t="s">
        <v>492</v>
      </c>
      <c r="U80" t="s">
        <v>492</v>
      </c>
      <c r="V80" t="s">
        <v>1360</v>
      </c>
      <c r="W80" t="s">
        <v>492</v>
      </c>
      <c r="X80" t="s">
        <v>492</v>
      </c>
      <c r="Y80" t="s">
        <v>492</v>
      </c>
      <c r="Z80" t="s">
        <v>492</v>
      </c>
      <c r="AA80" t="s">
        <v>492</v>
      </c>
      <c r="AB80" t="s">
        <v>492</v>
      </c>
      <c r="AC80" t="s">
        <v>492</v>
      </c>
      <c r="AD80" t="s">
        <v>492</v>
      </c>
      <c r="AE80">
        <v>145.28728795999999</v>
      </c>
      <c r="AF80">
        <v>-23.598460299999999</v>
      </c>
      <c r="AG80">
        <v>264.7</v>
      </c>
      <c r="AH80" s="102">
        <v>29963</v>
      </c>
    </row>
    <row r="81" spans="1:36" x14ac:dyDescent="0.25">
      <c r="A81" t="s">
        <v>1358</v>
      </c>
      <c r="B81">
        <v>3822</v>
      </c>
      <c r="C81" t="s">
        <v>1075</v>
      </c>
      <c r="D81">
        <v>1279.8336756410199</v>
      </c>
      <c r="E81">
        <v>1280.02</v>
      </c>
      <c r="F81">
        <v>68</v>
      </c>
      <c r="G81" t="s">
        <v>492</v>
      </c>
      <c r="H81" t="s">
        <v>492</v>
      </c>
      <c r="I81" t="s">
        <v>492</v>
      </c>
      <c r="J81" t="s">
        <v>492</v>
      </c>
      <c r="K81" t="s">
        <v>492</v>
      </c>
      <c r="L81" t="s">
        <v>492</v>
      </c>
      <c r="M81" t="s">
        <v>729</v>
      </c>
      <c r="N81" t="s">
        <v>492</v>
      </c>
      <c r="O81" t="s">
        <v>492</v>
      </c>
      <c r="P81" t="s">
        <v>492</v>
      </c>
      <c r="Q81" t="s">
        <v>492</v>
      </c>
      <c r="R81" t="s">
        <v>492</v>
      </c>
      <c r="S81" t="s">
        <v>492</v>
      </c>
      <c r="T81" t="s">
        <v>492</v>
      </c>
      <c r="U81" t="s">
        <v>492</v>
      </c>
      <c r="V81" t="s">
        <v>1360</v>
      </c>
      <c r="W81" t="s">
        <v>492</v>
      </c>
      <c r="X81" t="s">
        <v>492</v>
      </c>
      <c r="Y81" t="s">
        <v>492</v>
      </c>
      <c r="Z81" t="s">
        <v>492</v>
      </c>
      <c r="AA81" t="s">
        <v>492</v>
      </c>
      <c r="AB81" t="s">
        <v>492</v>
      </c>
      <c r="AC81" t="s">
        <v>492</v>
      </c>
      <c r="AD81" t="s">
        <v>492</v>
      </c>
      <c r="AE81">
        <v>145.28728795999999</v>
      </c>
      <c r="AF81">
        <v>-23.598460299999999</v>
      </c>
      <c r="AG81">
        <v>264.7</v>
      </c>
      <c r="AH81" s="102">
        <v>29963</v>
      </c>
    </row>
    <row r="82" spans="1:36" x14ac:dyDescent="0.25">
      <c r="A82" t="s">
        <v>1358</v>
      </c>
      <c r="B82">
        <v>3822</v>
      </c>
      <c r="C82" t="s">
        <v>1075</v>
      </c>
      <c r="D82">
        <v>1279.8436758547</v>
      </c>
      <c r="E82">
        <v>1280.03</v>
      </c>
      <c r="F82">
        <v>72</v>
      </c>
      <c r="G82" t="s">
        <v>492</v>
      </c>
      <c r="H82" t="s">
        <v>492</v>
      </c>
      <c r="I82" t="s">
        <v>492</v>
      </c>
      <c r="J82" t="s">
        <v>492</v>
      </c>
      <c r="K82" t="s">
        <v>492</v>
      </c>
      <c r="L82" t="s">
        <v>492</v>
      </c>
      <c r="M82" t="s">
        <v>729</v>
      </c>
      <c r="N82" t="s">
        <v>492</v>
      </c>
      <c r="O82" t="s">
        <v>492</v>
      </c>
      <c r="P82" t="s">
        <v>492</v>
      </c>
      <c r="Q82" t="s">
        <v>492</v>
      </c>
      <c r="R82" t="s">
        <v>492</v>
      </c>
      <c r="S82" t="s">
        <v>492</v>
      </c>
      <c r="T82" t="s">
        <v>492</v>
      </c>
      <c r="U82" t="s">
        <v>492</v>
      </c>
      <c r="V82" t="s">
        <v>1360</v>
      </c>
      <c r="W82" t="s">
        <v>492</v>
      </c>
      <c r="X82" t="s">
        <v>492</v>
      </c>
      <c r="Y82" t="s">
        <v>492</v>
      </c>
      <c r="Z82" t="s">
        <v>492</v>
      </c>
      <c r="AA82" t="s">
        <v>492</v>
      </c>
      <c r="AB82" t="s">
        <v>492</v>
      </c>
      <c r="AC82" t="s">
        <v>492</v>
      </c>
      <c r="AD82" t="s">
        <v>492</v>
      </c>
      <c r="AE82">
        <v>145.28728795999999</v>
      </c>
      <c r="AF82">
        <v>-23.598460299999999</v>
      </c>
      <c r="AG82">
        <v>264.7</v>
      </c>
      <c r="AH82" s="102">
        <v>29963</v>
      </c>
    </row>
    <row r="83" spans="1:36" x14ac:dyDescent="0.25">
      <c r="A83" t="s">
        <v>1358</v>
      </c>
      <c r="B83">
        <v>3822</v>
      </c>
      <c r="C83" t="s">
        <v>1075</v>
      </c>
      <c r="D83">
        <v>1279.8536760683701</v>
      </c>
      <c r="E83">
        <v>1280.04</v>
      </c>
      <c r="F83">
        <v>76.5</v>
      </c>
      <c r="G83" t="s">
        <v>492</v>
      </c>
      <c r="H83" t="s">
        <v>492</v>
      </c>
      <c r="I83" t="s">
        <v>492</v>
      </c>
      <c r="J83" t="s">
        <v>492</v>
      </c>
      <c r="K83" t="s">
        <v>492</v>
      </c>
      <c r="L83" t="s">
        <v>492</v>
      </c>
      <c r="M83" t="s">
        <v>1299</v>
      </c>
      <c r="N83" t="s">
        <v>492</v>
      </c>
      <c r="O83" t="s">
        <v>492</v>
      </c>
      <c r="P83" t="s">
        <v>492</v>
      </c>
      <c r="Q83" t="s">
        <v>492</v>
      </c>
      <c r="R83" t="s">
        <v>492</v>
      </c>
      <c r="S83" t="s">
        <v>492</v>
      </c>
      <c r="T83" t="s">
        <v>492</v>
      </c>
      <c r="U83" t="s">
        <v>492</v>
      </c>
      <c r="V83" t="s">
        <v>1365</v>
      </c>
      <c r="W83" t="s">
        <v>492</v>
      </c>
      <c r="X83" t="s">
        <v>492</v>
      </c>
      <c r="Y83" t="s">
        <v>492</v>
      </c>
      <c r="Z83" t="s">
        <v>492</v>
      </c>
      <c r="AA83" t="s">
        <v>492</v>
      </c>
      <c r="AB83" t="s">
        <v>492</v>
      </c>
      <c r="AC83" t="s">
        <v>492</v>
      </c>
      <c r="AD83" t="s">
        <v>492</v>
      </c>
      <c r="AE83">
        <v>145.28728795999999</v>
      </c>
      <c r="AF83">
        <v>-23.598460299999999</v>
      </c>
      <c r="AG83">
        <v>264.7</v>
      </c>
      <c r="AH83" s="102">
        <v>29963</v>
      </c>
    </row>
    <row r="84" spans="1:36" x14ac:dyDescent="0.25">
      <c r="A84" t="s">
        <v>1358</v>
      </c>
      <c r="B84">
        <v>3827</v>
      </c>
      <c r="C84" t="s">
        <v>606</v>
      </c>
      <c r="D84">
        <v>908.90485564304402</v>
      </c>
      <c r="E84">
        <v>909.17</v>
      </c>
      <c r="F84">
        <v>62.22</v>
      </c>
      <c r="G84" t="s">
        <v>492</v>
      </c>
      <c r="H84" t="s">
        <v>492</v>
      </c>
      <c r="I84" t="s">
        <v>492</v>
      </c>
      <c r="J84" t="s">
        <v>492</v>
      </c>
      <c r="K84" t="s">
        <v>492</v>
      </c>
      <c r="L84" t="s">
        <v>492</v>
      </c>
      <c r="M84" t="s">
        <v>1280</v>
      </c>
      <c r="N84" t="s">
        <v>492</v>
      </c>
      <c r="O84" t="s">
        <v>492</v>
      </c>
      <c r="P84" t="s">
        <v>492</v>
      </c>
      <c r="Q84" t="s">
        <v>492</v>
      </c>
      <c r="R84" t="s">
        <v>492</v>
      </c>
      <c r="S84" t="s">
        <v>492</v>
      </c>
      <c r="T84" t="s">
        <v>492</v>
      </c>
      <c r="U84" t="s">
        <v>492</v>
      </c>
      <c r="V84" t="s">
        <v>44</v>
      </c>
      <c r="W84" t="s">
        <v>492</v>
      </c>
      <c r="X84" t="s">
        <v>492</v>
      </c>
      <c r="Y84" t="s">
        <v>492</v>
      </c>
      <c r="Z84" t="s">
        <v>492</v>
      </c>
      <c r="AA84" t="s">
        <v>492</v>
      </c>
      <c r="AB84" t="s">
        <v>492</v>
      </c>
      <c r="AC84" t="s">
        <v>492</v>
      </c>
      <c r="AD84" t="s">
        <v>492</v>
      </c>
      <c r="AE84">
        <v>144.72419199999999</v>
      </c>
      <c r="AF84">
        <v>-23.096242</v>
      </c>
      <c r="AG84">
        <v>238.95</v>
      </c>
      <c r="AH84" s="102">
        <v>24354</v>
      </c>
      <c r="AJ84" t="s">
        <v>871</v>
      </c>
    </row>
    <row r="85" spans="1:36" x14ac:dyDescent="0.25">
      <c r="A85" t="s">
        <v>1358</v>
      </c>
      <c r="B85">
        <v>3827</v>
      </c>
      <c r="C85" t="s">
        <v>606</v>
      </c>
      <c r="D85">
        <v>1633.07864489535</v>
      </c>
      <c r="E85">
        <v>1633.72</v>
      </c>
      <c r="F85">
        <v>79.97</v>
      </c>
      <c r="G85" t="s">
        <v>492</v>
      </c>
      <c r="H85" t="s">
        <v>492</v>
      </c>
      <c r="I85" t="s">
        <v>492</v>
      </c>
      <c r="J85" t="s">
        <v>492</v>
      </c>
      <c r="K85" t="s">
        <v>492</v>
      </c>
      <c r="L85" t="s">
        <v>492</v>
      </c>
      <c r="M85" t="s">
        <v>1359</v>
      </c>
      <c r="N85" t="s">
        <v>492</v>
      </c>
      <c r="O85" t="s">
        <v>492</v>
      </c>
      <c r="P85" t="s">
        <v>492</v>
      </c>
      <c r="Q85" t="s">
        <v>492</v>
      </c>
      <c r="R85" t="s">
        <v>492</v>
      </c>
      <c r="S85" t="s">
        <v>492</v>
      </c>
      <c r="T85" t="s">
        <v>492</v>
      </c>
      <c r="U85" t="s">
        <v>492</v>
      </c>
      <c r="V85" t="s">
        <v>1360</v>
      </c>
      <c r="W85" t="s">
        <v>492</v>
      </c>
      <c r="X85" t="s">
        <v>492</v>
      </c>
      <c r="Y85" t="s">
        <v>492</v>
      </c>
      <c r="Z85" t="s">
        <v>492</v>
      </c>
      <c r="AA85" t="s">
        <v>492</v>
      </c>
      <c r="AB85" t="s">
        <v>492</v>
      </c>
      <c r="AC85" t="s">
        <v>492</v>
      </c>
      <c r="AD85" t="s">
        <v>492</v>
      </c>
      <c r="AE85">
        <v>144.72419199999999</v>
      </c>
      <c r="AF85">
        <v>-23.096242</v>
      </c>
      <c r="AG85">
        <v>238.95</v>
      </c>
      <c r="AH85" s="102">
        <v>24354</v>
      </c>
      <c r="AJ85" t="s">
        <v>1282</v>
      </c>
    </row>
    <row r="86" spans="1:36" x14ac:dyDescent="0.25">
      <c r="A86" t="s">
        <v>1358</v>
      </c>
      <c r="B86">
        <v>3827</v>
      </c>
      <c r="C86" t="s">
        <v>606</v>
      </c>
      <c r="D86">
        <v>1633.38866865981</v>
      </c>
      <c r="E86">
        <v>1634.03</v>
      </c>
      <c r="F86">
        <v>79.97</v>
      </c>
      <c r="G86" t="s">
        <v>492</v>
      </c>
      <c r="H86" t="s">
        <v>492</v>
      </c>
      <c r="I86" t="s">
        <v>492</v>
      </c>
      <c r="J86" t="s">
        <v>492</v>
      </c>
      <c r="K86" t="s">
        <v>492</v>
      </c>
      <c r="L86" t="s">
        <v>492</v>
      </c>
      <c r="M86" t="s">
        <v>731</v>
      </c>
      <c r="N86" t="s">
        <v>492</v>
      </c>
      <c r="O86" t="s">
        <v>492</v>
      </c>
      <c r="P86" t="s">
        <v>492</v>
      </c>
      <c r="Q86" t="s">
        <v>492</v>
      </c>
      <c r="R86" t="s">
        <v>492</v>
      </c>
      <c r="S86" t="s">
        <v>492</v>
      </c>
      <c r="T86" t="s">
        <v>492</v>
      </c>
      <c r="U86" t="s">
        <v>492</v>
      </c>
      <c r="V86" t="s">
        <v>1360</v>
      </c>
      <c r="W86" t="s">
        <v>492</v>
      </c>
      <c r="X86" t="s">
        <v>492</v>
      </c>
      <c r="Y86" t="s">
        <v>492</v>
      </c>
      <c r="Z86" t="s">
        <v>492</v>
      </c>
      <c r="AA86" t="s">
        <v>492</v>
      </c>
      <c r="AB86" t="s">
        <v>492</v>
      </c>
      <c r="AC86" t="s">
        <v>492</v>
      </c>
      <c r="AD86" t="s">
        <v>492</v>
      </c>
      <c r="AE86">
        <v>144.72419199999999</v>
      </c>
      <c r="AF86">
        <v>-23.096242</v>
      </c>
      <c r="AG86">
        <v>238.95</v>
      </c>
      <c r="AH86" s="102">
        <v>24354</v>
      </c>
      <c r="AJ86" t="s">
        <v>1282</v>
      </c>
    </row>
    <row r="87" spans="1:36" x14ac:dyDescent="0.25">
      <c r="A87" t="s">
        <v>1358</v>
      </c>
      <c r="B87">
        <v>3827</v>
      </c>
      <c r="C87" t="s">
        <v>606</v>
      </c>
      <c r="D87">
        <v>1635.5188319446099</v>
      </c>
      <c r="E87">
        <v>1636.16</v>
      </c>
      <c r="F87">
        <v>79.97</v>
      </c>
      <c r="G87" t="s">
        <v>492</v>
      </c>
      <c r="H87" t="s">
        <v>492</v>
      </c>
      <c r="I87" t="s">
        <v>492</v>
      </c>
      <c r="J87" t="s">
        <v>492</v>
      </c>
      <c r="K87" t="s">
        <v>492</v>
      </c>
      <c r="L87" t="s">
        <v>492</v>
      </c>
      <c r="M87" t="s">
        <v>731</v>
      </c>
      <c r="N87" t="s">
        <v>492</v>
      </c>
      <c r="O87" t="s">
        <v>492</v>
      </c>
      <c r="P87" t="s">
        <v>492</v>
      </c>
      <c r="Q87" t="s">
        <v>492</v>
      </c>
      <c r="R87" t="s">
        <v>492</v>
      </c>
      <c r="S87" t="s">
        <v>492</v>
      </c>
      <c r="T87" t="s">
        <v>492</v>
      </c>
      <c r="U87" t="s">
        <v>492</v>
      </c>
      <c r="V87" t="s">
        <v>1360</v>
      </c>
      <c r="W87" t="s">
        <v>492</v>
      </c>
      <c r="X87" t="s">
        <v>492</v>
      </c>
      <c r="Y87" t="s">
        <v>492</v>
      </c>
      <c r="Z87" t="s">
        <v>492</v>
      </c>
      <c r="AA87" t="s">
        <v>492</v>
      </c>
      <c r="AB87" t="s">
        <v>492</v>
      </c>
      <c r="AC87" t="s">
        <v>492</v>
      </c>
      <c r="AD87" t="s">
        <v>492</v>
      </c>
      <c r="AE87">
        <v>144.72419199999999</v>
      </c>
      <c r="AF87">
        <v>-23.096242</v>
      </c>
      <c r="AG87">
        <v>238.95</v>
      </c>
      <c r="AH87" s="102">
        <v>24354</v>
      </c>
      <c r="AJ87" t="s">
        <v>1282</v>
      </c>
    </row>
    <row r="88" spans="1:36" x14ac:dyDescent="0.25">
      <c r="A88" t="s">
        <v>1358</v>
      </c>
      <c r="B88">
        <v>3827</v>
      </c>
      <c r="C88" t="s">
        <v>606</v>
      </c>
      <c r="D88">
        <v>1635.82885570907</v>
      </c>
      <c r="E88">
        <v>1636.47</v>
      </c>
      <c r="F88">
        <v>79.97</v>
      </c>
      <c r="G88" t="s">
        <v>492</v>
      </c>
      <c r="H88" t="s">
        <v>492</v>
      </c>
      <c r="I88" t="s">
        <v>492</v>
      </c>
      <c r="J88" t="s">
        <v>492</v>
      </c>
      <c r="K88" t="s">
        <v>492</v>
      </c>
      <c r="L88" t="s">
        <v>492</v>
      </c>
      <c r="M88" t="s">
        <v>731</v>
      </c>
      <c r="N88" t="s">
        <v>492</v>
      </c>
      <c r="O88" t="s">
        <v>492</v>
      </c>
      <c r="P88" t="s">
        <v>492</v>
      </c>
      <c r="Q88" t="s">
        <v>492</v>
      </c>
      <c r="R88" t="s">
        <v>492</v>
      </c>
      <c r="S88" t="s">
        <v>492</v>
      </c>
      <c r="T88" t="s">
        <v>492</v>
      </c>
      <c r="U88" t="s">
        <v>492</v>
      </c>
      <c r="V88" t="s">
        <v>1360</v>
      </c>
      <c r="W88" t="s">
        <v>492</v>
      </c>
      <c r="X88" t="s">
        <v>492</v>
      </c>
      <c r="Y88" t="s">
        <v>492</v>
      </c>
      <c r="Z88" t="s">
        <v>492</v>
      </c>
      <c r="AA88" t="s">
        <v>492</v>
      </c>
      <c r="AB88" t="s">
        <v>492</v>
      </c>
      <c r="AC88" t="s">
        <v>492</v>
      </c>
      <c r="AD88" t="s">
        <v>492</v>
      </c>
      <c r="AE88">
        <v>144.72419199999999</v>
      </c>
      <c r="AF88">
        <v>-23.096242</v>
      </c>
      <c r="AG88">
        <v>238.95</v>
      </c>
      <c r="AH88" s="102">
        <v>24354</v>
      </c>
      <c r="AJ88" t="s">
        <v>1282</v>
      </c>
    </row>
    <row r="89" spans="1:36" x14ac:dyDescent="0.25">
      <c r="A89" t="s">
        <v>1358</v>
      </c>
      <c r="B89">
        <v>3828</v>
      </c>
      <c r="C89" t="s">
        <v>607</v>
      </c>
      <c r="D89">
        <v>1765.91362705959</v>
      </c>
      <c r="E89">
        <v>1766.31</v>
      </c>
      <c r="F89">
        <v>59.97</v>
      </c>
      <c r="G89" t="s">
        <v>492</v>
      </c>
      <c r="H89" t="s">
        <v>492</v>
      </c>
      <c r="I89" t="s">
        <v>492</v>
      </c>
      <c r="J89" t="s">
        <v>492</v>
      </c>
      <c r="K89" t="s">
        <v>492</v>
      </c>
      <c r="L89" t="s">
        <v>492</v>
      </c>
      <c r="M89" t="s">
        <v>731</v>
      </c>
      <c r="N89" t="s">
        <v>492</v>
      </c>
      <c r="O89" t="s">
        <v>492</v>
      </c>
      <c r="P89" t="s">
        <v>492</v>
      </c>
      <c r="Q89" t="s">
        <v>492</v>
      </c>
      <c r="R89" t="s">
        <v>492</v>
      </c>
      <c r="S89" t="s">
        <v>492</v>
      </c>
      <c r="T89" t="s">
        <v>492</v>
      </c>
      <c r="U89" t="s">
        <v>492</v>
      </c>
      <c r="V89" t="s">
        <v>1360</v>
      </c>
      <c r="W89" t="s">
        <v>492</v>
      </c>
      <c r="X89" t="s">
        <v>492</v>
      </c>
      <c r="Y89" t="s">
        <v>492</v>
      </c>
      <c r="Z89" t="s">
        <v>492</v>
      </c>
      <c r="AA89" t="s">
        <v>492</v>
      </c>
      <c r="AB89" t="s">
        <v>492</v>
      </c>
      <c r="AC89" t="s">
        <v>492</v>
      </c>
      <c r="AD89" t="s">
        <v>492</v>
      </c>
      <c r="AE89">
        <v>146.08473914000001</v>
      </c>
      <c r="AF89">
        <v>-23.77039461</v>
      </c>
      <c r="AG89">
        <v>395.92</v>
      </c>
      <c r="AH89" s="102">
        <v>23834</v>
      </c>
      <c r="AJ89" t="s">
        <v>882</v>
      </c>
    </row>
    <row r="90" spans="1:36" x14ac:dyDescent="0.25">
      <c r="A90" t="s">
        <v>1358</v>
      </c>
      <c r="B90">
        <v>3828</v>
      </c>
      <c r="C90" t="s">
        <v>607</v>
      </c>
      <c r="D90">
        <v>1768.3522102054101</v>
      </c>
      <c r="E90">
        <v>1768.75</v>
      </c>
      <c r="F90">
        <v>59.97</v>
      </c>
      <c r="G90" t="s">
        <v>492</v>
      </c>
      <c r="H90" t="s">
        <v>492</v>
      </c>
      <c r="I90" t="s">
        <v>492</v>
      </c>
      <c r="J90" t="s">
        <v>492</v>
      </c>
      <c r="K90" t="s">
        <v>492</v>
      </c>
      <c r="L90" t="s">
        <v>492</v>
      </c>
      <c r="M90" t="s">
        <v>731</v>
      </c>
      <c r="N90" t="s">
        <v>492</v>
      </c>
      <c r="O90" t="s">
        <v>492</v>
      </c>
      <c r="P90" t="s">
        <v>492</v>
      </c>
      <c r="Q90" t="s">
        <v>492</v>
      </c>
      <c r="R90" t="s">
        <v>492</v>
      </c>
      <c r="S90" t="s">
        <v>492</v>
      </c>
      <c r="T90" t="s">
        <v>492</v>
      </c>
      <c r="U90" t="s">
        <v>492</v>
      </c>
      <c r="V90" t="s">
        <v>1360</v>
      </c>
      <c r="W90" t="s">
        <v>492</v>
      </c>
      <c r="X90" t="s">
        <v>492</v>
      </c>
      <c r="Y90" t="s">
        <v>492</v>
      </c>
      <c r="Z90" t="s">
        <v>492</v>
      </c>
      <c r="AA90" t="s">
        <v>492</v>
      </c>
      <c r="AB90" t="s">
        <v>492</v>
      </c>
      <c r="AC90" t="s">
        <v>492</v>
      </c>
      <c r="AD90" t="s">
        <v>492</v>
      </c>
      <c r="AE90">
        <v>146.08473914000001</v>
      </c>
      <c r="AF90">
        <v>-23.77039461</v>
      </c>
      <c r="AG90">
        <v>395.92</v>
      </c>
      <c r="AH90" s="102">
        <v>23834</v>
      </c>
      <c r="AJ90" t="s">
        <v>882</v>
      </c>
    </row>
    <row r="91" spans="1:36" x14ac:dyDescent="0.25">
      <c r="A91" t="s">
        <v>1358</v>
      </c>
      <c r="B91">
        <v>3828</v>
      </c>
      <c r="C91" t="s">
        <v>607</v>
      </c>
      <c r="D91">
        <v>1768.6520360020299</v>
      </c>
      <c r="E91">
        <v>1769.05</v>
      </c>
      <c r="F91">
        <v>59.97</v>
      </c>
      <c r="G91" t="s">
        <v>492</v>
      </c>
      <c r="H91" t="s">
        <v>492</v>
      </c>
      <c r="I91" t="s">
        <v>492</v>
      </c>
      <c r="J91" t="s">
        <v>492</v>
      </c>
      <c r="K91" t="s">
        <v>492</v>
      </c>
      <c r="L91" t="s">
        <v>492</v>
      </c>
      <c r="M91" t="s">
        <v>731</v>
      </c>
      <c r="N91" t="s">
        <v>492</v>
      </c>
      <c r="O91" t="s">
        <v>492</v>
      </c>
      <c r="P91" t="s">
        <v>492</v>
      </c>
      <c r="Q91" t="s">
        <v>492</v>
      </c>
      <c r="R91" t="s">
        <v>492</v>
      </c>
      <c r="S91" t="s">
        <v>492</v>
      </c>
      <c r="T91" t="s">
        <v>492</v>
      </c>
      <c r="U91" t="s">
        <v>492</v>
      </c>
      <c r="V91" t="s">
        <v>1360</v>
      </c>
      <c r="W91" t="s">
        <v>492</v>
      </c>
      <c r="X91" t="s">
        <v>492</v>
      </c>
      <c r="Y91" t="s">
        <v>492</v>
      </c>
      <c r="Z91" t="s">
        <v>492</v>
      </c>
      <c r="AA91" t="s">
        <v>492</v>
      </c>
      <c r="AB91" t="s">
        <v>492</v>
      </c>
      <c r="AC91" t="s">
        <v>492</v>
      </c>
      <c r="AD91" t="s">
        <v>492</v>
      </c>
      <c r="AE91">
        <v>146.08473914000001</v>
      </c>
      <c r="AF91">
        <v>-23.77039461</v>
      </c>
      <c r="AG91">
        <v>395.92</v>
      </c>
      <c r="AH91" s="102">
        <v>23834</v>
      </c>
      <c r="AJ91" t="s">
        <v>882</v>
      </c>
    </row>
    <row r="92" spans="1:36" x14ac:dyDescent="0.25">
      <c r="A92" t="s">
        <v>1358</v>
      </c>
      <c r="B92">
        <v>3828</v>
      </c>
      <c r="C92" t="s">
        <v>607</v>
      </c>
      <c r="D92">
        <v>2691.4183760508499</v>
      </c>
      <c r="E92">
        <v>2692.29</v>
      </c>
      <c r="F92">
        <v>79.97</v>
      </c>
      <c r="G92" t="s">
        <v>492</v>
      </c>
      <c r="H92" t="s">
        <v>492</v>
      </c>
      <c r="I92" t="s">
        <v>492</v>
      </c>
      <c r="J92" t="s">
        <v>492</v>
      </c>
      <c r="K92" t="s">
        <v>492</v>
      </c>
      <c r="L92" t="s">
        <v>492</v>
      </c>
      <c r="M92" t="s">
        <v>731</v>
      </c>
      <c r="N92" t="s">
        <v>492</v>
      </c>
      <c r="O92" t="s">
        <v>492</v>
      </c>
      <c r="P92" t="s">
        <v>492</v>
      </c>
      <c r="Q92" t="s">
        <v>492</v>
      </c>
      <c r="R92" t="s">
        <v>492</v>
      </c>
      <c r="S92" t="s">
        <v>492</v>
      </c>
      <c r="T92" t="s">
        <v>492</v>
      </c>
      <c r="U92" t="s">
        <v>492</v>
      </c>
      <c r="V92" t="s">
        <v>1360</v>
      </c>
      <c r="W92" t="s">
        <v>492</v>
      </c>
      <c r="X92" t="s">
        <v>492</v>
      </c>
      <c r="Y92" t="s">
        <v>492</v>
      </c>
      <c r="Z92" t="s">
        <v>492</v>
      </c>
      <c r="AA92" t="s">
        <v>492</v>
      </c>
      <c r="AB92" t="s">
        <v>492</v>
      </c>
      <c r="AC92" t="s">
        <v>492</v>
      </c>
      <c r="AD92" t="s">
        <v>492</v>
      </c>
      <c r="AE92">
        <v>146.08473914000001</v>
      </c>
      <c r="AF92">
        <v>-23.77039461</v>
      </c>
      <c r="AG92">
        <v>395.92</v>
      </c>
      <c r="AH92" s="102">
        <v>23834</v>
      </c>
      <c r="AJ92" t="s">
        <v>882</v>
      </c>
    </row>
    <row r="93" spans="1:36" x14ac:dyDescent="0.25">
      <c r="A93" t="s">
        <v>1358</v>
      </c>
      <c r="B93">
        <v>3828</v>
      </c>
      <c r="C93" t="s">
        <v>607</v>
      </c>
      <c r="D93">
        <v>2783.14166944007</v>
      </c>
      <c r="E93">
        <v>2784.04</v>
      </c>
      <c r="F93">
        <v>84.42</v>
      </c>
      <c r="G93" t="s">
        <v>492</v>
      </c>
      <c r="H93" t="s">
        <v>492</v>
      </c>
      <c r="I93" t="s">
        <v>492</v>
      </c>
      <c r="J93" t="s">
        <v>492</v>
      </c>
      <c r="K93" t="s">
        <v>492</v>
      </c>
      <c r="L93" t="s">
        <v>492</v>
      </c>
      <c r="M93" t="s">
        <v>731</v>
      </c>
      <c r="N93" t="s">
        <v>492</v>
      </c>
      <c r="O93" t="s">
        <v>492</v>
      </c>
      <c r="P93" t="s">
        <v>492</v>
      </c>
      <c r="Q93" t="s">
        <v>492</v>
      </c>
      <c r="R93" t="s">
        <v>492</v>
      </c>
      <c r="S93" t="s">
        <v>492</v>
      </c>
      <c r="T93" t="s">
        <v>492</v>
      </c>
      <c r="U93" t="s">
        <v>492</v>
      </c>
      <c r="V93" t="s">
        <v>1360</v>
      </c>
      <c r="W93" t="s">
        <v>492</v>
      </c>
      <c r="X93" t="s">
        <v>492</v>
      </c>
      <c r="Y93" t="s">
        <v>492</v>
      </c>
      <c r="Z93" t="s">
        <v>492</v>
      </c>
      <c r="AA93" t="s">
        <v>492</v>
      </c>
      <c r="AB93" t="s">
        <v>492</v>
      </c>
      <c r="AC93" t="s">
        <v>492</v>
      </c>
      <c r="AD93" t="s">
        <v>492</v>
      </c>
      <c r="AE93">
        <v>146.08473914000001</v>
      </c>
      <c r="AF93">
        <v>-23.77039461</v>
      </c>
      <c r="AG93">
        <v>395.92</v>
      </c>
      <c r="AH93" s="102">
        <v>23834</v>
      </c>
      <c r="AJ93" t="s">
        <v>1282</v>
      </c>
    </row>
    <row r="94" spans="1:36" x14ac:dyDescent="0.25">
      <c r="A94" t="s">
        <v>1358</v>
      </c>
      <c r="B94">
        <v>3828</v>
      </c>
      <c r="C94" t="s">
        <v>607</v>
      </c>
      <c r="D94">
        <v>2785.58197320098</v>
      </c>
      <c r="E94">
        <v>2786.48</v>
      </c>
      <c r="F94">
        <v>84.42</v>
      </c>
      <c r="G94" t="s">
        <v>492</v>
      </c>
      <c r="H94" t="s">
        <v>492</v>
      </c>
      <c r="I94" t="s">
        <v>492</v>
      </c>
      <c r="J94" t="s">
        <v>492</v>
      </c>
      <c r="K94" t="s">
        <v>492</v>
      </c>
      <c r="L94" t="s">
        <v>492</v>
      </c>
      <c r="M94" t="s">
        <v>731</v>
      </c>
      <c r="N94" t="s">
        <v>492</v>
      </c>
      <c r="O94" t="s">
        <v>492</v>
      </c>
      <c r="P94" t="s">
        <v>492</v>
      </c>
      <c r="Q94" t="s">
        <v>492</v>
      </c>
      <c r="R94" t="s">
        <v>492</v>
      </c>
      <c r="S94" t="s">
        <v>492</v>
      </c>
      <c r="T94" t="s">
        <v>492</v>
      </c>
      <c r="U94" t="s">
        <v>492</v>
      </c>
      <c r="V94" t="s">
        <v>1360</v>
      </c>
      <c r="W94" t="s">
        <v>492</v>
      </c>
      <c r="X94" t="s">
        <v>492</v>
      </c>
      <c r="Y94" t="s">
        <v>492</v>
      </c>
      <c r="Z94" t="s">
        <v>492</v>
      </c>
      <c r="AA94" t="s">
        <v>492</v>
      </c>
      <c r="AB94" t="s">
        <v>492</v>
      </c>
      <c r="AC94" t="s">
        <v>492</v>
      </c>
      <c r="AD94" t="s">
        <v>492</v>
      </c>
      <c r="AE94">
        <v>146.08473914000001</v>
      </c>
      <c r="AF94">
        <v>-23.77039461</v>
      </c>
      <c r="AG94">
        <v>395.92</v>
      </c>
      <c r="AH94" s="102">
        <v>23834</v>
      </c>
    </row>
    <row r="95" spans="1:36" x14ac:dyDescent="0.25">
      <c r="A95" t="s">
        <v>1358</v>
      </c>
      <c r="B95">
        <v>3830</v>
      </c>
      <c r="C95" t="s">
        <v>189</v>
      </c>
      <c r="D95">
        <v>1006.30533347722</v>
      </c>
      <c r="E95">
        <v>1006.4</v>
      </c>
      <c r="F95">
        <v>60</v>
      </c>
      <c r="G95" t="s">
        <v>492</v>
      </c>
      <c r="H95" t="s">
        <v>492</v>
      </c>
      <c r="I95" t="s">
        <v>492</v>
      </c>
      <c r="J95" t="s">
        <v>492</v>
      </c>
      <c r="K95" t="s">
        <v>492</v>
      </c>
      <c r="L95" t="s">
        <v>492</v>
      </c>
      <c r="M95" t="s">
        <v>1280</v>
      </c>
      <c r="N95" t="s">
        <v>492</v>
      </c>
      <c r="O95" t="s">
        <v>492</v>
      </c>
      <c r="P95" t="s">
        <v>492</v>
      </c>
      <c r="Q95" t="s">
        <v>492</v>
      </c>
      <c r="R95" t="s">
        <v>492</v>
      </c>
      <c r="S95" t="s">
        <v>492</v>
      </c>
      <c r="T95" t="s">
        <v>492</v>
      </c>
      <c r="U95" t="s">
        <v>492</v>
      </c>
      <c r="V95" t="s">
        <v>44</v>
      </c>
      <c r="W95" t="s">
        <v>492</v>
      </c>
      <c r="X95" t="s">
        <v>492</v>
      </c>
      <c r="Y95" t="s">
        <v>492</v>
      </c>
      <c r="Z95" t="s">
        <v>492</v>
      </c>
      <c r="AA95" t="s">
        <v>492</v>
      </c>
      <c r="AB95" t="s">
        <v>492</v>
      </c>
      <c r="AC95" t="s">
        <v>492</v>
      </c>
      <c r="AD95" t="s">
        <v>492</v>
      </c>
      <c r="AE95">
        <v>145.97667823</v>
      </c>
      <c r="AF95">
        <v>-22.190957690000001</v>
      </c>
      <c r="AG95">
        <v>293.81</v>
      </c>
      <c r="AH95" s="102">
        <v>23568</v>
      </c>
      <c r="AJ95" t="s">
        <v>884</v>
      </c>
    </row>
    <row r="96" spans="1:36" x14ac:dyDescent="0.25">
      <c r="A96" t="s">
        <v>1358</v>
      </c>
      <c r="B96">
        <v>3830</v>
      </c>
      <c r="C96" t="s">
        <v>189</v>
      </c>
      <c r="D96">
        <v>1113</v>
      </c>
      <c r="E96">
        <v>1113.1199999999999</v>
      </c>
      <c r="F96">
        <v>46.08</v>
      </c>
      <c r="G96" t="s">
        <v>492</v>
      </c>
      <c r="H96" t="s">
        <v>492</v>
      </c>
      <c r="I96" t="s">
        <v>492</v>
      </c>
      <c r="J96" t="s">
        <v>492</v>
      </c>
      <c r="K96" t="s">
        <v>492</v>
      </c>
      <c r="L96" t="s">
        <v>492</v>
      </c>
      <c r="M96" t="s">
        <v>731</v>
      </c>
      <c r="N96" t="s">
        <v>492</v>
      </c>
      <c r="O96" t="s">
        <v>492</v>
      </c>
      <c r="P96" t="s">
        <v>492</v>
      </c>
      <c r="Q96" t="s">
        <v>492</v>
      </c>
      <c r="R96" t="s">
        <v>492</v>
      </c>
      <c r="S96" t="s">
        <v>492</v>
      </c>
      <c r="T96" t="s">
        <v>492</v>
      </c>
      <c r="U96" t="s">
        <v>492</v>
      </c>
      <c r="V96" t="s">
        <v>1360</v>
      </c>
      <c r="W96" t="s">
        <v>492</v>
      </c>
      <c r="X96" t="s">
        <v>492</v>
      </c>
      <c r="Y96" t="s">
        <v>492</v>
      </c>
      <c r="Z96" t="s">
        <v>492</v>
      </c>
      <c r="AA96" t="s">
        <v>492</v>
      </c>
      <c r="AB96" t="s">
        <v>492</v>
      </c>
      <c r="AC96" t="s">
        <v>492</v>
      </c>
      <c r="AD96" t="s">
        <v>492</v>
      </c>
      <c r="AE96">
        <v>145.97667823</v>
      </c>
      <c r="AF96">
        <v>-22.190957690000001</v>
      </c>
      <c r="AG96">
        <v>293.81</v>
      </c>
      <c r="AH96" s="102">
        <v>23568</v>
      </c>
      <c r="AJ96" t="s">
        <v>884</v>
      </c>
    </row>
    <row r="97" spans="1:36" x14ac:dyDescent="0.25">
      <c r="A97" t="s">
        <v>1358</v>
      </c>
      <c r="B97">
        <v>3830</v>
      </c>
      <c r="C97" t="s">
        <v>189</v>
      </c>
      <c r="D97">
        <v>1113.3098246606301</v>
      </c>
      <c r="E97">
        <v>1113.43</v>
      </c>
      <c r="F97">
        <v>46.08</v>
      </c>
      <c r="G97" t="s">
        <v>492</v>
      </c>
      <c r="H97" t="s">
        <v>492</v>
      </c>
      <c r="I97" t="s">
        <v>492</v>
      </c>
      <c r="J97" t="s">
        <v>492</v>
      </c>
      <c r="K97" t="s">
        <v>492</v>
      </c>
      <c r="L97" t="s">
        <v>492</v>
      </c>
      <c r="M97" t="s">
        <v>731</v>
      </c>
      <c r="N97" t="s">
        <v>492</v>
      </c>
      <c r="O97" t="s">
        <v>492</v>
      </c>
      <c r="P97" t="s">
        <v>492</v>
      </c>
      <c r="Q97" t="s">
        <v>492</v>
      </c>
      <c r="R97" t="s">
        <v>492</v>
      </c>
      <c r="S97" t="s">
        <v>492</v>
      </c>
      <c r="T97" t="s">
        <v>492</v>
      </c>
      <c r="U97" t="s">
        <v>492</v>
      </c>
      <c r="V97" t="s">
        <v>1360</v>
      </c>
      <c r="W97" t="s">
        <v>492</v>
      </c>
      <c r="X97" t="s">
        <v>492</v>
      </c>
      <c r="Y97" t="s">
        <v>492</v>
      </c>
      <c r="Z97" t="s">
        <v>492</v>
      </c>
      <c r="AA97" t="s">
        <v>492</v>
      </c>
      <c r="AB97" t="s">
        <v>492</v>
      </c>
      <c r="AC97" t="s">
        <v>492</v>
      </c>
      <c r="AD97" t="s">
        <v>492</v>
      </c>
      <c r="AE97">
        <v>145.97667823</v>
      </c>
      <c r="AF97">
        <v>-22.190957690000001</v>
      </c>
      <c r="AG97">
        <v>293.81</v>
      </c>
      <c r="AH97" s="102">
        <v>23568</v>
      </c>
      <c r="AJ97" t="s">
        <v>884</v>
      </c>
    </row>
    <row r="98" spans="1:36" x14ac:dyDescent="0.25">
      <c r="A98" t="s">
        <v>1358</v>
      </c>
      <c r="B98">
        <v>3830</v>
      </c>
      <c r="C98" t="s">
        <v>189</v>
      </c>
      <c r="D98">
        <v>2040.6438451336901</v>
      </c>
      <c r="E98">
        <v>2040.94</v>
      </c>
      <c r="F98">
        <v>57.75</v>
      </c>
      <c r="G98" t="s">
        <v>492</v>
      </c>
      <c r="H98" t="s">
        <v>492</v>
      </c>
      <c r="I98" t="s">
        <v>492</v>
      </c>
      <c r="J98" t="s">
        <v>492</v>
      </c>
      <c r="K98" t="s">
        <v>492</v>
      </c>
      <c r="L98" t="s">
        <v>492</v>
      </c>
      <c r="M98" t="s">
        <v>731</v>
      </c>
      <c r="N98" t="s">
        <v>492</v>
      </c>
      <c r="O98" t="s">
        <v>492</v>
      </c>
      <c r="P98" t="s">
        <v>492</v>
      </c>
      <c r="Q98" t="s">
        <v>492</v>
      </c>
      <c r="R98" t="s">
        <v>492</v>
      </c>
      <c r="S98" t="s">
        <v>492</v>
      </c>
      <c r="T98" t="s">
        <v>492</v>
      </c>
      <c r="U98" t="s">
        <v>492</v>
      </c>
      <c r="V98" t="s">
        <v>1360</v>
      </c>
      <c r="W98" t="s">
        <v>492</v>
      </c>
      <c r="X98" t="s">
        <v>492</v>
      </c>
      <c r="Y98" t="s">
        <v>492</v>
      </c>
      <c r="Z98" t="s">
        <v>492</v>
      </c>
      <c r="AA98" t="s">
        <v>492</v>
      </c>
      <c r="AB98" t="s">
        <v>492</v>
      </c>
      <c r="AC98" t="s">
        <v>492</v>
      </c>
      <c r="AD98" t="s">
        <v>492</v>
      </c>
      <c r="AE98">
        <v>145.97667823</v>
      </c>
      <c r="AF98">
        <v>-22.190957690000001</v>
      </c>
      <c r="AG98">
        <v>293.81</v>
      </c>
      <c r="AH98" s="102">
        <v>23568</v>
      </c>
      <c r="AJ98" t="s">
        <v>884</v>
      </c>
    </row>
    <row r="99" spans="1:36" x14ac:dyDescent="0.25">
      <c r="A99" t="s">
        <v>1358</v>
      </c>
      <c r="B99">
        <v>3830</v>
      </c>
      <c r="C99" t="s">
        <v>189</v>
      </c>
      <c r="D99">
        <v>2042.7736669932301</v>
      </c>
      <c r="E99">
        <v>2043.07</v>
      </c>
      <c r="F99">
        <v>57.75</v>
      </c>
      <c r="G99" t="s">
        <v>492</v>
      </c>
      <c r="H99" t="s">
        <v>492</v>
      </c>
      <c r="I99" t="s">
        <v>492</v>
      </c>
      <c r="J99" t="s">
        <v>492</v>
      </c>
      <c r="K99" t="s">
        <v>492</v>
      </c>
      <c r="L99" t="s">
        <v>492</v>
      </c>
      <c r="M99" t="s">
        <v>731</v>
      </c>
      <c r="N99" t="s">
        <v>492</v>
      </c>
      <c r="O99" t="s">
        <v>492</v>
      </c>
      <c r="P99" t="s">
        <v>492</v>
      </c>
      <c r="Q99" t="s">
        <v>492</v>
      </c>
      <c r="R99" t="s">
        <v>492</v>
      </c>
      <c r="S99" t="s">
        <v>492</v>
      </c>
      <c r="T99" t="s">
        <v>492</v>
      </c>
      <c r="U99" t="s">
        <v>492</v>
      </c>
      <c r="V99" t="s">
        <v>1360</v>
      </c>
      <c r="W99" t="s">
        <v>492</v>
      </c>
      <c r="X99" t="s">
        <v>492</v>
      </c>
      <c r="Y99" t="s">
        <v>492</v>
      </c>
      <c r="Z99" t="s">
        <v>492</v>
      </c>
      <c r="AA99" t="s">
        <v>492</v>
      </c>
      <c r="AB99" t="s">
        <v>492</v>
      </c>
      <c r="AC99" t="s">
        <v>492</v>
      </c>
      <c r="AD99" t="s">
        <v>492</v>
      </c>
      <c r="AE99">
        <v>145.97667823</v>
      </c>
      <c r="AF99">
        <v>-22.190957690000001</v>
      </c>
      <c r="AG99">
        <v>293.81</v>
      </c>
      <c r="AH99" s="102">
        <v>23568</v>
      </c>
      <c r="AJ99" t="s">
        <v>884</v>
      </c>
    </row>
    <row r="100" spans="1:36" x14ac:dyDescent="0.25">
      <c r="A100" t="s">
        <v>1358</v>
      </c>
      <c r="B100">
        <v>3830</v>
      </c>
      <c r="C100" t="s">
        <v>189</v>
      </c>
      <c r="D100">
        <v>2042.7836661568899</v>
      </c>
      <c r="E100">
        <v>2043.08</v>
      </c>
      <c r="F100">
        <v>57.75</v>
      </c>
      <c r="G100" t="s">
        <v>492</v>
      </c>
      <c r="H100" t="s">
        <v>492</v>
      </c>
      <c r="I100" t="s">
        <v>492</v>
      </c>
      <c r="J100" t="s">
        <v>492</v>
      </c>
      <c r="K100" t="s">
        <v>492</v>
      </c>
      <c r="L100" t="s">
        <v>492</v>
      </c>
      <c r="M100" t="s">
        <v>731</v>
      </c>
      <c r="N100" t="s">
        <v>492</v>
      </c>
      <c r="O100" t="s">
        <v>492</v>
      </c>
      <c r="P100" t="s">
        <v>492</v>
      </c>
      <c r="Q100" t="s">
        <v>492</v>
      </c>
      <c r="R100" t="s">
        <v>492</v>
      </c>
      <c r="S100" t="s">
        <v>492</v>
      </c>
      <c r="T100" t="s">
        <v>492</v>
      </c>
      <c r="U100" t="s">
        <v>492</v>
      </c>
      <c r="V100" t="s">
        <v>1360</v>
      </c>
      <c r="W100" t="s">
        <v>492</v>
      </c>
      <c r="X100" t="s">
        <v>492</v>
      </c>
      <c r="Y100" t="s">
        <v>492</v>
      </c>
      <c r="Z100" t="s">
        <v>492</v>
      </c>
      <c r="AA100" t="s">
        <v>492</v>
      </c>
      <c r="AB100" t="s">
        <v>492</v>
      </c>
      <c r="AC100" t="s">
        <v>492</v>
      </c>
      <c r="AD100" t="s">
        <v>492</v>
      </c>
      <c r="AE100">
        <v>145.97667823</v>
      </c>
      <c r="AF100">
        <v>-22.190957690000001</v>
      </c>
      <c r="AG100">
        <v>293.81</v>
      </c>
      <c r="AH100" s="102">
        <v>23568</v>
      </c>
      <c r="AJ100" t="s">
        <v>884</v>
      </c>
    </row>
    <row r="101" spans="1:36" x14ac:dyDescent="0.25">
      <c r="A101" t="s">
        <v>1358</v>
      </c>
      <c r="B101">
        <v>3830</v>
      </c>
      <c r="C101" t="s">
        <v>189</v>
      </c>
      <c r="D101">
        <v>2492.1960768477102</v>
      </c>
      <c r="E101">
        <v>2492.5300000000002</v>
      </c>
      <c r="F101">
        <v>111.11</v>
      </c>
      <c r="G101" t="s">
        <v>492</v>
      </c>
      <c r="H101" t="s">
        <v>492</v>
      </c>
      <c r="I101" t="s">
        <v>492</v>
      </c>
      <c r="J101" t="s">
        <v>492</v>
      </c>
      <c r="K101" t="s">
        <v>492</v>
      </c>
      <c r="L101" t="s">
        <v>492</v>
      </c>
      <c r="M101" t="s">
        <v>1280</v>
      </c>
      <c r="N101" t="s">
        <v>492</v>
      </c>
      <c r="O101" t="s">
        <v>492</v>
      </c>
      <c r="P101" t="s">
        <v>492</v>
      </c>
      <c r="Q101" t="s">
        <v>492</v>
      </c>
      <c r="R101" t="s">
        <v>492</v>
      </c>
      <c r="S101" t="s">
        <v>492</v>
      </c>
      <c r="T101" t="s">
        <v>492</v>
      </c>
      <c r="U101" t="s">
        <v>492</v>
      </c>
      <c r="V101" t="s">
        <v>44</v>
      </c>
      <c r="W101" t="s">
        <v>492</v>
      </c>
      <c r="X101" t="s">
        <v>492</v>
      </c>
      <c r="Y101" t="s">
        <v>492</v>
      </c>
      <c r="Z101" t="s">
        <v>492</v>
      </c>
      <c r="AA101" t="s">
        <v>492</v>
      </c>
      <c r="AB101" t="s">
        <v>492</v>
      </c>
      <c r="AC101" t="s">
        <v>492</v>
      </c>
      <c r="AD101" t="s">
        <v>492</v>
      </c>
      <c r="AE101">
        <v>145.97667823</v>
      </c>
      <c r="AF101">
        <v>-22.190957690000001</v>
      </c>
      <c r="AG101">
        <v>293.81</v>
      </c>
      <c r="AH101" s="102">
        <v>23568</v>
      </c>
      <c r="AJ101" t="s">
        <v>884</v>
      </c>
    </row>
    <row r="102" spans="1:36" x14ac:dyDescent="0.25">
      <c r="A102" t="s">
        <v>1358</v>
      </c>
      <c r="B102">
        <v>3830</v>
      </c>
      <c r="C102" t="s">
        <v>189</v>
      </c>
      <c r="D102">
        <v>2572.46</v>
      </c>
      <c r="E102">
        <v>2572.81</v>
      </c>
      <c r="F102">
        <v>79.42</v>
      </c>
      <c r="G102" t="s">
        <v>492</v>
      </c>
      <c r="H102" t="s">
        <v>492</v>
      </c>
      <c r="I102" t="s">
        <v>492</v>
      </c>
      <c r="J102" t="s">
        <v>492</v>
      </c>
      <c r="K102" t="s">
        <v>492</v>
      </c>
      <c r="L102" t="s">
        <v>492</v>
      </c>
      <c r="M102" t="s">
        <v>731</v>
      </c>
      <c r="N102" t="s">
        <v>492</v>
      </c>
      <c r="O102" t="s">
        <v>492</v>
      </c>
      <c r="P102" t="s">
        <v>492</v>
      </c>
      <c r="Q102" t="s">
        <v>492</v>
      </c>
      <c r="R102" t="s">
        <v>492</v>
      </c>
      <c r="S102" t="s">
        <v>492</v>
      </c>
      <c r="T102" t="s">
        <v>492</v>
      </c>
      <c r="U102" t="s">
        <v>492</v>
      </c>
      <c r="V102" t="s">
        <v>1360</v>
      </c>
      <c r="W102" t="s">
        <v>492</v>
      </c>
      <c r="X102" t="s">
        <v>492</v>
      </c>
      <c r="Y102" t="s">
        <v>492</v>
      </c>
      <c r="Z102" t="s">
        <v>492</v>
      </c>
      <c r="AA102" t="s">
        <v>492</v>
      </c>
      <c r="AB102" t="s">
        <v>492</v>
      </c>
      <c r="AC102" t="s">
        <v>492</v>
      </c>
      <c r="AD102" t="s">
        <v>492</v>
      </c>
      <c r="AE102">
        <v>145.97667823</v>
      </c>
      <c r="AF102">
        <v>-22.190957690000001</v>
      </c>
      <c r="AG102">
        <v>293.81</v>
      </c>
      <c r="AH102" s="102">
        <v>23568</v>
      </c>
      <c r="AJ102" t="s">
        <v>884</v>
      </c>
    </row>
    <row r="103" spans="1:36" x14ac:dyDescent="0.25">
      <c r="A103" t="s">
        <v>1358</v>
      </c>
      <c r="B103">
        <v>3830</v>
      </c>
      <c r="C103" t="s">
        <v>189</v>
      </c>
      <c r="D103">
        <v>3043.53768060836</v>
      </c>
      <c r="E103">
        <v>3044.03</v>
      </c>
      <c r="F103">
        <v>90.53</v>
      </c>
      <c r="G103" t="s">
        <v>492</v>
      </c>
      <c r="H103" t="s">
        <v>492</v>
      </c>
      <c r="I103" t="s">
        <v>492</v>
      </c>
      <c r="J103" t="s">
        <v>492</v>
      </c>
      <c r="K103" t="s">
        <v>492</v>
      </c>
      <c r="L103" t="s">
        <v>492</v>
      </c>
      <c r="M103" t="s">
        <v>731</v>
      </c>
      <c r="N103" t="s">
        <v>492</v>
      </c>
      <c r="O103" t="s">
        <v>492</v>
      </c>
      <c r="P103" t="s">
        <v>492</v>
      </c>
      <c r="Q103" t="s">
        <v>492</v>
      </c>
      <c r="R103" t="s">
        <v>492</v>
      </c>
      <c r="S103" t="s">
        <v>492</v>
      </c>
      <c r="T103" t="s">
        <v>492</v>
      </c>
      <c r="U103" t="s">
        <v>492</v>
      </c>
      <c r="V103" t="s">
        <v>1360</v>
      </c>
      <c r="W103" t="s">
        <v>492</v>
      </c>
      <c r="X103" t="s">
        <v>492</v>
      </c>
      <c r="Y103" t="s">
        <v>492</v>
      </c>
      <c r="Z103" t="s">
        <v>492</v>
      </c>
      <c r="AA103" t="s">
        <v>492</v>
      </c>
      <c r="AB103" t="s">
        <v>492</v>
      </c>
      <c r="AC103" t="s">
        <v>492</v>
      </c>
      <c r="AD103" t="s">
        <v>492</v>
      </c>
      <c r="AE103">
        <v>145.97667823</v>
      </c>
      <c r="AF103">
        <v>-22.190957690000001</v>
      </c>
      <c r="AG103">
        <v>293.81</v>
      </c>
      <c r="AH103" s="102">
        <v>23568</v>
      </c>
      <c r="AJ103" t="s">
        <v>884</v>
      </c>
    </row>
    <row r="104" spans="1:36" x14ac:dyDescent="0.25">
      <c r="A104" t="s">
        <v>1358</v>
      </c>
      <c r="B104">
        <v>3830</v>
      </c>
      <c r="C104" t="s">
        <v>189</v>
      </c>
      <c r="D104">
        <v>3046.2850665399201</v>
      </c>
      <c r="E104">
        <v>3046.78</v>
      </c>
      <c r="F104">
        <v>90.53</v>
      </c>
      <c r="G104" t="s">
        <v>492</v>
      </c>
      <c r="H104" t="s">
        <v>492</v>
      </c>
      <c r="I104" t="s">
        <v>492</v>
      </c>
      <c r="J104" t="s">
        <v>492</v>
      </c>
      <c r="K104" t="s">
        <v>492</v>
      </c>
      <c r="L104" t="s">
        <v>492</v>
      </c>
      <c r="M104" t="s">
        <v>731</v>
      </c>
      <c r="N104" t="s">
        <v>492</v>
      </c>
      <c r="O104" t="s">
        <v>492</v>
      </c>
      <c r="P104" t="s">
        <v>492</v>
      </c>
      <c r="Q104" t="s">
        <v>492</v>
      </c>
      <c r="R104" t="s">
        <v>492</v>
      </c>
      <c r="S104" t="s">
        <v>492</v>
      </c>
      <c r="T104" t="s">
        <v>492</v>
      </c>
      <c r="U104" t="s">
        <v>492</v>
      </c>
      <c r="V104" t="s">
        <v>1360</v>
      </c>
      <c r="W104" t="s">
        <v>492</v>
      </c>
      <c r="X104" t="s">
        <v>492</v>
      </c>
      <c r="Y104" t="s">
        <v>492</v>
      </c>
      <c r="Z104" t="s">
        <v>492</v>
      </c>
      <c r="AA104" t="s">
        <v>492</v>
      </c>
      <c r="AB104" t="s">
        <v>492</v>
      </c>
      <c r="AC104" t="s">
        <v>492</v>
      </c>
      <c r="AD104" t="s">
        <v>492</v>
      </c>
      <c r="AE104">
        <v>145.97667823</v>
      </c>
      <c r="AF104">
        <v>-22.190957690000001</v>
      </c>
      <c r="AG104">
        <v>293.81</v>
      </c>
      <c r="AH104" s="102">
        <v>23568</v>
      </c>
      <c r="AJ104" t="s">
        <v>884</v>
      </c>
    </row>
    <row r="105" spans="1:36" x14ac:dyDescent="0.25">
      <c r="A105" t="s">
        <v>1358</v>
      </c>
      <c r="B105">
        <v>3830</v>
      </c>
      <c r="C105" t="s">
        <v>189</v>
      </c>
      <c r="D105">
        <v>3046.5847813688201</v>
      </c>
      <c r="E105">
        <v>3047.08</v>
      </c>
      <c r="F105">
        <v>90.53</v>
      </c>
      <c r="G105" t="s">
        <v>492</v>
      </c>
      <c r="H105" t="s">
        <v>492</v>
      </c>
      <c r="I105" t="s">
        <v>492</v>
      </c>
      <c r="J105" t="s">
        <v>492</v>
      </c>
      <c r="K105" t="s">
        <v>492</v>
      </c>
      <c r="L105" t="s">
        <v>492</v>
      </c>
      <c r="M105" t="s">
        <v>731</v>
      </c>
      <c r="N105" t="s">
        <v>492</v>
      </c>
      <c r="O105" t="s">
        <v>492</v>
      </c>
      <c r="P105" t="s">
        <v>492</v>
      </c>
      <c r="Q105" t="s">
        <v>492</v>
      </c>
      <c r="R105" t="s">
        <v>492</v>
      </c>
      <c r="S105" t="s">
        <v>492</v>
      </c>
      <c r="T105" t="s">
        <v>492</v>
      </c>
      <c r="U105" t="s">
        <v>492</v>
      </c>
      <c r="V105" t="s">
        <v>1360</v>
      </c>
      <c r="W105" t="s">
        <v>492</v>
      </c>
      <c r="X105" t="s">
        <v>492</v>
      </c>
      <c r="Y105" t="s">
        <v>492</v>
      </c>
      <c r="Z105" t="s">
        <v>492</v>
      </c>
      <c r="AA105" t="s">
        <v>492</v>
      </c>
      <c r="AB105" t="s">
        <v>492</v>
      </c>
      <c r="AC105" t="s">
        <v>492</v>
      </c>
      <c r="AD105" t="s">
        <v>492</v>
      </c>
      <c r="AE105">
        <v>145.97667823</v>
      </c>
      <c r="AF105">
        <v>-22.190957690000001</v>
      </c>
      <c r="AG105">
        <v>293.81</v>
      </c>
      <c r="AH105" s="102">
        <v>23568</v>
      </c>
      <c r="AJ105" t="s">
        <v>884</v>
      </c>
    </row>
    <row r="106" spans="1:36" x14ac:dyDescent="0.25">
      <c r="A106" t="s">
        <v>1358</v>
      </c>
      <c r="B106">
        <v>3830</v>
      </c>
      <c r="C106" t="s">
        <v>189</v>
      </c>
      <c r="D106">
        <v>3399.7305346948301</v>
      </c>
      <c r="E106">
        <v>3400.34</v>
      </c>
      <c r="F106">
        <v>93.31</v>
      </c>
      <c r="G106" t="s">
        <v>492</v>
      </c>
      <c r="H106" t="s">
        <v>492</v>
      </c>
      <c r="I106" t="s">
        <v>492</v>
      </c>
      <c r="J106" t="s">
        <v>492</v>
      </c>
      <c r="K106" t="s">
        <v>492</v>
      </c>
      <c r="L106" t="s">
        <v>492</v>
      </c>
      <c r="M106" t="s">
        <v>731</v>
      </c>
      <c r="N106" t="s">
        <v>492</v>
      </c>
      <c r="O106" t="s">
        <v>492</v>
      </c>
      <c r="P106" t="s">
        <v>492</v>
      </c>
      <c r="Q106" t="s">
        <v>492</v>
      </c>
      <c r="R106" t="s">
        <v>492</v>
      </c>
      <c r="S106" t="s">
        <v>492</v>
      </c>
      <c r="T106" t="s">
        <v>492</v>
      </c>
      <c r="U106" t="s">
        <v>492</v>
      </c>
      <c r="V106" t="s">
        <v>1360</v>
      </c>
      <c r="W106" t="s">
        <v>492</v>
      </c>
      <c r="X106" t="s">
        <v>492</v>
      </c>
      <c r="Y106" t="s">
        <v>492</v>
      </c>
      <c r="Z106" t="s">
        <v>492</v>
      </c>
      <c r="AA106" t="s">
        <v>492</v>
      </c>
      <c r="AB106" t="s">
        <v>492</v>
      </c>
      <c r="AC106" t="s">
        <v>492</v>
      </c>
      <c r="AD106" t="s">
        <v>492</v>
      </c>
      <c r="AE106">
        <v>145.97667823</v>
      </c>
      <c r="AF106">
        <v>-22.190957690000001</v>
      </c>
      <c r="AG106">
        <v>293.81</v>
      </c>
      <c r="AH106" s="102">
        <v>23568</v>
      </c>
      <c r="AJ106" t="s">
        <v>884</v>
      </c>
    </row>
    <row r="107" spans="1:36" x14ac:dyDescent="0.25">
      <c r="A107" t="s">
        <v>1358</v>
      </c>
      <c r="B107">
        <v>3830</v>
      </c>
      <c r="C107" t="s">
        <v>189</v>
      </c>
      <c r="D107">
        <v>3401.2606759872501</v>
      </c>
      <c r="E107">
        <v>3401.87</v>
      </c>
      <c r="F107">
        <v>93.31</v>
      </c>
      <c r="G107" t="s">
        <v>492</v>
      </c>
      <c r="H107" t="s">
        <v>492</v>
      </c>
      <c r="I107" t="s">
        <v>492</v>
      </c>
      <c r="J107" t="s">
        <v>492</v>
      </c>
      <c r="K107" t="s">
        <v>492</v>
      </c>
      <c r="L107" t="s">
        <v>492</v>
      </c>
      <c r="M107" t="s">
        <v>731</v>
      </c>
      <c r="N107" t="s">
        <v>492</v>
      </c>
      <c r="O107" t="s">
        <v>492</v>
      </c>
      <c r="P107" t="s">
        <v>492</v>
      </c>
      <c r="Q107" t="s">
        <v>492</v>
      </c>
      <c r="R107" t="s">
        <v>492</v>
      </c>
      <c r="S107" t="s">
        <v>492</v>
      </c>
      <c r="T107" t="s">
        <v>492</v>
      </c>
      <c r="U107" t="s">
        <v>492</v>
      </c>
      <c r="V107" t="s">
        <v>1360</v>
      </c>
      <c r="W107" t="s">
        <v>492</v>
      </c>
      <c r="X107" t="s">
        <v>492</v>
      </c>
      <c r="Y107" t="s">
        <v>492</v>
      </c>
      <c r="Z107" t="s">
        <v>492</v>
      </c>
      <c r="AA107" t="s">
        <v>492</v>
      </c>
      <c r="AB107" t="s">
        <v>492</v>
      </c>
      <c r="AC107" t="s">
        <v>492</v>
      </c>
      <c r="AD107" t="s">
        <v>492</v>
      </c>
      <c r="AE107">
        <v>145.97667823</v>
      </c>
      <c r="AF107">
        <v>-22.190957690000001</v>
      </c>
      <c r="AG107">
        <v>293.81</v>
      </c>
      <c r="AH107" s="102">
        <v>23568</v>
      </c>
      <c r="AJ107" t="s">
        <v>884</v>
      </c>
    </row>
    <row r="108" spans="1:36" x14ac:dyDescent="0.25">
      <c r="A108" t="s">
        <v>1358</v>
      </c>
      <c r="B108">
        <v>3830</v>
      </c>
      <c r="C108" t="s">
        <v>189</v>
      </c>
      <c r="D108">
        <v>3401.5607036916399</v>
      </c>
      <c r="E108">
        <v>3402.17</v>
      </c>
      <c r="F108">
        <v>93.31</v>
      </c>
      <c r="G108" t="s">
        <v>492</v>
      </c>
      <c r="H108" t="s">
        <v>492</v>
      </c>
      <c r="I108" t="s">
        <v>492</v>
      </c>
      <c r="J108" t="s">
        <v>492</v>
      </c>
      <c r="K108" t="s">
        <v>492</v>
      </c>
      <c r="L108" t="s">
        <v>492</v>
      </c>
      <c r="M108" t="s">
        <v>731</v>
      </c>
      <c r="N108" t="s">
        <v>492</v>
      </c>
      <c r="O108" t="s">
        <v>492</v>
      </c>
      <c r="P108" t="s">
        <v>492</v>
      </c>
      <c r="Q108" t="s">
        <v>492</v>
      </c>
      <c r="R108" t="s">
        <v>492</v>
      </c>
      <c r="S108" t="s">
        <v>492</v>
      </c>
      <c r="T108" t="s">
        <v>492</v>
      </c>
      <c r="U108" t="s">
        <v>492</v>
      </c>
      <c r="V108" t="s">
        <v>1360</v>
      </c>
      <c r="W108" t="s">
        <v>492</v>
      </c>
      <c r="X108" t="s">
        <v>492</v>
      </c>
      <c r="Y108" t="s">
        <v>492</v>
      </c>
      <c r="Z108" t="s">
        <v>492</v>
      </c>
      <c r="AA108" t="s">
        <v>492</v>
      </c>
      <c r="AB108" t="s">
        <v>492</v>
      </c>
      <c r="AC108" t="s">
        <v>492</v>
      </c>
      <c r="AD108" t="s">
        <v>492</v>
      </c>
      <c r="AE108">
        <v>145.97667823</v>
      </c>
      <c r="AF108">
        <v>-22.190957690000001</v>
      </c>
      <c r="AG108">
        <v>293.81</v>
      </c>
      <c r="AH108" s="102">
        <v>23568</v>
      </c>
      <c r="AJ108" t="s">
        <v>884</v>
      </c>
    </row>
    <row r="109" spans="1:36" x14ac:dyDescent="0.25">
      <c r="A109" t="s">
        <v>1358</v>
      </c>
      <c r="B109">
        <v>3834</v>
      </c>
      <c r="C109" t="s">
        <v>608</v>
      </c>
      <c r="D109">
        <v>306.93</v>
      </c>
      <c r="E109">
        <v>306.93</v>
      </c>
      <c r="F109">
        <v>44.42</v>
      </c>
      <c r="G109" t="s">
        <v>492</v>
      </c>
      <c r="H109" t="s">
        <v>492</v>
      </c>
      <c r="I109" t="s">
        <v>492</v>
      </c>
      <c r="J109" t="s">
        <v>492</v>
      </c>
      <c r="K109" t="s">
        <v>492</v>
      </c>
      <c r="L109" t="s">
        <v>492</v>
      </c>
      <c r="M109" t="s">
        <v>731</v>
      </c>
      <c r="N109" t="s">
        <v>492</v>
      </c>
      <c r="O109" t="s">
        <v>492</v>
      </c>
      <c r="P109" t="s">
        <v>492</v>
      </c>
      <c r="Q109" t="s">
        <v>492</v>
      </c>
      <c r="R109" t="s">
        <v>492</v>
      </c>
      <c r="S109" t="s">
        <v>492</v>
      </c>
      <c r="T109" t="s">
        <v>492</v>
      </c>
      <c r="U109" t="s">
        <v>492</v>
      </c>
      <c r="V109" t="s">
        <v>1360</v>
      </c>
      <c r="W109" t="s">
        <v>492</v>
      </c>
      <c r="X109" t="s">
        <v>492</v>
      </c>
      <c r="Y109" t="s">
        <v>492</v>
      </c>
      <c r="Z109" t="s">
        <v>492</v>
      </c>
      <c r="AA109" t="s">
        <v>492</v>
      </c>
      <c r="AB109" t="s">
        <v>492</v>
      </c>
      <c r="AC109" t="s">
        <v>492</v>
      </c>
      <c r="AD109" t="s">
        <v>492</v>
      </c>
      <c r="AE109">
        <v>145.44557276</v>
      </c>
      <c r="AF109">
        <v>-23.202349659999999</v>
      </c>
      <c r="AG109">
        <v>262.76</v>
      </c>
      <c r="AH109" s="102">
        <v>22908</v>
      </c>
      <c r="AJ109" t="s">
        <v>1296</v>
      </c>
    </row>
    <row r="110" spans="1:36" x14ac:dyDescent="0.25">
      <c r="A110" t="s">
        <v>1358</v>
      </c>
      <c r="B110">
        <v>3834</v>
      </c>
      <c r="C110" t="s">
        <v>608</v>
      </c>
      <c r="D110">
        <v>871.97995672204297</v>
      </c>
      <c r="E110">
        <v>872.03</v>
      </c>
      <c r="F110">
        <v>48.31</v>
      </c>
      <c r="G110" t="s">
        <v>492</v>
      </c>
      <c r="H110" t="s">
        <v>492</v>
      </c>
      <c r="I110" t="s">
        <v>492</v>
      </c>
      <c r="J110" t="s">
        <v>492</v>
      </c>
      <c r="K110" t="s">
        <v>492</v>
      </c>
      <c r="L110" t="s">
        <v>492</v>
      </c>
      <c r="M110" t="s">
        <v>731</v>
      </c>
      <c r="N110" t="s">
        <v>492</v>
      </c>
      <c r="O110" t="s">
        <v>492</v>
      </c>
      <c r="P110" t="s">
        <v>492</v>
      </c>
      <c r="Q110" t="s">
        <v>492</v>
      </c>
      <c r="R110" t="s">
        <v>492</v>
      </c>
      <c r="S110" t="s">
        <v>492</v>
      </c>
      <c r="T110" t="s">
        <v>492</v>
      </c>
      <c r="U110" t="s">
        <v>492</v>
      </c>
      <c r="V110" t="s">
        <v>1360</v>
      </c>
      <c r="W110" t="s">
        <v>492</v>
      </c>
      <c r="X110" t="s">
        <v>492</v>
      </c>
      <c r="Y110" t="s">
        <v>492</v>
      </c>
      <c r="Z110" t="s">
        <v>492</v>
      </c>
      <c r="AA110" t="s">
        <v>492</v>
      </c>
      <c r="AB110" t="s">
        <v>492</v>
      </c>
      <c r="AC110" t="s">
        <v>492</v>
      </c>
      <c r="AD110" t="s">
        <v>492</v>
      </c>
      <c r="AE110">
        <v>145.44557276</v>
      </c>
      <c r="AF110">
        <v>-23.202349659999999</v>
      </c>
      <c r="AG110">
        <v>262.76</v>
      </c>
      <c r="AH110" s="102">
        <v>22908</v>
      </c>
      <c r="AJ110" t="s">
        <v>886</v>
      </c>
    </row>
    <row r="111" spans="1:36" x14ac:dyDescent="0.25">
      <c r="A111" t="s">
        <v>1358</v>
      </c>
      <c r="B111">
        <v>3834</v>
      </c>
      <c r="C111" t="s">
        <v>608</v>
      </c>
      <c r="D111">
        <v>872.58987156219405</v>
      </c>
      <c r="E111">
        <v>872.64</v>
      </c>
      <c r="F111">
        <v>48.31</v>
      </c>
      <c r="G111" t="s">
        <v>492</v>
      </c>
      <c r="H111" t="s">
        <v>492</v>
      </c>
      <c r="I111" t="s">
        <v>492</v>
      </c>
      <c r="J111" t="s">
        <v>492</v>
      </c>
      <c r="K111" t="s">
        <v>492</v>
      </c>
      <c r="L111" t="s">
        <v>492</v>
      </c>
      <c r="M111" t="s">
        <v>731</v>
      </c>
      <c r="N111" t="s">
        <v>492</v>
      </c>
      <c r="O111" t="s">
        <v>492</v>
      </c>
      <c r="P111" t="s">
        <v>492</v>
      </c>
      <c r="Q111" t="s">
        <v>492</v>
      </c>
      <c r="R111" t="s">
        <v>492</v>
      </c>
      <c r="S111" t="s">
        <v>492</v>
      </c>
      <c r="T111" t="s">
        <v>492</v>
      </c>
      <c r="U111" t="s">
        <v>492</v>
      </c>
      <c r="V111" t="s">
        <v>1360</v>
      </c>
      <c r="W111" t="s">
        <v>492</v>
      </c>
      <c r="X111" t="s">
        <v>492</v>
      </c>
      <c r="Y111" t="s">
        <v>492</v>
      </c>
      <c r="Z111" t="s">
        <v>492</v>
      </c>
      <c r="AA111" t="s">
        <v>492</v>
      </c>
      <c r="AB111" t="s">
        <v>492</v>
      </c>
      <c r="AC111" t="s">
        <v>492</v>
      </c>
      <c r="AD111" t="s">
        <v>492</v>
      </c>
      <c r="AE111">
        <v>145.44557276</v>
      </c>
      <c r="AF111">
        <v>-23.202349659999999</v>
      </c>
      <c r="AG111">
        <v>262.76</v>
      </c>
      <c r="AH111" s="102">
        <v>22908</v>
      </c>
      <c r="AJ111" t="s">
        <v>886</v>
      </c>
    </row>
    <row r="112" spans="1:36" x14ac:dyDescent="0.25">
      <c r="A112" t="s">
        <v>1358</v>
      </c>
      <c r="B112">
        <v>3834</v>
      </c>
      <c r="C112" t="s">
        <v>608</v>
      </c>
      <c r="D112">
        <v>1375.1540982270201</v>
      </c>
      <c r="E112">
        <v>1375.25</v>
      </c>
      <c r="F112">
        <v>63.31</v>
      </c>
      <c r="G112" t="s">
        <v>492</v>
      </c>
      <c r="H112" t="s">
        <v>492</v>
      </c>
      <c r="I112" t="s">
        <v>492</v>
      </c>
      <c r="J112" t="s">
        <v>492</v>
      </c>
      <c r="K112" t="s">
        <v>492</v>
      </c>
      <c r="L112" t="s">
        <v>492</v>
      </c>
      <c r="M112" t="s">
        <v>731</v>
      </c>
      <c r="N112" t="s">
        <v>492</v>
      </c>
      <c r="O112" t="s">
        <v>492</v>
      </c>
      <c r="P112" t="s">
        <v>492</v>
      </c>
      <c r="Q112" t="s">
        <v>492</v>
      </c>
      <c r="R112" t="s">
        <v>492</v>
      </c>
      <c r="S112" t="s">
        <v>492</v>
      </c>
      <c r="T112" t="s">
        <v>492</v>
      </c>
      <c r="U112" t="s">
        <v>492</v>
      </c>
      <c r="V112" t="s">
        <v>1360</v>
      </c>
      <c r="W112" t="s">
        <v>492</v>
      </c>
      <c r="X112" t="s">
        <v>492</v>
      </c>
      <c r="Y112" t="s">
        <v>492</v>
      </c>
      <c r="Z112" t="s">
        <v>492</v>
      </c>
      <c r="AA112" t="s">
        <v>492</v>
      </c>
      <c r="AB112" t="s">
        <v>492</v>
      </c>
      <c r="AC112" t="s">
        <v>492</v>
      </c>
      <c r="AD112" t="s">
        <v>492</v>
      </c>
      <c r="AE112">
        <v>145.44557276</v>
      </c>
      <c r="AF112">
        <v>-23.202349659999999</v>
      </c>
      <c r="AG112">
        <v>262.76</v>
      </c>
      <c r="AH112" s="102">
        <v>22908</v>
      </c>
      <c r="AJ112" t="s">
        <v>886</v>
      </c>
    </row>
    <row r="113" spans="1:36" x14ac:dyDescent="0.25">
      <c r="A113" t="s">
        <v>1358</v>
      </c>
      <c r="B113">
        <v>3834</v>
      </c>
      <c r="C113" t="s">
        <v>608</v>
      </c>
      <c r="D113">
        <v>1376.07428571428</v>
      </c>
      <c r="E113">
        <v>1376.17</v>
      </c>
      <c r="F113">
        <v>63.31</v>
      </c>
      <c r="G113" t="s">
        <v>492</v>
      </c>
      <c r="H113" t="s">
        <v>492</v>
      </c>
      <c r="I113" t="s">
        <v>492</v>
      </c>
      <c r="J113" t="s">
        <v>492</v>
      </c>
      <c r="K113" t="s">
        <v>492</v>
      </c>
      <c r="L113" t="s">
        <v>492</v>
      </c>
      <c r="M113" t="s">
        <v>731</v>
      </c>
      <c r="N113" t="s">
        <v>492</v>
      </c>
      <c r="O113" t="s">
        <v>492</v>
      </c>
      <c r="P113" t="s">
        <v>492</v>
      </c>
      <c r="Q113" t="s">
        <v>492</v>
      </c>
      <c r="R113" t="s">
        <v>492</v>
      </c>
      <c r="S113" t="s">
        <v>492</v>
      </c>
      <c r="T113" t="s">
        <v>492</v>
      </c>
      <c r="U113" t="s">
        <v>492</v>
      </c>
      <c r="V113" t="s">
        <v>1360</v>
      </c>
      <c r="W113" t="s">
        <v>492</v>
      </c>
      <c r="X113" t="s">
        <v>492</v>
      </c>
      <c r="Y113" t="s">
        <v>492</v>
      </c>
      <c r="Z113" t="s">
        <v>492</v>
      </c>
      <c r="AA113" t="s">
        <v>492</v>
      </c>
      <c r="AB113" t="s">
        <v>492</v>
      </c>
      <c r="AC113" t="s">
        <v>492</v>
      </c>
      <c r="AD113" t="s">
        <v>492</v>
      </c>
      <c r="AE113">
        <v>145.44557276</v>
      </c>
      <c r="AF113">
        <v>-23.202349659999999</v>
      </c>
      <c r="AG113">
        <v>262.76</v>
      </c>
      <c r="AH113" s="102">
        <v>22908</v>
      </c>
      <c r="AJ113" t="s">
        <v>886</v>
      </c>
    </row>
    <row r="114" spans="1:36" x14ac:dyDescent="0.25">
      <c r="A114" t="s">
        <v>1358</v>
      </c>
      <c r="B114">
        <v>3834</v>
      </c>
      <c r="C114" t="s">
        <v>608</v>
      </c>
      <c r="D114">
        <v>1975.9001210532199</v>
      </c>
      <c r="E114">
        <v>1976.01</v>
      </c>
      <c r="F114">
        <v>68.31</v>
      </c>
      <c r="G114" t="s">
        <v>492</v>
      </c>
      <c r="H114" t="s">
        <v>492</v>
      </c>
      <c r="I114" t="s">
        <v>492</v>
      </c>
      <c r="J114" t="s">
        <v>492</v>
      </c>
      <c r="K114" t="s">
        <v>492</v>
      </c>
      <c r="L114" t="s">
        <v>492</v>
      </c>
      <c r="M114" t="s">
        <v>731</v>
      </c>
      <c r="N114" t="s">
        <v>492</v>
      </c>
      <c r="O114" t="s">
        <v>492</v>
      </c>
      <c r="P114" t="s">
        <v>492</v>
      </c>
      <c r="Q114" t="s">
        <v>492</v>
      </c>
      <c r="R114" t="s">
        <v>492</v>
      </c>
      <c r="S114" t="s">
        <v>492</v>
      </c>
      <c r="T114" t="s">
        <v>492</v>
      </c>
      <c r="U114" t="s">
        <v>492</v>
      </c>
      <c r="V114" t="s">
        <v>1360</v>
      </c>
      <c r="W114" t="s">
        <v>492</v>
      </c>
      <c r="X114" t="s">
        <v>492</v>
      </c>
      <c r="Y114" t="s">
        <v>492</v>
      </c>
      <c r="Z114" t="s">
        <v>492</v>
      </c>
      <c r="AA114" t="s">
        <v>492</v>
      </c>
      <c r="AB114" t="s">
        <v>492</v>
      </c>
      <c r="AC114" t="s">
        <v>492</v>
      </c>
      <c r="AD114" t="s">
        <v>492</v>
      </c>
      <c r="AE114">
        <v>145.44557276</v>
      </c>
      <c r="AF114">
        <v>-23.202349659999999</v>
      </c>
      <c r="AG114">
        <v>262.76</v>
      </c>
      <c r="AH114" s="102">
        <v>22908</v>
      </c>
      <c r="AJ114" t="s">
        <v>1295</v>
      </c>
    </row>
    <row r="115" spans="1:36" x14ac:dyDescent="0.25">
      <c r="A115" t="s">
        <v>1358</v>
      </c>
      <c r="B115">
        <v>3834</v>
      </c>
      <c r="C115" t="s">
        <v>608</v>
      </c>
      <c r="D115">
        <v>1976.51012940644</v>
      </c>
      <c r="E115">
        <v>1976.62</v>
      </c>
      <c r="F115">
        <v>68.31</v>
      </c>
      <c r="G115" t="s">
        <v>492</v>
      </c>
      <c r="H115" t="s">
        <v>492</v>
      </c>
      <c r="I115" t="s">
        <v>492</v>
      </c>
      <c r="J115" t="s">
        <v>492</v>
      </c>
      <c r="K115" t="s">
        <v>492</v>
      </c>
      <c r="L115" t="s">
        <v>492</v>
      </c>
      <c r="M115" t="s">
        <v>731</v>
      </c>
      <c r="N115" t="s">
        <v>492</v>
      </c>
      <c r="O115" t="s">
        <v>492</v>
      </c>
      <c r="P115" t="s">
        <v>492</v>
      </c>
      <c r="Q115" t="s">
        <v>492</v>
      </c>
      <c r="R115" t="s">
        <v>492</v>
      </c>
      <c r="S115" t="s">
        <v>492</v>
      </c>
      <c r="T115" t="s">
        <v>492</v>
      </c>
      <c r="U115" t="s">
        <v>492</v>
      </c>
      <c r="V115" t="s">
        <v>1360</v>
      </c>
      <c r="W115" t="s">
        <v>492</v>
      </c>
      <c r="X115" t="s">
        <v>492</v>
      </c>
      <c r="Y115" t="s">
        <v>492</v>
      </c>
      <c r="Z115" t="s">
        <v>492</v>
      </c>
      <c r="AA115" t="s">
        <v>492</v>
      </c>
      <c r="AB115" t="s">
        <v>492</v>
      </c>
      <c r="AC115" t="s">
        <v>492</v>
      </c>
      <c r="AD115" t="s">
        <v>492</v>
      </c>
      <c r="AE115">
        <v>145.44557276</v>
      </c>
      <c r="AF115">
        <v>-23.202349659999999</v>
      </c>
      <c r="AG115">
        <v>262.76</v>
      </c>
      <c r="AH115" s="102">
        <v>22908</v>
      </c>
      <c r="AJ115" t="s">
        <v>1295</v>
      </c>
    </row>
    <row r="116" spans="1:36" x14ac:dyDescent="0.25">
      <c r="A116" t="s">
        <v>1358</v>
      </c>
      <c r="B116">
        <v>3834</v>
      </c>
      <c r="C116" t="s">
        <v>608</v>
      </c>
      <c r="D116">
        <v>1978.95016281933</v>
      </c>
      <c r="E116">
        <v>1979.06</v>
      </c>
      <c r="F116">
        <v>68.31</v>
      </c>
      <c r="G116" t="s">
        <v>492</v>
      </c>
      <c r="H116" t="s">
        <v>492</v>
      </c>
      <c r="I116" t="s">
        <v>492</v>
      </c>
      <c r="J116" t="s">
        <v>492</v>
      </c>
      <c r="K116" t="s">
        <v>492</v>
      </c>
      <c r="L116" t="s">
        <v>492</v>
      </c>
      <c r="M116" t="s">
        <v>731</v>
      </c>
      <c r="N116" t="s">
        <v>492</v>
      </c>
      <c r="O116" t="s">
        <v>492</v>
      </c>
      <c r="P116" t="s">
        <v>492</v>
      </c>
      <c r="Q116" t="s">
        <v>492</v>
      </c>
      <c r="R116" t="s">
        <v>492</v>
      </c>
      <c r="S116" t="s">
        <v>492</v>
      </c>
      <c r="T116" t="s">
        <v>492</v>
      </c>
      <c r="U116" t="s">
        <v>492</v>
      </c>
      <c r="V116" t="s">
        <v>1360</v>
      </c>
      <c r="W116" t="s">
        <v>492</v>
      </c>
      <c r="X116" t="s">
        <v>492</v>
      </c>
      <c r="Y116" t="s">
        <v>492</v>
      </c>
      <c r="Z116" t="s">
        <v>492</v>
      </c>
      <c r="AA116" t="s">
        <v>492</v>
      </c>
      <c r="AB116" t="s">
        <v>492</v>
      </c>
      <c r="AC116" t="s">
        <v>492</v>
      </c>
      <c r="AD116" t="s">
        <v>492</v>
      </c>
      <c r="AE116">
        <v>145.44557276</v>
      </c>
      <c r="AF116">
        <v>-23.202349659999999</v>
      </c>
      <c r="AG116">
        <v>262.76</v>
      </c>
      <c r="AH116" s="102">
        <v>22908</v>
      </c>
    </row>
    <row r="117" spans="1:36" x14ac:dyDescent="0.25">
      <c r="A117" t="s">
        <v>1358</v>
      </c>
      <c r="B117">
        <v>3833</v>
      </c>
      <c r="C117" t="s">
        <v>1145</v>
      </c>
      <c r="D117">
        <v>1064.4569238029901</v>
      </c>
      <c r="E117">
        <v>1064.6600000000001</v>
      </c>
      <c r="F117">
        <v>52.2</v>
      </c>
      <c r="G117" t="s">
        <v>492</v>
      </c>
      <c r="H117" t="s">
        <v>492</v>
      </c>
      <c r="I117" t="s">
        <v>492</v>
      </c>
      <c r="J117" t="s">
        <v>492</v>
      </c>
      <c r="K117" t="s">
        <v>492</v>
      </c>
      <c r="L117" t="s">
        <v>492</v>
      </c>
      <c r="M117" t="s">
        <v>1359</v>
      </c>
      <c r="N117" t="s">
        <v>492</v>
      </c>
      <c r="O117" t="s">
        <v>492</v>
      </c>
      <c r="P117" t="s">
        <v>492</v>
      </c>
      <c r="Q117" t="s">
        <v>492</v>
      </c>
      <c r="R117" t="s">
        <v>492</v>
      </c>
      <c r="S117" t="s">
        <v>492</v>
      </c>
      <c r="T117" t="s">
        <v>492</v>
      </c>
      <c r="U117" t="s">
        <v>492</v>
      </c>
      <c r="V117" t="s">
        <v>1360</v>
      </c>
      <c r="W117" t="s">
        <v>492</v>
      </c>
      <c r="X117" t="s">
        <v>492</v>
      </c>
      <c r="Y117" t="s">
        <v>492</v>
      </c>
      <c r="Z117" t="s">
        <v>492</v>
      </c>
      <c r="AA117" t="s">
        <v>492</v>
      </c>
      <c r="AB117" t="s">
        <v>492</v>
      </c>
      <c r="AC117" t="s">
        <v>492</v>
      </c>
      <c r="AD117" t="s">
        <v>492</v>
      </c>
      <c r="AE117">
        <v>144.74031135000001</v>
      </c>
      <c r="AF117">
        <v>-23.169294520000001</v>
      </c>
      <c r="AG117">
        <v>230.11</v>
      </c>
      <c r="AH117" s="102">
        <v>23536</v>
      </c>
      <c r="AJ117" t="s">
        <v>871</v>
      </c>
    </row>
    <row r="118" spans="1:36" x14ac:dyDescent="0.25">
      <c r="A118" t="s">
        <v>1358</v>
      </c>
      <c r="B118">
        <v>3833</v>
      </c>
      <c r="C118" t="s">
        <v>1145</v>
      </c>
      <c r="D118">
        <v>1065.06682164877</v>
      </c>
      <c r="E118">
        <v>1065.27</v>
      </c>
      <c r="F118">
        <v>52.2</v>
      </c>
      <c r="G118" t="s">
        <v>492</v>
      </c>
      <c r="H118" t="s">
        <v>492</v>
      </c>
      <c r="I118" t="s">
        <v>492</v>
      </c>
      <c r="J118" t="s">
        <v>492</v>
      </c>
      <c r="K118" t="s">
        <v>492</v>
      </c>
      <c r="L118" t="s">
        <v>492</v>
      </c>
      <c r="M118" t="s">
        <v>1359</v>
      </c>
      <c r="N118" t="s">
        <v>492</v>
      </c>
      <c r="O118" t="s">
        <v>492</v>
      </c>
      <c r="P118" t="s">
        <v>492</v>
      </c>
      <c r="Q118" t="s">
        <v>492</v>
      </c>
      <c r="R118" t="s">
        <v>492</v>
      </c>
      <c r="S118" t="s">
        <v>492</v>
      </c>
      <c r="T118" t="s">
        <v>492</v>
      </c>
      <c r="U118" t="s">
        <v>492</v>
      </c>
      <c r="V118" t="s">
        <v>1360</v>
      </c>
      <c r="W118" t="s">
        <v>492</v>
      </c>
      <c r="X118" t="s">
        <v>492</v>
      </c>
      <c r="Y118" t="s">
        <v>492</v>
      </c>
      <c r="Z118" t="s">
        <v>492</v>
      </c>
      <c r="AA118" t="s">
        <v>492</v>
      </c>
      <c r="AB118" t="s">
        <v>492</v>
      </c>
      <c r="AC118" t="s">
        <v>492</v>
      </c>
      <c r="AD118" t="s">
        <v>492</v>
      </c>
      <c r="AE118">
        <v>144.74031135000001</v>
      </c>
      <c r="AF118">
        <v>-23.169294520000001</v>
      </c>
      <c r="AG118">
        <v>230.11</v>
      </c>
      <c r="AH118" s="102">
        <v>23536</v>
      </c>
      <c r="AJ118" t="s">
        <v>871</v>
      </c>
    </row>
    <row r="119" spans="1:36" x14ac:dyDescent="0.25">
      <c r="A119" t="s">
        <v>1358</v>
      </c>
      <c r="B119">
        <v>3833</v>
      </c>
      <c r="C119" t="s">
        <v>1145</v>
      </c>
      <c r="D119">
        <v>1987.9739158315699</v>
      </c>
      <c r="E119">
        <v>1988.51</v>
      </c>
      <c r="F119">
        <v>69.97</v>
      </c>
      <c r="G119" t="s">
        <v>492</v>
      </c>
      <c r="H119" t="s">
        <v>492</v>
      </c>
      <c r="I119" t="s">
        <v>492</v>
      </c>
      <c r="J119" t="s">
        <v>492</v>
      </c>
      <c r="K119" t="s">
        <v>492</v>
      </c>
      <c r="L119" t="s">
        <v>492</v>
      </c>
      <c r="M119" t="s">
        <v>1359</v>
      </c>
      <c r="N119" t="s">
        <v>492</v>
      </c>
      <c r="O119" t="s">
        <v>492</v>
      </c>
      <c r="P119" t="s">
        <v>492</v>
      </c>
      <c r="Q119" t="s">
        <v>492</v>
      </c>
      <c r="R119" t="s">
        <v>492</v>
      </c>
      <c r="S119" t="s">
        <v>492</v>
      </c>
      <c r="T119" t="s">
        <v>492</v>
      </c>
      <c r="U119" t="s">
        <v>492</v>
      </c>
      <c r="V119" t="s">
        <v>1360</v>
      </c>
      <c r="W119" t="s">
        <v>492</v>
      </c>
      <c r="X119" t="s">
        <v>492</v>
      </c>
      <c r="Y119" t="s">
        <v>492</v>
      </c>
      <c r="Z119" t="s">
        <v>492</v>
      </c>
      <c r="AA119" t="s">
        <v>492</v>
      </c>
      <c r="AB119" t="s">
        <v>492</v>
      </c>
      <c r="AC119" t="s">
        <v>492</v>
      </c>
      <c r="AD119" t="s">
        <v>492</v>
      </c>
      <c r="AE119">
        <v>144.74031135000001</v>
      </c>
      <c r="AF119">
        <v>-23.169294520000001</v>
      </c>
      <c r="AG119">
        <v>230.11</v>
      </c>
      <c r="AH119" s="102">
        <v>23536</v>
      </c>
      <c r="AJ119" t="s">
        <v>878</v>
      </c>
    </row>
    <row r="120" spans="1:36" x14ac:dyDescent="0.25">
      <c r="A120" t="s">
        <v>1358</v>
      </c>
      <c r="B120">
        <v>3833</v>
      </c>
      <c r="C120" t="s">
        <v>1145</v>
      </c>
      <c r="D120">
        <v>1988.5839566493701</v>
      </c>
      <c r="E120">
        <v>1989.12</v>
      </c>
      <c r="F120">
        <v>69.97</v>
      </c>
      <c r="G120" t="s">
        <v>492</v>
      </c>
      <c r="H120" t="s">
        <v>492</v>
      </c>
      <c r="I120" t="s">
        <v>492</v>
      </c>
      <c r="J120" t="s">
        <v>492</v>
      </c>
      <c r="K120" t="s">
        <v>492</v>
      </c>
      <c r="L120" t="s">
        <v>492</v>
      </c>
      <c r="M120" t="s">
        <v>1359</v>
      </c>
      <c r="N120" t="s">
        <v>492</v>
      </c>
      <c r="O120" t="s">
        <v>492</v>
      </c>
      <c r="P120" t="s">
        <v>492</v>
      </c>
      <c r="Q120" t="s">
        <v>492</v>
      </c>
      <c r="R120" t="s">
        <v>492</v>
      </c>
      <c r="S120" t="s">
        <v>492</v>
      </c>
      <c r="T120" t="s">
        <v>492</v>
      </c>
      <c r="U120" t="s">
        <v>492</v>
      </c>
      <c r="V120" t="s">
        <v>1360</v>
      </c>
      <c r="W120" t="s">
        <v>492</v>
      </c>
      <c r="X120" t="s">
        <v>492</v>
      </c>
      <c r="Y120" t="s">
        <v>492</v>
      </c>
      <c r="Z120" t="s">
        <v>492</v>
      </c>
      <c r="AA120" t="s">
        <v>492</v>
      </c>
      <c r="AB120" t="s">
        <v>492</v>
      </c>
      <c r="AC120" t="s">
        <v>492</v>
      </c>
      <c r="AD120" t="s">
        <v>492</v>
      </c>
      <c r="AE120">
        <v>144.74031135000001</v>
      </c>
      <c r="AF120">
        <v>-23.169294520000001</v>
      </c>
      <c r="AG120">
        <v>230.11</v>
      </c>
      <c r="AH120" s="102">
        <v>23536</v>
      </c>
      <c r="AJ120" t="s">
        <v>878</v>
      </c>
    </row>
    <row r="121" spans="1:36" x14ac:dyDescent="0.25">
      <c r="A121" t="s">
        <v>1358</v>
      </c>
      <c r="B121">
        <v>3833</v>
      </c>
      <c r="C121" t="s">
        <v>1145</v>
      </c>
      <c r="D121">
        <v>1988.88397672369</v>
      </c>
      <c r="E121">
        <v>1989.42</v>
      </c>
      <c r="F121">
        <v>69.97</v>
      </c>
      <c r="G121" t="s">
        <v>492</v>
      </c>
      <c r="H121" t="s">
        <v>492</v>
      </c>
      <c r="I121" t="s">
        <v>492</v>
      </c>
      <c r="J121" t="s">
        <v>492</v>
      </c>
      <c r="K121" t="s">
        <v>492</v>
      </c>
      <c r="L121" t="s">
        <v>492</v>
      </c>
      <c r="M121" t="s">
        <v>1359</v>
      </c>
      <c r="N121" t="s">
        <v>492</v>
      </c>
      <c r="O121" t="s">
        <v>492</v>
      </c>
      <c r="P121" t="s">
        <v>492</v>
      </c>
      <c r="Q121" t="s">
        <v>492</v>
      </c>
      <c r="R121" t="s">
        <v>492</v>
      </c>
      <c r="S121" t="s">
        <v>492</v>
      </c>
      <c r="T121" t="s">
        <v>492</v>
      </c>
      <c r="U121" t="s">
        <v>492</v>
      </c>
      <c r="V121" t="s">
        <v>1360</v>
      </c>
      <c r="W121" t="s">
        <v>492</v>
      </c>
      <c r="X121" t="s">
        <v>492</v>
      </c>
      <c r="Y121" t="s">
        <v>492</v>
      </c>
      <c r="Z121" t="s">
        <v>492</v>
      </c>
      <c r="AA121" t="s">
        <v>492</v>
      </c>
      <c r="AB121" t="s">
        <v>492</v>
      </c>
      <c r="AC121" t="s">
        <v>492</v>
      </c>
      <c r="AD121" t="s">
        <v>492</v>
      </c>
      <c r="AE121">
        <v>144.74031135000001</v>
      </c>
      <c r="AF121">
        <v>-23.169294520000001</v>
      </c>
      <c r="AG121">
        <v>230.11</v>
      </c>
      <c r="AH121" s="102">
        <v>23536</v>
      </c>
      <c r="AJ121" t="s">
        <v>878</v>
      </c>
    </row>
    <row r="122" spans="1:36" x14ac:dyDescent="0.25">
      <c r="A122" t="s">
        <v>1358</v>
      </c>
      <c r="B122">
        <v>3820</v>
      </c>
      <c r="C122" t="s">
        <v>1158</v>
      </c>
      <c r="D122">
        <v>638.33485008818298</v>
      </c>
      <c r="E122">
        <v>639.13</v>
      </c>
      <c r="F122">
        <v>45.28</v>
      </c>
      <c r="G122" t="s">
        <v>492</v>
      </c>
      <c r="H122" t="s">
        <v>492</v>
      </c>
      <c r="I122" t="s">
        <v>492</v>
      </c>
      <c r="J122" t="s">
        <v>492</v>
      </c>
      <c r="K122" t="s">
        <v>492</v>
      </c>
      <c r="L122" t="s">
        <v>492</v>
      </c>
      <c r="M122" t="s">
        <v>1280</v>
      </c>
      <c r="N122" t="s">
        <v>492</v>
      </c>
      <c r="O122" t="s">
        <v>492</v>
      </c>
      <c r="P122" t="s">
        <v>492</v>
      </c>
      <c r="Q122" t="s">
        <v>492</v>
      </c>
      <c r="R122" t="s">
        <v>492</v>
      </c>
      <c r="S122" t="s">
        <v>492</v>
      </c>
      <c r="T122" t="s">
        <v>492</v>
      </c>
      <c r="U122" t="s">
        <v>492</v>
      </c>
      <c r="V122" t="s">
        <v>44</v>
      </c>
      <c r="W122" t="s">
        <v>492</v>
      </c>
      <c r="X122" t="s">
        <v>492</v>
      </c>
      <c r="Y122" t="s">
        <v>492</v>
      </c>
      <c r="Z122" t="s">
        <v>492</v>
      </c>
      <c r="AA122" t="s">
        <v>492</v>
      </c>
      <c r="AB122" t="s">
        <v>492</v>
      </c>
      <c r="AC122" t="s">
        <v>492</v>
      </c>
      <c r="AD122" t="s">
        <v>492</v>
      </c>
      <c r="AE122">
        <v>145.88872243</v>
      </c>
      <c r="AF122">
        <v>-21.23835017</v>
      </c>
      <c r="AG122">
        <v>313.60000000000002</v>
      </c>
      <c r="AH122" s="102">
        <v>30783</v>
      </c>
      <c r="AJ122" t="s">
        <v>1298</v>
      </c>
    </row>
    <row r="123" spans="1:36" x14ac:dyDescent="0.25">
      <c r="A123" t="s">
        <v>1358</v>
      </c>
      <c r="B123">
        <v>3820</v>
      </c>
      <c r="C123" t="s">
        <v>1158</v>
      </c>
      <c r="D123">
        <v>638.33485008818298</v>
      </c>
      <c r="E123">
        <v>639.13</v>
      </c>
      <c r="F123">
        <v>46.94</v>
      </c>
      <c r="G123" t="s">
        <v>492</v>
      </c>
      <c r="H123" t="s">
        <v>492</v>
      </c>
      <c r="I123" t="s">
        <v>492</v>
      </c>
      <c r="J123" t="s">
        <v>492</v>
      </c>
      <c r="K123" t="s">
        <v>492</v>
      </c>
      <c r="L123" t="s">
        <v>492</v>
      </c>
      <c r="M123" t="s">
        <v>1280</v>
      </c>
      <c r="N123" t="s">
        <v>492</v>
      </c>
      <c r="O123" t="s">
        <v>492</v>
      </c>
      <c r="P123" t="s">
        <v>492</v>
      </c>
      <c r="Q123" t="s">
        <v>492</v>
      </c>
      <c r="R123" t="s">
        <v>492</v>
      </c>
      <c r="S123" t="s">
        <v>492</v>
      </c>
      <c r="T123" t="s">
        <v>492</v>
      </c>
      <c r="U123" t="s">
        <v>492</v>
      </c>
      <c r="V123" t="s">
        <v>44</v>
      </c>
      <c r="W123" t="s">
        <v>492</v>
      </c>
      <c r="X123" t="s">
        <v>492</v>
      </c>
      <c r="Y123" t="s">
        <v>492</v>
      </c>
      <c r="Z123" t="s">
        <v>492</v>
      </c>
      <c r="AA123" t="s">
        <v>492</v>
      </c>
      <c r="AB123" t="s">
        <v>492</v>
      </c>
      <c r="AC123" t="s">
        <v>492</v>
      </c>
      <c r="AD123" t="s">
        <v>492</v>
      </c>
      <c r="AE123">
        <v>145.88872243</v>
      </c>
      <c r="AF123">
        <v>-21.23835017</v>
      </c>
      <c r="AG123">
        <v>313.60000000000002</v>
      </c>
      <c r="AH123" s="102">
        <v>30783</v>
      </c>
      <c r="AJ123" t="s">
        <v>1298</v>
      </c>
    </row>
    <row r="124" spans="1:36" x14ac:dyDescent="0.25">
      <c r="A124" t="s">
        <v>1358</v>
      </c>
      <c r="B124">
        <v>3820</v>
      </c>
      <c r="C124" t="s">
        <v>1158</v>
      </c>
      <c r="D124">
        <v>638.36473368606698</v>
      </c>
      <c r="E124">
        <v>639.16</v>
      </c>
      <c r="F124">
        <v>47.75</v>
      </c>
      <c r="G124" t="s">
        <v>492</v>
      </c>
      <c r="H124" t="s">
        <v>492</v>
      </c>
      <c r="I124" t="s">
        <v>492</v>
      </c>
      <c r="J124" t="s">
        <v>492</v>
      </c>
      <c r="K124" t="s">
        <v>492</v>
      </c>
      <c r="L124" t="s">
        <v>492</v>
      </c>
      <c r="M124" t="s">
        <v>1299</v>
      </c>
      <c r="N124" t="s">
        <v>492</v>
      </c>
      <c r="O124" t="s">
        <v>492</v>
      </c>
      <c r="P124" t="s">
        <v>492</v>
      </c>
      <c r="Q124" t="s">
        <v>492</v>
      </c>
      <c r="R124" t="s">
        <v>492</v>
      </c>
      <c r="S124" t="s">
        <v>492</v>
      </c>
      <c r="T124" t="s">
        <v>492</v>
      </c>
      <c r="U124" t="s">
        <v>492</v>
      </c>
      <c r="V124" t="s">
        <v>1365</v>
      </c>
      <c r="W124" t="s">
        <v>492</v>
      </c>
      <c r="X124" t="s">
        <v>492</v>
      </c>
      <c r="Y124" t="s">
        <v>492</v>
      </c>
      <c r="Z124" t="s">
        <v>492</v>
      </c>
      <c r="AA124" t="s">
        <v>492</v>
      </c>
      <c r="AB124" t="s">
        <v>492</v>
      </c>
      <c r="AC124" t="s">
        <v>492</v>
      </c>
      <c r="AD124" t="s">
        <v>492</v>
      </c>
      <c r="AE124">
        <v>145.88872243</v>
      </c>
      <c r="AF124">
        <v>-21.23835017</v>
      </c>
      <c r="AG124">
        <v>313.60000000000002</v>
      </c>
      <c r="AH124" s="102">
        <v>30783</v>
      </c>
      <c r="AJ124" t="s">
        <v>1298</v>
      </c>
    </row>
    <row r="125" spans="1:36" x14ac:dyDescent="0.25">
      <c r="A125" t="s">
        <v>1358</v>
      </c>
      <c r="B125">
        <v>3820</v>
      </c>
      <c r="C125" t="s">
        <v>1158</v>
      </c>
      <c r="D125">
        <v>2162.79161199294</v>
      </c>
      <c r="E125">
        <v>2169.56</v>
      </c>
      <c r="F125">
        <v>84</v>
      </c>
      <c r="G125" t="s">
        <v>492</v>
      </c>
      <c r="H125" t="s">
        <v>492</v>
      </c>
      <c r="I125" t="s">
        <v>492</v>
      </c>
      <c r="J125" t="s">
        <v>492</v>
      </c>
      <c r="K125" t="s">
        <v>492</v>
      </c>
      <c r="L125" t="s">
        <v>492</v>
      </c>
      <c r="M125" t="s">
        <v>731</v>
      </c>
      <c r="N125" t="s">
        <v>492</v>
      </c>
      <c r="O125" t="s">
        <v>492</v>
      </c>
      <c r="P125" t="s">
        <v>492</v>
      </c>
      <c r="Q125" t="s">
        <v>492</v>
      </c>
      <c r="R125" t="s">
        <v>492</v>
      </c>
      <c r="S125" t="s">
        <v>492</v>
      </c>
      <c r="T125" t="s">
        <v>492</v>
      </c>
      <c r="U125" t="s">
        <v>492</v>
      </c>
      <c r="V125" t="s">
        <v>1360</v>
      </c>
      <c r="W125" t="s">
        <v>492</v>
      </c>
      <c r="X125" t="s">
        <v>492</v>
      </c>
      <c r="Y125" t="s">
        <v>492</v>
      </c>
      <c r="Z125" t="s">
        <v>492</v>
      </c>
      <c r="AA125" t="s">
        <v>492</v>
      </c>
      <c r="AB125" t="s">
        <v>492</v>
      </c>
      <c r="AC125" t="s">
        <v>492</v>
      </c>
      <c r="AD125" t="s">
        <v>492</v>
      </c>
      <c r="AE125">
        <v>145.88872243</v>
      </c>
      <c r="AF125">
        <v>-21.23835017</v>
      </c>
      <c r="AG125">
        <v>313.60000000000002</v>
      </c>
      <c r="AH125" s="102">
        <v>30783</v>
      </c>
      <c r="AJ125" t="s">
        <v>1369</v>
      </c>
    </row>
    <row r="126" spans="1:36" x14ac:dyDescent="0.25">
      <c r="A126" t="s">
        <v>1358</v>
      </c>
      <c r="B126">
        <v>3820</v>
      </c>
      <c r="C126" t="s">
        <v>1158</v>
      </c>
      <c r="D126">
        <v>2162.80160493827</v>
      </c>
      <c r="E126">
        <v>2169.5700000000002</v>
      </c>
      <c r="F126">
        <v>86.36</v>
      </c>
      <c r="G126" t="s">
        <v>492</v>
      </c>
      <c r="H126" t="s">
        <v>492</v>
      </c>
      <c r="I126" t="s">
        <v>492</v>
      </c>
      <c r="J126" t="s">
        <v>492</v>
      </c>
      <c r="K126" t="s">
        <v>492</v>
      </c>
      <c r="L126" t="s">
        <v>492</v>
      </c>
      <c r="M126" t="s">
        <v>1299</v>
      </c>
      <c r="N126" t="s">
        <v>492</v>
      </c>
      <c r="O126" t="s">
        <v>492</v>
      </c>
      <c r="P126" t="s">
        <v>492</v>
      </c>
      <c r="Q126" t="s">
        <v>492</v>
      </c>
      <c r="R126" t="s">
        <v>492</v>
      </c>
      <c r="S126" t="s">
        <v>492</v>
      </c>
      <c r="T126" t="s">
        <v>492</v>
      </c>
      <c r="U126" t="s">
        <v>492</v>
      </c>
      <c r="V126" t="s">
        <v>1365</v>
      </c>
      <c r="W126" t="s">
        <v>492</v>
      </c>
      <c r="X126" t="s">
        <v>492</v>
      </c>
      <c r="Y126" t="s">
        <v>492</v>
      </c>
      <c r="Z126" t="s">
        <v>492</v>
      </c>
      <c r="AA126" t="s">
        <v>492</v>
      </c>
      <c r="AB126" t="s">
        <v>492</v>
      </c>
      <c r="AC126" t="s">
        <v>492</v>
      </c>
      <c r="AD126" t="s">
        <v>492</v>
      </c>
      <c r="AE126">
        <v>145.88872243</v>
      </c>
      <c r="AF126">
        <v>-21.23835017</v>
      </c>
      <c r="AG126">
        <v>313.60000000000002</v>
      </c>
      <c r="AH126" s="102">
        <v>30783</v>
      </c>
      <c r="AJ126" t="s">
        <v>1369</v>
      </c>
    </row>
    <row r="127" spans="1:36" x14ac:dyDescent="0.25">
      <c r="A127" t="s">
        <v>1358</v>
      </c>
      <c r="B127">
        <v>3820</v>
      </c>
      <c r="C127" t="s">
        <v>1158</v>
      </c>
      <c r="D127">
        <v>2164.0107513227499</v>
      </c>
      <c r="E127">
        <v>2170.7800000000002</v>
      </c>
      <c r="F127">
        <v>81.11</v>
      </c>
      <c r="G127" t="s">
        <v>492</v>
      </c>
      <c r="H127" t="s">
        <v>492</v>
      </c>
      <c r="I127" t="s">
        <v>492</v>
      </c>
      <c r="J127" t="s">
        <v>492</v>
      </c>
      <c r="K127" t="s">
        <v>492</v>
      </c>
      <c r="L127" t="s">
        <v>492</v>
      </c>
      <c r="M127" t="s">
        <v>731</v>
      </c>
      <c r="N127" t="s">
        <v>492</v>
      </c>
      <c r="O127" t="s">
        <v>492</v>
      </c>
      <c r="P127" t="s">
        <v>492</v>
      </c>
      <c r="Q127" t="s">
        <v>492</v>
      </c>
      <c r="R127" t="s">
        <v>492</v>
      </c>
      <c r="S127" t="s">
        <v>492</v>
      </c>
      <c r="T127" t="s">
        <v>492</v>
      </c>
      <c r="U127" t="s">
        <v>492</v>
      </c>
      <c r="V127" t="s">
        <v>1360</v>
      </c>
      <c r="W127" t="s">
        <v>492</v>
      </c>
      <c r="X127" t="s">
        <v>492</v>
      </c>
      <c r="Y127" t="s">
        <v>492</v>
      </c>
      <c r="Z127" t="s">
        <v>492</v>
      </c>
      <c r="AA127" t="s">
        <v>492</v>
      </c>
      <c r="AB127" t="s">
        <v>492</v>
      </c>
      <c r="AC127" t="s">
        <v>492</v>
      </c>
      <c r="AD127" t="s">
        <v>492</v>
      </c>
      <c r="AE127">
        <v>145.88872243</v>
      </c>
      <c r="AF127">
        <v>-21.23835017</v>
      </c>
      <c r="AG127">
        <v>313.60000000000002</v>
      </c>
      <c r="AH127" s="102">
        <v>30783</v>
      </c>
      <c r="AJ127" t="s">
        <v>1369</v>
      </c>
    </row>
    <row r="128" spans="1:36" x14ac:dyDescent="0.25">
      <c r="A128" t="s">
        <v>1358</v>
      </c>
      <c r="B128">
        <v>3820</v>
      </c>
      <c r="C128" t="s">
        <v>1158</v>
      </c>
      <c r="D128">
        <v>2164.0207442680698</v>
      </c>
      <c r="E128">
        <v>2170.79</v>
      </c>
      <c r="F128">
        <v>84</v>
      </c>
      <c r="G128" t="s">
        <v>492</v>
      </c>
      <c r="H128" t="s">
        <v>492</v>
      </c>
      <c r="I128" t="s">
        <v>492</v>
      </c>
      <c r="J128" t="s">
        <v>492</v>
      </c>
      <c r="K128" t="s">
        <v>492</v>
      </c>
      <c r="L128" t="s">
        <v>492</v>
      </c>
      <c r="M128" t="s">
        <v>731</v>
      </c>
      <c r="N128" t="s">
        <v>492</v>
      </c>
      <c r="O128" t="s">
        <v>492</v>
      </c>
      <c r="P128" t="s">
        <v>492</v>
      </c>
      <c r="Q128" t="s">
        <v>492</v>
      </c>
      <c r="R128" t="s">
        <v>492</v>
      </c>
      <c r="S128" t="s">
        <v>492</v>
      </c>
      <c r="T128" t="s">
        <v>492</v>
      </c>
      <c r="U128" t="s">
        <v>492</v>
      </c>
      <c r="V128" t="s">
        <v>1360</v>
      </c>
      <c r="W128" t="s">
        <v>492</v>
      </c>
      <c r="X128" t="s">
        <v>492</v>
      </c>
      <c r="Y128" t="s">
        <v>492</v>
      </c>
      <c r="Z128" t="s">
        <v>492</v>
      </c>
      <c r="AA128" t="s">
        <v>492</v>
      </c>
      <c r="AB128" t="s">
        <v>492</v>
      </c>
      <c r="AC128" t="s">
        <v>492</v>
      </c>
      <c r="AD128" t="s">
        <v>492</v>
      </c>
      <c r="AE128">
        <v>145.88872243</v>
      </c>
      <c r="AF128">
        <v>-21.23835017</v>
      </c>
      <c r="AG128">
        <v>313.60000000000002</v>
      </c>
      <c r="AH128" s="102">
        <v>30783</v>
      </c>
      <c r="AJ128" t="s">
        <v>1369</v>
      </c>
    </row>
    <row r="129" spans="1:36" x14ac:dyDescent="0.25">
      <c r="A129" t="s">
        <v>1358</v>
      </c>
      <c r="B129">
        <v>3820</v>
      </c>
      <c r="C129" t="s">
        <v>1158</v>
      </c>
      <c r="D129">
        <v>3216.6836485532799</v>
      </c>
      <c r="E129">
        <v>3239.56</v>
      </c>
      <c r="F129">
        <v>131.11000000000001</v>
      </c>
      <c r="G129" t="s">
        <v>492</v>
      </c>
      <c r="H129" t="s">
        <v>492</v>
      </c>
      <c r="I129" t="s">
        <v>492</v>
      </c>
      <c r="J129" t="s">
        <v>492</v>
      </c>
      <c r="K129" t="s">
        <v>492</v>
      </c>
      <c r="L129" t="s">
        <v>492</v>
      </c>
      <c r="M129" t="s">
        <v>1283</v>
      </c>
      <c r="N129" t="s">
        <v>492</v>
      </c>
      <c r="O129" t="s">
        <v>492</v>
      </c>
      <c r="P129" t="s">
        <v>492</v>
      </c>
      <c r="Q129" t="s">
        <v>492</v>
      </c>
      <c r="R129" t="s">
        <v>492</v>
      </c>
      <c r="S129" t="s">
        <v>492</v>
      </c>
      <c r="T129" t="s">
        <v>492</v>
      </c>
      <c r="U129" t="s">
        <v>492</v>
      </c>
      <c r="V129" t="s">
        <v>44</v>
      </c>
      <c r="W129" t="s">
        <v>492</v>
      </c>
      <c r="X129" t="s">
        <v>492</v>
      </c>
      <c r="Y129" t="s">
        <v>492</v>
      </c>
      <c r="Z129" t="s">
        <v>492</v>
      </c>
      <c r="AA129" t="s">
        <v>492</v>
      </c>
      <c r="AB129" t="s">
        <v>492</v>
      </c>
      <c r="AC129" t="s">
        <v>492</v>
      </c>
      <c r="AD129" t="s">
        <v>492</v>
      </c>
      <c r="AE129">
        <v>145.88872243</v>
      </c>
      <c r="AF129">
        <v>-21.23835017</v>
      </c>
      <c r="AG129">
        <v>313.60000000000002</v>
      </c>
      <c r="AH129" s="102">
        <v>30783</v>
      </c>
      <c r="AJ129" t="s">
        <v>1370</v>
      </c>
    </row>
    <row r="130" spans="1:36" x14ac:dyDescent="0.25">
      <c r="A130" t="s">
        <v>1358</v>
      </c>
      <c r="B130">
        <v>3820</v>
      </c>
      <c r="C130" t="s">
        <v>1158</v>
      </c>
      <c r="D130">
        <v>3588.3724828721001</v>
      </c>
      <c r="E130">
        <v>3611.88</v>
      </c>
      <c r="F130">
        <v>147</v>
      </c>
      <c r="G130" t="s">
        <v>492</v>
      </c>
      <c r="H130" t="s">
        <v>492</v>
      </c>
      <c r="I130" t="s">
        <v>492</v>
      </c>
      <c r="J130" t="s">
        <v>492</v>
      </c>
      <c r="K130" t="s">
        <v>492</v>
      </c>
      <c r="L130" t="s">
        <v>492</v>
      </c>
      <c r="M130" t="s">
        <v>729</v>
      </c>
      <c r="N130" t="s">
        <v>492</v>
      </c>
      <c r="O130" t="s">
        <v>492</v>
      </c>
      <c r="P130" t="s">
        <v>492</v>
      </c>
      <c r="Q130" t="s">
        <v>492</v>
      </c>
      <c r="R130" t="s">
        <v>492</v>
      </c>
      <c r="S130" t="s">
        <v>492</v>
      </c>
      <c r="T130" t="s">
        <v>492</v>
      </c>
      <c r="U130" t="s">
        <v>492</v>
      </c>
      <c r="V130" t="s">
        <v>1360</v>
      </c>
      <c r="W130" t="s">
        <v>492</v>
      </c>
      <c r="X130" t="s">
        <v>492</v>
      </c>
      <c r="Y130" t="s">
        <v>492</v>
      </c>
      <c r="Z130" t="s">
        <v>492</v>
      </c>
      <c r="AA130" t="s">
        <v>492</v>
      </c>
      <c r="AB130" t="s">
        <v>492</v>
      </c>
      <c r="AC130" t="s">
        <v>492</v>
      </c>
      <c r="AD130" t="s">
        <v>492</v>
      </c>
      <c r="AE130">
        <v>145.88872243</v>
      </c>
      <c r="AF130">
        <v>-21.23835017</v>
      </c>
      <c r="AG130">
        <v>313.60000000000002</v>
      </c>
      <c r="AH130" s="102">
        <v>30783</v>
      </c>
      <c r="AJ130" t="s">
        <v>1370</v>
      </c>
    </row>
    <row r="131" spans="1:36" x14ac:dyDescent="0.25">
      <c r="A131" t="s">
        <v>1358</v>
      </c>
      <c r="B131">
        <v>3820</v>
      </c>
      <c r="C131" t="s">
        <v>1158</v>
      </c>
      <c r="D131">
        <v>3595.4082788331998</v>
      </c>
      <c r="E131">
        <v>3618.89</v>
      </c>
      <c r="F131">
        <v>152</v>
      </c>
      <c r="G131" t="s">
        <v>492</v>
      </c>
      <c r="H131" t="s">
        <v>492</v>
      </c>
      <c r="I131" t="s">
        <v>492</v>
      </c>
      <c r="J131" t="s">
        <v>492</v>
      </c>
      <c r="K131" t="s">
        <v>492</v>
      </c>
      <c r="L131" t="s">
        <v>492</v>
      </c>
      <c r="M131" t="s">
        <v>729</v>
      </c>
      <c r="N131" t="s">
        <v>492</v>
      </c>
      <c r="O131" t="s">
        <v>492</v>
      </c>
      <c r="P131" t="s">
        <v>492</v>
      </c>
      <c r="Q131" t="s">
        <v>492</v>
      </c>
      <c r="R131" t="s">
        <v>492</v>
      </c>
      <c r="S131" t="s">
        <v>492</v>
      </c>
      <c r="T131" t="s">
        <v>492</v>
      </c>
      <c r="U131" t="s">
        <v>492</v>
      </c>
      <c r="V131" t="s">
        <v>1360</v>
      </c>
      <c r="W131" t="s">
        <v>492</v>
      </c>
      <c r="X131" t="s">
        <v>492</v>
      </c>
      <c r="Y131" t="s">
        <v>492</v>
      </c>
      <c r="Z131" t="s">
        <v>492</v>
      </c>
      <c r="AA131" t="s">
        <v>492</v>
      </c>
      <c r="AB131" t="s">
        <v>492</v>
      </c>
      <c r="AC131" t="s">
        <v>492</v>
      </c>
      <c r="AD131" t="s">
        <v>492</v>
      </c>
      <c r="AE131">
        <v>145.88872243</v>
      </c>
      <c r="AF131">
        <v>-21.23835017</v>
      </c>
      <c r="AG131">
        <v>313.60000000000002</v>
      </c>
      <c r="AH131" s="102">
        <v>30783</v>
      </c>
      <c r="AJ131" t="s">
        <v>1370</v>
      </c>
    </row>
    <row r="132" spans="1:36" x14ac:dyDescent="0.25">
      <c r="A132" t="s">
        <v>1358</v>
      </c>
      <c r="B132">
        <v>3820</v>
      </c>
      <c r="C132" t="s">
        <v>1158</v>
      </c>
      <c r="D132">
        <v>3596.0205235602002</v>
      </c>
      <c r="E132">
        <v>3619.5</v>
      </c>
      <c r="F132">
        <v>158.31</v>
      </c>
      <c r="G132" t="s">
        <v>492</v>
      </c>
      <c r="H132" t="s">
        <v>492</v>
      </c>
      <c r="I132" t="s">
        <v>492</v>
      </c>
      <c r="J132" t="s">
        <v>492</v>
      </c>
      <c r="K132" t="s">
        <v>492</v>
      </c>
      <c r="L132" t="s">
        <v>492</v>
      </c>
      <c r="M132" t="s">
        <v>1299</v>
      </c>
      <c r="N132" t="s">
        <v>492</v>
      </c>
      <c r="O132" t="s">
        <v>492</v>
      </c>
      <c r="P132" t="s">
        <v>492</v>
      </c>
      <c r="Q132" t="s">
        <v>492</v>
      </c>
      <c r="R132" t="s">
        <v>492</v>
      </c>
      <c r="S132" t="s">
        <v>492</v>
      </c>
      <c r="T132" t="s">
        <v>492</v>
      </c>
      <c r="U132" t="s">
        <v>492</v>
      </c>
      <c r="V132" t="s">
        <v>1365</v>
      </c>
      <c r="W132" t="s">
        <v>492</v>
      </c>
      <c r="X132" t="s">
        <v>492</v>
      </c>
      <c r="Y132" t="s">
        <v>492</v>
      </c>
      <c r="Z132" t="s">
        <v>492</v>
      </c>
      <c r="AA132" t="s">
        <v>492</v>
      </c>
      <c r="AB132" t="s">
        <v>492</v>
      </c>
      <c r="AC132" t="s">
        <v>492</v>
      </c>
      <c r="AD132" t="s">
        <v>492</v>
      </c>
      <c r="AE132">
        <v>145.88872243</v>
      </c>
      <c r="AF132">
        <v>-21.23835017</v>
      </c>
      <c r="AG132">
        <v>313.60000000000002</v>
      </c>
      <c r="AH132" s="102">
        <v>30783</v>
      </c>
      <c r="AJ132" t="s">
        <v>1370</v>
      </c>
    </row>
    <row r="133" spans="1:36" x14ac:dyDescent="0.25">
      <c r="A133" t="s">
        <v>1358</v>
      </c>
      <c r="B133">
        <v>3819</v>
      </c>
      <c r="C133" t="s">
        <v>609</v>
      </c>
      <c r="D133">
        <v>1299.85925736235</v>
      </c>
      <c r="E133">
        <v>1300</v>
      </c>
      <c r="F133">
        <v>80</v>
      </c>
      <c r="G133" t="s">
        <v>492</v>
      </c>
      <c r="H133" t="s">
        <v>492</v>
      </c>
      <c r="I133" t="s">
        <v>492</v>
      </c>
      <c r="J133" t="s">
        <v>492</v>
      </c>
      <c r="K133" t="s">
        <v>492</v>
      </c>
      <c r="L133" t="s">
        <v>492</v>
      </c>
      <c r="M133" t="s">
        <v>1297</v>
      </c>
      <c r="N133" t="s">
        <v>492</v>
      </c>
      <c r="O133" t="s">
        <v>492</v>
      </c>
      <c r="P133" t="s">
        <v>492</v>
      </c>
      <c r="Q133" t="s">
        <v>492</v>
      </c>
      <c r="R133" t="s">
        <v>492</v>
      </c>
      <c r="S133" t="s">
        <v>492</v>
      </c>
      <c r="T133" t="s">
        <v>492</v>
      </c>
      <c r="U133" t="s">
        <v>492</v>
      </c>
      <c r="V133" t="s">
        <v>884</v>
      </c>
      <c r="W133" t="s">
        <v>492</v>
      </c>
      <c r="X133" t="s">
        <v>492</v>
      </c>
      <c r="Y133" t="s">
        <v>492</v>
      </c>
      <c r="Z133" t="s">
        <v>492</v>
      </c>
      <c r="AA133" t="s">
        <v>492</v>
      </c>
      <c r="AB133" t="s">
        <v>492</v>
      </c>
      <c r="AC133" t="s">
        <v>492</v>
      </c>
      <c r="AD133" t="s">
        <v>492</v>
      </c>
      <c r="AE133">
        <v>144.50114081999999</v>
      </c>
      <c r="AF133">
        <v>-22.731526649999999</v>
      </c>
      <c r="AG133">
        <v>214.87</v>
      </c>
      <c r="AH133" s="102">
        <v>25532</v>
      </c>
      <c r="AJ133" t="s">
        <v>887</v>
      </c>
    </row>
    <row r="134" spans="1:36" x14ac:dyDescent="0.25">
      <c r="A134" t="s">
        <v>1358</v>
      </c>
      <c r="B134">
        <v>3819</v>
      </c>
      <c r="C134" t="s">
        <v>609</v>
      </c>
      <c r="D134">
        <v>1399.8512296046099</v>
      </c>
      <c r="E134">
        <v>1400</v>
      </c>
      <c r="F134">
        <v>77</v>
      </c>
      <c r="G134" t="s">
        <v>492</v>
      </c>
      <c r="H134" t="s">
        <v>492</v>
      </c>
      <c r="I134" t="s">
        <v>492</v>
      </c>
      <c r="J134" t="s">
        <v>492</v>
      </c>
      <c r="K134" t="s">
        <v>492</v>
      </c>
      <c r="L134" t="s">
        <v>492</v>
      </c>
      <c r="M134" t="s">
        <v>1297</v>
      </c>
      <c r="N134" t="s">
        <v>492</v>
      </c>
      <c r="O134" t="s">
        <v>492</v>
      </c>
      <c r="P134" t="s">
        <v>492</v>
      </c>
      <c r="Q134" t="s">
        <v>492</v>
      </c>
      <c r="R134" t="s">
        <v>492</v>
      </c>
      <c r="S134" t="s">
        <v>492</v>
      </c>
      <c r="T134" t="s">
        <v>492</v>
      </c>
      <c r="U134" t="s">
        <v>492</v>
      </c>
      <c r="V134" t="s">
        <v>884</v>
      </c>
      <c r="W134" t="s">
        <v>492</v>
      </c>
      <c r="X134" t="s">
        <v>492</v>
      </c>
      <c r="Y134" t="s">
        <v>492</v>
      </c>
      <c r="Z134" t="s">
        <v>492</v>
      </c>
      <c r="AA134" t="s">
        <v>492</v>
      </c>
      <c r="AB134" t="s">
        <v>492</v>
      </c>
      <c r="AC134" t="s">
        <v>492</v>
      </c>
      <c r="AD134" t="s">
        <v>492</v>
      </c>
      <c r="AE134">
        <v>144.50114081999999</v>
      </c>
      <c r="AF134">
        <v>-22.731526649999999</v>
      </c>
      <c r="AG134">
        <v>214.87</v>
      </c>
      <c r="AH134" s="102">
        <v>25532</v>
      </c>
      <c r="AJ134" t="s">
        <v>887</v>
      </c>
    </row>
    <row r="135" spans="1:36" x14ac:dyDescent="0.25">
      <c r="A135" t="s">
        <v>1358</v>
      </c>
      <c r="B135">
        <v>3819</v>
      </c>
      <c r="C135" t="s">
        <v>609</v>
      </c>
      <c r="D135">
        <v>1446.73204057626</v>
      </c>
      <c r="E135">
        <v>1446.88</v>
      </c>
      <c r="F135">
        <v>76.64</v>
      </c>
      <c r="G135" t="s">
        <v>492</v>
      </c>
      <c r="H135" t="s">
        <v>492</v>
      </c>
      <c r="I135" t="s">
        <v>492</v>
      </c>
      <c r="J135" t="s">
        <v>492</v>
      </c>
      <c r="K135" t="s">
        <v>492</v>
      </c>
      <c r="L135" t="s">
        <v>492</v>
      </c>
      <c r="M135" t="s">
        <v>731</v>
      </c>
      <c r="N135" t="s">
        <v>492</v>
      </c>
      <c r="O135" t="s">
        <v>492</v>
      </c>
      <c r="P135" t="s">
        <v>492</v>
      </c>
      <c r="Q135" t="s">
        <v>492</v>
      </c>
      <c r="R135" t="s">
        <v>492</v>
      </c>
      <c r="S135" t="s">
        <v>492</v>
      </c>
      <c r="T135" t="s">
        <v>492</v>
      </c>
      <c r="U135" t="s">
        <v>492</v>
      </c>
      <c r="V135" t="s">
        <v>1360</v>
      </c>
      <c r="W135" t="s">
        <v>492</v>
      </c>
      <c r="X135" t="s">
        <v>492</v>
      </c>
      <c r="Y135" t="s">
        <v>492</v>
      </c>
      <c r="Z135" t="s">
        <v>492</v>
      </c>
      <c r="AA135" t="s">
        <v>492</v>
      </c>
      <c r="AB135" t="s">
        <v>492</v>
      </c>
      <c r="AC135" t="s">
        <v>492</v>
      </c>
      <c r="AD135" t="s">
        <v>492</v>
      </c>
      <c r="AE135">
        <v>144.50114081999999</v>
      </c>
      <c r="AF135">
        <v>-22.731526649999999</v>
      </c>
      <c r="AG135">
        <v>214.87</v>
      </c>
      <c r="AH135" s="102">
        <v>25532</v>
      </c>
      <c r="AJ135" t="s">
        <v>1282</v>
      </c>
    </row>
    <row r="136" spans="1:36" x14ac:dyDescent="0.25">
      <c r="A136" t="s">
        <v>1358</v>
      </c>
      <c r="B136">
        <v>3819</v>
      </c>
      <c r="C136" t="s">
        <v>609</v>
      </c>
      <c r="D136">
        <v>1448.5620722332101</v>
      </c>
      <c r="E136">
        <v>1448.71</v>
      </c>
      <c r="F136">
        <v>76.64</v>
      </c>
      <c r="G136" t="s">
        <v>492</v>
      </c>
      <c r="H136" t="s">
        <v>492</v>
      </c>
      <c r="I136" t="s">
        <v>492</v>
      </c>
      <c r="J136" t="s">
        <v>492</v>
      </c>
      <c r="K136" t="s">
        <v>492</v>
      </c>
      <c r="L136" t="s">
        <v>492</v>
      </c>
      <c r="M136" t="s">
        <v>731</v>
      </c>
      <c r="N136" t="s">
        <v>492</v>
      </c>
      <c r="O136" t="s">
        <v>492</v>
      </c>
      <c r="P136" t="s">
        <v>492</v>
      </c>
      <c r="Q136" t="s">
        <v>492</v>
      </c>
      <c r="R136" t="s">
        <v>492</v>
      </c>
      <c r="S136" t="s">
        <v>492</v>
      </c>
      <c r="T136" t="s">
        <v>492</v>
      </c>
      <c r="U136" t="s">
        <v>492</v>
      </c>
      <c r="V136" t="s">
        <v>1360</v>
      </c>
      <c r="W136" t="s">
        <v>492</v>
      </c>
      <c r="X136" t="s">
        <v>492</v>
      </c>
      <c r="Y136" t="s">
        <v>492</v>
      </c>
      <c r="Z136" t="s">
        <v>492</v>
      </c>
      <c r="AA136" t="s">
        <v>492</v>
      </c>
      <c r="AB136" t="s">
        <v>492</v>
      </c>
      <c r="AC136" t="s">
        <v>492</v>
      </c>
      <c r="AD136" t="s">
        <v>492</v>
      </c>
      <c r="AE136">
        <v>144.50114081999999</v>
      </c>
      <c r="AF136">
        <v>-22.731526649999999</v>
      </c>
      <c r="AG136">
        <v>214.87</v>
      </c>
      <c r="AH136" s="102">
        <v>25532</v>
      </c>
    </row>
    <row r="137" spans="1:36" x14ac:dyDescent="0.25">
      <c r="A137" t="s">
        <v>1358</v>
      </c>
      <c r="B137">
        <v>3821</v>
      </c>
      <c r="C137" t="s">
        <v>1161</v>
      </c>
      <c r="D137">
        <v>431.16528222621099</v>
      </c>
      <c r="E137">
        <v>431.39</v>
      </c>
      <c r="F137">
        <v>46.7</v>
      </c>
      <c r="G137" t="s">
        <v>492</v>
      </c>
      <c r="H137" t="s">
        <v>492</v>
      </c>
      <c r="I137" t="s">
        <v>492</v>
      </c>
      <c r="J137" t="s">
        <v>492</v>
      </c>
      <c r="K137" t="s">
        <v>492</v>
      </c>
      <c r="L137" t="s">
        <v>492</v>
      </c>
      <c r="M137" t="s">
        <v>1280</v>
      </c>
      <c r="N137" t="s">
        <v>492</v>
      </c>
      <c r="O137" t="s">
        <v>492</v>
      </c>
      <c r="P137" t="s">
        <v>492</v>
      </c>
      <c r="Q137" t="s">
        <v>492</v>
      </c>
      <c r="R137" t="s">
        <v>492</v>
      </c>
      <c r="S137" t="s">
        <v>492</v>
      </c>
      <c r="T137" t="s">
        <v>492</v>
      </c>
      <c r="U137" t="s">
        <v>492</v>
      </c>
      <c r="V137" t="s">
        <v>44</v>
      </c>
      <c r="W137" t="s">
        <v>492</v>
      </c>
      <c r="X137" t="s">
        <v>492</v>
      </c>
      <c r="Y137" t="s">
        <v>492</v>
      </c>
      <c r="Z137" t="s">
        <v>492</v>
      </c>
      <c r="AA137" t="s">
        <v>492</v>
      </c>
      <c r="AB137" t="s">
        <v>492</v>
      </c>
      <c r="AC137" t="s">
        <v>492</v>
      </c>
      <c r="AD137" t="s">
        <v>492</v>
      </c>
      <c r="AE137">
        <v>144.40979376999999</v>
      </c>
      <c r="AF137">
        <v>-22.961337010000001</v>
      </c>
      <c r="AG137">
        <v>214.7</v>
      </c>
      <c r="AH137" s="102">
        <v>29934</v>
      </c>
      <c r="AJ137" t="s">
        <v>1300</v>
      </c>
    </row>
    <row r="138" spans="1:36" x14ac:dyDescent="0.25">
      <c r="A138" t="s">
        <v>1358</v>
      </c>
      <c r="B138">
        <v>3821</v>
      </c>
      <c r="C138" t="s">
        <v>1161</v>
      </c>
      <c r="D138">
        <v>551.27096947935297</v>
      </c>
      <c r="E138">
        <v>551.5</v>
      </c>
      <c r="F138">
        <v>68</v>
      </c>
      <c r="G138" t="s">
        <v>492</v>
      </c>
      <c r="H138" t="s">
        <v>492</v>
      </c>
      <c r="I138" t="s">
        <v>492</v>
      </c>
      <c r="J138" t="s">
        <v>492</v>
      </c>
      <c r="K138" t="s">
        <v>492</v>
      </c>
      <c r="L138" t="s">
        <v>492</v>
      </c>
      <c r="M138" t="s">
        <v>731</v>
      </c>
      <c r="N138" t="s">
        <v>492</v>
      </c>
      <c r="O138" t="s">
        <v>492</v>
      </c>
      <c r="P138" t="s">
        <v>492</v>
      </c>
      <c r="Q138" t="s">
        <v>492</v>
      </c>
      <c r="R138" t="s">
        <v>492</v>
      </c>
      <c r="S138" t="s">
        <v>492</v>
      </c>
      <c r="T138" t="s">
        <v>492</v>
      </c>
      <c r="U138" t="s">
        <v>492</v>
      </c>
      <c r="V138" t="s">
        <v>1360</v>
      </c>
      <c r="W138" t="s">
        <v>492</v>
      </c>
      <c r="X138" t="s">
        <v>492</v>
      </c>
      <c r="Y138" t="s">
        <v>492</v>
      </c>
      <c r="Z138" t="s">
        <v>492</v>
      </c>
      <c r="AA138" t="s">
        <v>492</v>
      </c>
      <c r="AB138" t="s">
        <v>492</v>
      </c>
      <c r="AC138" t="s">
        <v>492</v>
      </c>
      <c r="AD138" t="s">
        <v>492</v>
      </c>
      <c r="AE138">
        <v>144.40979376999999</v>
      </c>
      <c r="AF138">
        <v>-22.961337010000001</v>
      </c>
      <c r="AG138">
        <v>214.7</v>
      </c>
      <c r="AH138" s="102">
        <v>29934</v>
      </c>
      <c r="AJ138" t="s">
        <v>1371</v>
      </c>
    </row>
    <row r="139" spans="1:36" x14ac:dyDescent="0.25">
      <c r="A139" t="s">
        <v>1358</v>
      </c>
      <c r="B139">
        <v>3821</v>
      </c>
      <c r="C139" t="s">
        <v>1161</v>
      </c>
      <c r="D139">
        <v>551.77095152603204</v>
      </c>
      <c r="E139">
        <v>552</v>
      </c>
      <c r="F139">
        <v>66</v>
      </c>
      <c r="G139" t="s">
        <v>492</v>
      </c>
      <c r="H139" t="s">
        <v>492</v>
      </c>
      <c r="I139" t="s">
        <v>492</v>
      </c>
      <c r="J139" t="s">
        <v>492</v>
      </c>
      <c r="K139" t="s">
        <v>492</v>
      </c>
      <c r="L139" t="s">
        <v>492</v>
      </c>
      <c r="M139" t="s">
        <v>731</v>
      </c>
      <c r="N139" t="s">
        <v>492</v>
      </c>
      <c r="O139" t="s">
        <v>492</v>
      </c>
      <c r="P139" t="s">
        <v>492</v>
      </c>
      <c r="Q139" t="s">
        <v>492</v>
      </c>
      <c r="R139" t="s">
        <v>492</v>
      </c>
      <c r="S139" t="s">
        <v>492</v>
      </c>
      <c r="T139" t="s">
        <v>492</v>
      </c>
      <c r="U139" t="s">
        <v>492</v>
      </c>
      <c r="V139" t="s">
        <v>1360</v>
      </c>
      <c r="W139" t="s">
        <v>492</v>
      </c>
      <c r="X139" t="s">
        <v>492</v>
      </c>
      <c r="Y139" t="s">
        <v>492</v>
      </c>
      <c r="Z139" t="s">
        <v>492</v>
      </c>
      <c r="AA139" t="s">
        <v>492</v>
      </c>
      <c r="AB139" t="s">
        <v>492</v>
      </c>
      <c r="AC139" t="s">
        <v>492</v>
      </c>
      <c r="AD139" t="s">
        <v>492</v>
      </c>
      <c r="AE139">
        <v>144.40979376999999</v>
      </c>
      <c r="AF139">
        <v>-22.961337010000001</v>
      </c>
      <c r="AG139">
        <v>214.7</v>
      </c>
      <c r="AH139" s="102">
        <v>29934</v>
      </c>
      <c r="AJ139" t="s">
        <v>1371</v>
      </c>
    </row>
    <row r="140" spans="1:36" x14ac:dyDescent="0.25">
      <c r="A140" t="s">
        <v>1358</v>
      </c>
      <c r="B140">
        <v>3821</v>
      </c>
      <c r="C140" t="s">
        <v>1161</v>
      </c>
      <c r="D140">
        <v>1121.7669561413099</v>
      </c>
      <c r="E140">
        <v>1122</v>
      </c>
      <c r="F140">
        <v>68.95</v>
      </c>
      <c r="G140" t="s">
        <v>492</v>
      </c>
      <c r="H140" t="s">
        <v>492</v>
      </c>
      <c r="I140" t="s">
        <v>492</v>
      </c>
      <c r="J140" t="s">
        <v>492</v>
      </c>
      <c r="K140" t="s">
        <v>492</v>
      </c>
      <c r="L140" t="s">
        <v>492</v>
      </c>
      <c r="M140" t="s">
        <v>1299</v>
      </c>
      <c r="N140" t="s">
        <v>492</v>
      </c>
      <c r="O140" t="s">
        <v>492</v>
      </c>
      <c r="P140" t="s">
        <v>492</v>
      </c>
      <c r="Q140" t="s">
        <v>492</v>
      </c>
      <c r="R140" t="s">
        <v>492</v>
      </c>
      <c r="S140" t="s">
        <v>492</v>
      </c>
      <c r="T140" t="s">
        <v>492</v>
      </c>
      <c r="U140" t="s">
        <v>492</v>
      </c>
      <c r="V140" t="s">
        <v>1365</v>
      </c>
      <c r="W140" t="s">
        <v>492</v>
      </c>
      <c r="X140" t="s">
        <v>492</v>
      </c>
      <c r="Y140" t="s">
        <v>492</v>
      </c>
      <c r="Z140" t="s">
        <v>492</v>
      </c>
      <c r="AA140" t="s">
        <v>492</v>
      </c>
      <c r="AB140" t="s">
        <v>492</v>
      </c>
      <c r="AC140" t="s">
        <v>492</v>
      </c>
      <c r="AD140" t="s">
        <v>492</v>
      </c>
      <c r="AE140">
        <v>144.40979376999999</v>
      </c>
      <c r="AF140">
        <v>-22.961337010000001</v>
      </c>
      <c r="AG140">
        <v>214.7</v>
      </c>
      <c r="AH140" s="102">
        <v>29934</v>
      </c>
      <c r="AJ140" t="s">
        <v>1282</v>
      </c>
    </row>
    <row r="141" spans="1:36" x14ac:dyDescent="0.25">
      <c r="A141" t="s">
        <v>1358</v>
      </c>
      <c r="B141">
        <v>3821</v>
      </c>
      <c r="C141" t="s">
        <v>1161</v>
      </c>
      <c r="D141">
        <v>1129.76716613802</v>
      </c>
      <c r="E141">
        <v>1130</v>
      </c>
      <c r="F141">
        <v>67</v>
      </c>
      <c r="G141" t="s">
        <v>492</v>
      </c>
      <c r="H141" t="s">
        <v>492</v>
      </c>
      <c r="I141" t="s">
        <v>492</v>
      </c>
      <c r="J141" t="s">
        <v>492</v>
      </c>
      <c r="K141" t="s">
        <v>492</v>
      </c>
      <c r="L141" t="s">
        <v>492</v>
      </c>
      <c r="M141" t="s">
        <v>729</v>
      </c>
      <c r="N141" t="s">
        <v>492</v>
      </c>
      <c r="O141" t="s">
        <v>492</v>
      </c>
      <c r="P141" t="s">
        <v>492</v>
      </c>
      <c r="Q141" t="s">
        <v>492</v>
      </c>
      <c r="R141" t="s">
        <v>492</v>
      </c>
      <c r="S141" t="s">
        <v>492</v>
      </c>
      <c r="T141" t="s">
        <v>492</v>
      </c>
      <c r="U141" t="s">
        <v>492</v>
      </c>
      <c r="V141" t="s">
        <v>1360</v>
      </c>
      <c r="W141" t="s">
        <v>492</v>
      </c>
      <c r="X141" t="s">
        <v>492</v>
      </c>
      <c r="Y141" t="s">
        <v>492</v>
      </c>
      <c r="Z141" t="s">
        <v>492</v>
      </c>
      <c r="AA141" t="s">
        <v>492</v>
      </c>
      <c r="AB141" t="s">
        <v>492</v>
      </c>
      <c r="AC141" t="s">
        <v>492</v>
      </c>
      <c r="AD141" t="s">
        <v>492</v>
      </c>
      <c r="AE141">
        <v>144.40979376999999</v>
      </c>
      <c r="AF141">
        <v>-22.961337010000001</v>
      </c>
      <c r="AG141">
        <v>214.7</v>
      </c>
      <c r="AH141" s="102">
        <v>29934</v>
      </c>
      <c r="AJ141" t="s">
        <v>1282</v>
      </c>
    </row>
    <row r="142" spans="1:36" x14ac:dyDescent="0.25">
      <c r="A142" t="s">
        <v>1358</v>
      </c>
      <c r="B142">
        <v>3821</v>
      </c>
      <c r="C142" t="s">
        <v>1161</v>
      </c>
      <c r="D142">
        <v>1130.7671923876101</v>
      </c>
      <c r="E142">
        <v>1131</v>
      </c>
      <c r="F142">
        <v>59</v>
      </c>
      <c r="G142" t="s">
        <v>492</v>
      </c>
      <c r="H142" t="s">
        <v>492</v>
      </c>
      <c r="I142" t="s">
        <v>492</v>
      </c>
      <c r="J142" t="s">
        <v>492</v>
      </c>
      <c r="K142" t="s">
        <v>492</v>
      </c>
      <c r="L142" t="s">
        <v>492</v>
      </c>
      <c r="M142" t="s">
        <v>731</v>
      </c>
      <c r="N142" t="s">
        <v>492</v>
      </c>
      <c r="O142" t="s">
        <v>492</v>
      </c>
      <c r="P142" t="s">
        <v>492</v>
      </c>
      <c r="Q142" t="s">
        <v>492</v>
      </c>
      <c r="R142" t="s">
        <v>492</v>
      </c>
      <c r="S142" t="s">
        <v>492</v>
      </c>
      <c r="T142" t="s">
        <v>492</v>
      </c>
      <c r="U142" t="s">
        <v>492</v>
      </c>
      <c r="V142" t="s">
        <v>1360</v>
      </c>
      <c r="W142" t="s">
        <v>492</v>
      </c>
      <c r="X142" t="s">
        <v>492</v>
      </c>
      <c r="Y142" t="s">
        <v>492</v>
      </c>
      <c r="Z142" t="s">
        <v>492</v>
      </c>
      <c r="AA142" t="s">
        <v>492</v>
      </c>
      <c r="AB142" t="s">
        <v>492</v>
      </c>
      <c r="AC142" t="s">
        <v>492</v>
      </c>
      <c r="AD142" t="s">
        <v>492</v>
      </c>
      <c r="AE142">
        <v>144.40979376999999</v>
      </c>
      <c r="AF142">
        <v>-22.961337010000001</v>
      </c>
      <c r="AG142">
        <v>214.7</v>
      </c>
      <c r="AH142" s="102">
        <v>29934</v>
      </c>
      <c r="AJ142" t="s">
        <v>1282</v>
      </c>
    </row>
    <row r="143" spans="1:36" x14ac:dyDescent="0.25">
      <c r="A143" t="s">
        <v>1358</v>
      </c>
      <c r="B143">
        <v>3821</v>
      </c>
      <c r="C143" t="s">
        <v>1161</v>
      </c>
      <c r="D143">
        <v>1130.77719265011</v>
      </c>
      <c r="E143">
        <v>1131.01</v>
      </c>
      <c r="F143">
        <v>65</v>
      </c>
      <c r="G143" t="s">
        <v>492</v>
      </c>
      <c r="H143" t="s">
        <v>492</v>
      </c>
      <c r="I143" t="s">
        <v>492</v>
      </c>
      <c r="J143" t="s">
        <v>492</v>
      </c>
      <c r="K143" t="s">
        <v>492</v>
      </c>
      <c r="L143" t="s">
        <v>492</v>
      </c>
      <c r="M143" t="s">
        <v>729</v>
      </c>
      <c r="N143" t="s">
        <v>492</v>
      </c>
      <c r="O143" t="s">
        <v>492</v>
      </c>
      <c r="P143" t="s">
        <v>492</v>
      </c>
      <c r="Q143" t="s">
        <v>492</v>
      </c>
      <c r="R143" t="s">
        <v>492</v>
      </c>
      <c r="S143" t="s">
        <v>492</v>
      </c>
      <c r="T143" t="s">
        <v>492</v>
      </c>
      <c r="U143" t="s">
        <v>492</v>
      </c>
      <c r="V143" t="s">
        <v>1360</v>
      </c>
      <c r="W143" t="s">
        <v>492</v>
      </c>
      <c r="X143" t="s">
        <v>492</v>
      </c>
      <c r="Y143" t="s">
        <v>492</v>
      </c>
      <c r="Z143" t="s">
        <v>492</v>
      </c>
      <c r="AA143" t="s">
        <v>492</v>
      </c>
      <c r="AB143" t="s">
        <v>492</v>
      </c>
      <c r="AC143" t="s">
        <v>492</v>
      </c>
      <c r="AD143" t="s">
        <v>492</v>
      </c>
      <c r="AE143">
        <v>144.40979376999999</v>
      </c>
      <c r="AF143">
        <v>-22.961337010000001</v>
      </c>
      <c r="AG143">
        <v>214.7</v>
      </c>
      <c r="AH143" s="102">
        <v>29934</v>
      </c>
      <c r="AJ143" t="s">
        <v>1282</v>
      </c>
    </row>
    <row r="144" spans="1:36" x14ac:dyDescent="0.25">
      <c r="A144" t="s">
        <v>1358</v>
      </c>
      <c r="B144">
        <v>3821</v>
      </c>
      <c r="C144" t="s">
        <v>1161</v>
      </c>
      <c r="D144">
        <v>1131.7672186371999</v>
      </c>
      <c r="E144">
        <v>1132</v>
      </c>
      <c r="F144">
        <v>63</v>
      </c>
      <c r="G144" t="s">
        <v>492</v>
      </c>
      <c r="H144" t="s">
        <v>492</v>
      </c>
      <c r="I144" t="s">
        <v>492</v>
      </c>
      <c r="J144" t="s">
        <v>492</v>
      </c>
      <c r="K144" t="s">
        <v>492</v>
      </c>
      <c r="L144" t="s">
        <v>492</v>
      </c>
      <c r="M144" t="s">
        <v>731</v>
      </c>
      <c r="N144" t="s">
        <v>492</v>
      </c>
      <c r="O144" t="s">
        <v>492</v>
      </c>
      <c r="P144" t="s">
        <v>492</v>
      </c>
      <c r="Q144" t="s">
        <v>492</v>
      </c>
      <c r="R144" t="s">
        <v>492</v>
      </c>
      <c r="S144" t="s">
        <v>492</v>
      </c>
      <c r="T144" t="s">
        <v>492</v>
      </c>
      <c r="U144" t="s">
        <v>492</v>
      </c>
      <c r="V144" t="s">
        <v>1360</v>
      </c>
      <c r="W144" t="s">
        <v>492</v>
      </c>
      <c r="X144" t="s">
        <v>492</v>
      </c>
      <c r="Y144" t="s">
        <v>492</v>
      </c>
      <c r="Z144" t="s">
        <v>492</v>
      </c>
      <c r="AA144" t="s">
        <v>492</v>
      </c>
      <c r="AB144" t="s">
        <v>492</v>
      </c>
      <c r="AC144" t="s">
        <v>492</v>
      </c>
      <c r="AD144" t="s">
        <v>492</v>
      </c>
      <c r="AE144">
        <v>144.40979376999999</v>
      </c>
      <c r="AF144">
        <v>-22.961337010000001</v>
      </c>
      <c r="AG144">
        <v>214.7</v>
      </c>
      <c r="AH144" s="102">
        <v>29934</v>
      </c>
      <c r="AJ144" t="s">
        <v>1282</v>
      </c>
    </row>
    <row r="145" spans="1:36" x14ac:dyDescent="0.25">
      <c r="A145" t="s">
        <v>1358</v>
      </c>
      <c r="B145">
        <v>3825</v>
      </c>
      <c r="C145" t="s">
        <v>1174</v>
      </c>
      <c r="D145">
        <v>1724.54102494577</v>
      </c>
      <c r="E145">
        <v>1725.08</v>
      </c>
      <c r="F145">
        <v>82.22</v>
      </c>
      <c r="G145" t="s">
        <v>492</v>
      </c>
      <c r="H145" t="s">
        <v>492</v>
      </c>
      <c r="I145" t="s">
        <v>492</v>
      </c>
      <c r="J145" t="s">
        <v>492</v>
      </c>
      <c r="K145" t="s">
        <v>492</v>
      </c>
      <c r="L145" t="s">
        <v>492</v>
      </c>
      <c r="M145" t="s">
        <v>1280</v>
      </c>
      <c r="N145" t="s">
        <v>492</v>
      </c>
      <c r="O145" t="s">
        <v>492</v>
      </c>
      <c r="P145" t="s">
        <v>492</v>
      </c>
      <c r="Q145" t="s">
        <v>492</v>
      </c>
      <c r="R145" t="s">
        <v>492</v>
      </c>
      <c r="S145" t="s">
        <v>492</v>
      </c>
      <c r="T145" t="s">
        <v>492</v>
      </c>
      <c r="U145" t="s">
        <v>492</v>
      </c>
      <c r="V145" t="s">
        <v>44</v>
      </c>
      <c r="W145" t="s">
        <v>492</v>
      </c>
      <c r="X145" t="s">
        <v>492</v>
      </c>
      <c r="Y145" t="s">
        <v>492</v>
      </c>
      <c r="Z145" t="s">
        <v>492</v>
      </c>
      <c r="AA145" t="s">
        <v>492</v>
      </c>
      <c r="AB145" t="s">
        <v>492</v>
      </c>
      <c r="AC145" t="s">
        <v>492</v>
      </c>
      <c r="AD145" t="s">
        <v>492</v>
      </c>
      <c r="AE145">
        <v>144.71947122</v>
      </c>
      <c r="AF145">
        <v>-23.12152472</v>
      </c>
      <c r="AG145">
        <v>235.9</v>
      </c>
      <c r="AH145" s="102">
        <v>25344</v>
      </c>
      <c r="AJ145" t="s">
        <v>878</v>
      </c>
    </row>
    <row r="146" spans="1:36" x14ac:dyDescent="0.25">
      <c r="A146" t="s">
        <v>1358</v>
      </c>
      <c r="B146">
        <v>3825</v>
      </c>
      <c r="C146" t="s">
        <v>1174</v>
      </c>
      <c r="D146">
        <v>1982.1046221024401</v>
      </c>
      <c r="E146">
        <v>1982.72</v>
      </c>
      <c r="F146">
        <v>89.42</v>
      </c>
      <c r="G146" t="s">
        <v>492</v>
      </c>
      <c r="H146" t="s">
        <v>492</v>
      </c>
      <c r="I146" t="s">
        <v>492</v>
      </c>
      <c r="J146" t="s">
        <v>492</v>
      </c>
      <c r="K146" t="s">
        <v>492</v>
      </c>
      <c r="L146" t="s">
        <v>492</v>
      </c>
      <c r="M146" t="s">
        <v>731</v>
      </c>
      <c r="N146" t="s">
        <v>492</v>
      </c>
      <c r="O146" t="s">
        <v>492</v>
      </c>
      <c r="P146" t="s">
        <v>492</v>
      </c>
      <c r="Q146" t="s">
        <v>492</v>
      </c>
      <c r="R146" t="s">
        <v>492</v>
      </c>
      <c r="S146" t="s">
        <v>492</v>
      </c>
      <c r="T146" t="s">
        <v>492</v>
      </c>
      <c r="U146" t="s">
        <v>492</v>
      </c>
      <c r="V146" t="s">
        <v>1360</v>
      </c>
      <c r="W146" t="s">
        <v>492</v>
      </c>
      <c r="X146" t="s">
        <v>492</v>
      </c>
      <c r="Y146" t="s">
        <v>492</v>
      </c>
      <c r="Z146" t="s">
        <v>492</v>
      </c>
      <c r="AA146" t="s">
        <v>492</v>
      </c>
      <c r="AB146" t="s">
        <v>492</v>
      </c>
      <c r="AC146" t="s">
        <v>492</v>
      </c>
      <c r="AD146" t="s">
        <v>492</v>
      </c>
      <c r="AE146">
        <v>144.71947122</v>
      </c>
      <c r="AF146">
        <v>-23.12152472</v>
      </c>
      <c r="AG146">
        <v>235.9</v>
      </c>
      <c r="AH146" s="102">
        <v>25344</v>
      </c>
      <c r="AJ146" t="s">
        <v>1301</v>
      </c>
    </row>
    <row r="147" spans="1:36" x14ac:dyDescent="0.25">
      <c r="A147" t="s">
        <v>1358</v>
      </c>
      <c r="B147">
        <v>3825</v>
      </c>
      <c r="C147" t="s">
        <v>1174</v>
      </c>
      <c r="D147">
        <v>1986.0649260579501</v>
      </c>
      <c r="E147">
        <v>1986.68</v>
      </c>
      <c r="F147">
        <v>89.42</v>
      </c>
      <c r="G147" t="s">
        <v>492</v>
      </c>
      <c r="H147" t="s">
        <v>492</v>
      </c>
      <c r="I147" t="s">
        <v>492</v>
      </c>
      <c r="J147" t="s">
        <v>492</v>
      </c>
      <c r="K147" t="s">
        <v>492</v>
      </c>
      <c r="L147" t="s">
        <v>492</v>
      </c>
      <c r="M147" t="s">
        <v>731</v>
      </c>
      <c r="N147" t="s">
        <v>492</v>
      </c>
      <c r="O147" t="s">
        <v>492</v>
      </c>
      <c r="P147" t="s">
        <v>492</v>
      </c>
      <c r="Q147" t="s">
        <v>492</v>
      </c>
      <c r="R147" t="s">
        <v>492</v>
      </c>
      <c r="S147" t="s">
        <v>492</v>
      </c>
      <c r="T147" t="s">
        <v>492</v>
      </c>
      <c r="U147" t="s">
        <v>492</v>
      </c>
      <c r="V147" t="s">
        <v>1360</v>
      </c>
      <c r="W147" t="s">
        <v>492</v>
      </c>
      <c r="X147" t="s">
        <v>492</v>
      </c>
      <c r="Y147" t="s">
        <v>492</v>
      </c>
      <c r="Z147" t="s">
        <v>492</v>
      </c>
      <c r="AA147" t="s">
        <v>492</v>
      </c>
      <c r="AB147" t="s">
        <v>492</v>
      </c>
      <c r="AC147" t="s">
        <v>492</v>
      </c>
      <c r="AD147" t="s">
        <v>492</v>
      </c>
      <c r="AE147">
        <v>144.71947122</v>
      </c>
      <c r="AF147">
        <v>-23.12152472</v>
      </c>
      <c r="AG147">
        <v>235.9</v>
      </c>
      <c r="AH147" s="102">
        <v>25344</v>
      </c>
    </row>
    <row r="148" spans="1:36" x14ac:dyDescent="0.25">
      <c r="A148" t="s">
        <v>1358</v>
      </c>
      <c r="B148">
        <v>3825</v>
      </c>
      <c r="C148" t="s">
        <v>1174</v>
      </c>
      <c r="D148">
        <v>1986.0749268255199</v>
      </c>
      <c r="E148">
        <v>1986.69</v>
      </c>
      <c r="F148">
        <v>89.42</v>
      </c>
      <c r="G148" t="s">
        <v>492</v>
      </c>
      <c r="H148" t="s">
        <v>492</v>
      </c>
      <c r="I148" t="s">
        <v>492</v>
      </c>
      <c r="J148" t="s">
        <v>492</v>
      </c>
      <c r="K148" t="s">
        <v>492</v>
      </c>
      <c r="L148" t="s">
        <v>492</v>
      </c>
      <c r="M148" t="s">
        <v>731</v>
      </c>
      <c r="N148" t="s">
        <v>492</v>
      </c>
      <c r="O148" t="s">
        <v>492</v>
      </c>
      <c r="P148" t="s">
        <v>492</v>
      </c>
      <c r="Q148" t="s">
        <v>492</v>
      </c>
      <c r="R148" t="s">
        <v>492</v>
      </c>
      <c r="S148" t="s">
        <v>492</v>
      </c>
      <c r="T148" t="s">
        <v>492</v>
      </c>
      <c r="U148" t="s">
        <v>492</v>
      </c>
      <c r="V148" t="s">
        <v>1360</v>
      </c>
      <c r="W148" t="s">
        <v>492</v>
      </c>
      <c r="X148" t="s">
        <v>492</v>
      </c>
      <c r="Y148" t="s">
        <v>492</v>
      </c>
      <c r="Z148" t="s">
        <v>492</v>
      </c>
      <c r="AA148" t="s">
        <v>492</v>
      </c>
      <c r="AB148" t="s">
        <v>492</v>
      </c>
      <c r="AC148" t="s">
        <v>492</v>
      </c>
      <c r="AD148" t="s">
        <v>492</v>
      </c>
      <c r="AE148">
        <v>144.71947122</v>
      </c>
      <c r="AF148">
        <v>-23.12152472</v>
      </c>
      <c r="AG148">
        <v>235.9</v>
      </c>
      <c r="AH148" s="102">
        <v>25344</v>
      </c>
    </row>
    <row r="149" spans="1:36" x14ac:dyDescent="0.25">
      <c r="A149" t="s">
        <v>1358</v>
      </c>
      <c r="B149">
        <v>3818</v>
      </c>
      <c r="C149" t="s">
        <v>246</v>
      </c>
      <c r="D149">
        <v>977.79</v>
      </c>
      <c r="E149">
        <v>978</v>
      </c>
      <c r="F149">
        <v>68.33</v>
      </c>
      <c r="G149" t="s">
        <v>492</v>
      </c>
      <c r="H149" t="s">
        <v>492</v>
      </c>
      <c r="I149" t="s">
        <v>492</v>
      </c>
      <c r="J149" t="s">
        <v>492</v>
      </c>
      <c r="K149" t="s">
        <v>492</v>
      </c>
      <c r="L149" t="s">
        <v>492</v>
      </c>
      <c r="M149" t="s">
        <v>1280</v>
      </c>
      <c r="N149" t="s">
        <v>492</v>
      </c>
      <c r="O149" t="s">
        <v>492</v>
      </c>
      <c r="P149" t="s">
        <v>492</v>
      </c>
      <c r="Q149" t="s">
        <v>492</v>
      </c>
      <c r="R149" t="s">
        <v>492</v>
      </c>
      <c r="S149" t="s">
        <v>492</v>
      </c>
      <c r="T149" t="s">
        <v>492</v>
      </c>
      <c r="U149" t="s">
        <v>492</v>
      </c>
      <c r="V149" t="s">
        <v>44</v>
      </c>
      <c r="W149" t="s">
        <v>492</v>
      </c>
      <c r="X149" t="s">
        <v>492</v>
      </c>
      <c r="Y149" t="s">
        <v>492</v>
      </c>
      <c r="Z149" t="s">
        <v>492</v>
      </c>
      <c r="AA149" t="s">
        <v>492</v>
      </c>
      <c r="AB149" t="s">
        <v>492</v>
      </c>
      <c r="AC149" t="s">
        <v>492</v>
      </c>
      <c r="AD149" t="s">
        <v>492</v>
      </c>
      <c r="AE149">
        <v>144.76755399999999</v>
      </c>
      <c r="AF149">
        <v>-23.065804</v>
      </c>
      <c r="AG149">
        <v>216.2</v>
      </c>
      <c r="AH149" s="102">
        <v>34179</v>
      </c>
      <c r="AJ149" t="s">
        <v>843</v>
      </c>
    </row>
    <row r="150" spans="1:36" x14ac:dyDescent="0.25">
      <c r="A150" t="s">
        <v>1358</v>
      </c>
      <c r="B150">
        <v>3818</v>
      </c>
      <c r="C150" t="s">
        <v>246</v>
      </c>
      <c r="D150">
        <v>994.79</v>
      </c>
      <c r="E150">
        <v>995</v>
      </c>
      <c r="F150">
        <v>68.33</v>
      </c>
      <c r="G150" t="s">
        <v>492</v>
      </c>
      <c r="H150" t="s">
        <v>492</v>
      </c>
      <c r="I150" t="s">
        <v>492</v>
      </c>
      <c r="J150" t="s">
        <v>492</v>
      </c>
      <c r="K150" t="s">
        <v>492</v>
      </c>
      <c r="L150" t="s">
        <v>492</v>
      </c>
      <c r="M150" t="s">
        <v>1359</v>
      </c>
      <c r="N150" t="s">
        <v>492</v>
      </c>
      <c r="O150" t="s">
        <v>492</v>
      </c>
      <c r="P150" t="s">
        <v>492</v>
      </c>
      <c r="Q150" t="s">
        <v>492</v>
      </c>
      <c r="R150" t="s">
        <v>492</v>
      </c>
      <c r="S150" t="s">
        <v>492</v>
      </c>
      <c r="T150" t="s">
        <v>492</v>
      </c>
      <c r="U150" t="s">
        <v>492</v>
      </c>
      <c r="V150" t="s">
        <v>1360</v>
      </c>
      <c r="W150" t="s">
        <v>492</v>
      </c>
      <c r="X150" t="s">
        <v>492</v>
      </c>
      <c r="Y150" t="s">
        <v>492</v>
      </c>
      <c r="Z150" t="s">
        <v>492</v>
      </c>
      <c r="AA150" t="s">
        <v>492</v>
      </c>
      <c r="AB150" t="s">
        <v>492</v>
      </c>
      <c r="AC150" t="s">
        <v>492</v>
      </c>
      <c r="AD150" t="s">
        <v>492</v>
      </c>
      <c r="AE150">
        <v>144.76755399999999</v>
      </c>
      <c r="AF150">
        <v>-23.065804</v>
      </c>
      <c r="AG150">
        <v>216.2</v>
      </c>
      <c r="AH150" s="102">
        <v>34179</v>
      </c>
      <c r="AJ150" t="s">
        <v>843</v>
      </c>
    </row>
    <row r="151" spans="1:36" x14ac:dyDescent="0.25">
      <c r="A151" t="s">
        <v>1358</v>
      </c>
      <c r="B151">
        <v>3818</v>
      </c>
      <c r="C151" t="s">
        <v>246</v>
      </c>
      <c r="D151">
        <v>1040.79</v>
      </c>
      <c r="E151">
        <v>1041</v>
      </c>
      <c r="F151">
        <v>73.33</v>
      </c>
      <c r="G151" t="s">
        <v>492</v>
      </c>
      <c r="H151" t="s">
        <v>492</v>
      </c>
      <c r="I151" t="s">
        <v>492</v>
      </c>
      <c r="J151" t="s">
        <v>492</v>
      </c>
      <c r="K151" t="s">
        <v>492</v>
      </c>
      <c r="L151" t="s">
        <v>492</v>
      </c>
      <c r="M151" t="s">
        <v>1359</v>
      </c>
      <c r="N151" t="s">
        <v>492</v>
      </c>
      <c r="O151" t="s">
        <v>492</v>
      </c>
      <c r="P151" t="s">
        <v>492</v>
      </c>
      <c r="Q151" t="s">
        <v>492</v>
      </c>
      <c r="R151" t="s">
        <v>492</v>
      </c>
      <c r="S151" t="s">
        <v>492</v>
      </c>
      <c r="T151" t="s">
        <v>492</v>
      </c>
      <c r="U151" t="s">
        <v>492</v>
      </c>
      <c r="V151" t="s">
        <v>1360</v>
      </c>
      <c r="W151" t="s">
        <v>492</v>
      </c>
      <c r="X151" t="s">
        <v>492</v>
      </c>
      <c r="Y151" t="s">
        <v>492</v>
      </c>
      <c r="Z151" t="s">
        <v>492</v>
      </c>
      <c r="AA151" t="s">
        <v>492</v>
      </c>
      <c r="AB151" t="s">
        <v>492</v>
      </c>
      <c r="AC151" t="s">
        <v>492</v>
      </c>
      <c r="AD151" t="s">
        <v>492</v>
      </c>
      <c r="AE151">
        <v>144.76755399999999</v>
      </c>
      <c r="AF151">
        <v>-23.065804</v>
      </c>
      <c r="AG151">
        <v>216.2</v>
      </c>
      <c r="AH151" s="102">
        <v>34179</v>
      </c>
      <c r="AJ151" t="s">
        <v>843</v>
      </c>
    </row>
    <row r="152" spans="1:36" x14ac:dyDescent="0.25">
      <c r="A152" t="s">
        <v>1358</v>
      </c>
      <c r="B152">
        <v>3818</v>
      </c>
      <c r="C152" t="s">
        <v>246</v>
      </c>
      <c r="D152">
        <v>1043.79</v>
      </c>
      <c r="E152">
        <v>1044</v>
      </c>
      <c r="F152">
        <v>73.3</v>
      </c>
      <c r="G152" t="s">
        <v>492</v>
      </c>
      <c r="H152" t="s">
        <v>492</v>
      </c>
      <c r="I152" t="s">
        <v>492</v>
      </c>
      <c r="J152" t="s">
        <v>492</v>
      </c>
      <c r="K152" t="s">
        <v>492</v>
      </c>
      <c r="L152" t="s">
        <v>492</v>
      </c>
      <c r="M152" t="s">
        <v>1280</v>
      </c>
      <c r="N152" t="s">
        <v>492</v>
      </c>
      <c r="O152" t="s">
        <v>492</v>
      </c>
      <c r="P152" t="s">
        <v>492</v>
      </c>
      <c r="Q152" t="s">
        <v>492</v>
      </c>
      <c r="R152" t="s">
        <v>492</v>
      </c>
      <c r="S152" t="s">
        <v>492</v>
      </c>
      <c r="T152" t="s">
        <v>492</v>
      </c>
      <c r="U152" t="s">
        <v>492</v>
      </c>
      <c r="V152" t="s">
        <v>44</v>
      </c>
      <c r="W152" t="s">
        <v>492</v>
      </c>
      <c r="X152" t="s">
        <v>492</v>
      </c>
      <c r="Y152" t="s">
        <v>492</v>
      </c>
      <c r="Z152" t="s">
        <v>492</v>
      </c>
      <c r="AA152" t="s">
        <v>492</v>
      </c>
      <c r="AB152" t="s">
        <v>492</v>
      </c>
      <c r="AC152" t="s">
        <v>492</v>
      </c>
      <c r="AD152" t="s">
        <v>492</v>
      </c>
      <c r="AE152">
        <v>144.76755399999999</v>
      </c>
      <c r="AF152">
        <v>-23.065804</v>
      </c>
      <c r="AG152">
        <v>216.2</v>
      </c>
      <c r="AH152" s="102">
        <v>34179</v>
      </c>
      <c r="AJ152" t="s">
        <v>843</v>
      </c>
    </row>
    <row r="153" spans="1:36" x14ac:dyDescent="0.25">
      <c r="A153" t="s">
        <v>1358</v>
      </c>
      <c r="B153">
        <v>3818</v>
      </c>
      <c r="C153" t="s">
        <v>246</v>
      </c>
      <c r="D153">
        <v>1054.79</v>
      </c>
      <c r="E153">
        <v>1055</v>
      </c>
      <c r="F153">
        <v>71.67</v>
      </c>
      <c r="G153" t="s">
        <v>492</v>
      </c>
      <c r="H153" t="s">
        <v>492</v>
      </c>
      <c r="I153" t="s">
        <v>492</v>
      </c>
      <c r="J153" t="s">
        <v>492</v>
      </c>
      <c r="K153" t="s">
        <v>492</v>
      </c>
      <c r="L153" t="s">
        <v>492</v>
      </c>
      <c r="M153" t="s">
        <v>1359</v>
      </c>
      <c r="N153" t="s">
        <v>492</v>
      </c>
      <c r="O153" t="s">
        <v>492</v>
      </c>
      <c r="P153" t="s">
        <v>492</v>
      </c>
      <c r="Q153" t="s">
        <v>492</v>
      </c>
      <c r="R153" t="s">
        <v>492</v>
      </c>
      <c r="S153" t="s">
        <v>492</v>
      </c>
      <c r="T153" t="s">
        <v>492</v>
      </c>
      <c r="U153" t="s">
        <v>492</v>
      </c>
      <c r="V153" t="s">
        <v>1360</v>
      </c>
      <c r="W153" t="s">
        <v>492</v>
      </c>
      <c r="X153" t="s">
        <v>492</v>
      </c>
      <c r="Y153" t="s">
        <v>492</v>
      </c>
      <c r="Z153" t="s">
        <v>492</v>
      </c>
      <c r="AA153" t="s">
        <v>492</v>
      </c>
      <c r="AB153" t="s">
        <v>492</v>
      </c>
      <c r="AC153" t="s">
        <v>492</v>
      </c>
      <c r="AD153" t="s">
        <v>492</v>
      </c>
      <c r="AE153">
        <v>144.76755399999999</v>
      </c>
      <c r="AF153">
        <v>-23.065804</v>
      </c>
      <c r="AG153">
        <v>216.2</v>
      </c>
      <c r="AH153" s="102">
        <v>34179</v>
      </c>
      <c r="AJ153" t="s">
        <v>843</v>
      </c>
    </row>
    <row r="154" spans="1:36" x14ac:dyDescent="0.25">
      <c r="A154" t="s">
        <v>1358</v>
      </c>
      <c r="B154">
        <v>3818</v>
      </c>
      <c r="C154" t="s">
        <v>246</v>
      </c>
      <c r="D154">
        <v>1057.79</v>
      </c>
      <c r="E154">
        <v>1058</v>
      </c>
      <c r="F154">
        <v>71.599999999999994</v>
      </c>
      <c r="G154" t="s">
        <v>492</v>
      </c>
      <c r="H154" t="s">
        <v>492</v>
      </c>
      <c r="I154" t="s">
        <v>492</v>
      </c>
      <c r="J154" t="s">
        <v>492</v>
      </c>
      <c r="K154" t="s">
        <v>492</v>
      </c>
      <c r="L154" t="s">
        <v>492</v>
      </c>
      <c r="M154" t="s">
        <v>1280</v>
      </c>
      <c r="N154" t="s">
        <v>492</v>
      </c>
      <c r="O154" t="s">
        <v>492</v>
      </c>
      <c r="P154" t="s">
        <v>492</v>
      </c>
      <c r="Q154" t="s">
        <v>492</v>
      </c>
      <c r="R154" t="s">
        <v>492</v>
      </c>
      <c r="S154" t="s">
        <v>492</v>
      </c>
      <c r="T154" t="s">
        <v>492</v>
      </c>
      <c r="U154" t="s">
        <v>492</v>
      </c>
      <c r="V154" t="s">
        <v>44</v>
      </c>
      <c r="W154" t="s">
        <v>492</v>
      </c>
      <c r="X154" t="s">
        <v>492</v>
      </c>
      <c r="Y154" t="s">
        <v>492</v>
      </c>
      <c r="Z154" t="s">
        <v>492</v>
      </c>
      <c r="AA154" t="s">
        <v>492</v>
      </c>
      <c r="AB154" t="s">
        <v>492</v>
      </c>
      <c r="AC154" t="s">
        <v>492</v>
      </c>
      <c r="AD154" t="s">
        <v>492</v>
      </c>
      <c r="AE154">
        <v>144.76755399999999</v>
      </c>
      <c r="AF154">
        <v>-23.065804</v>
      </c>
      <c r="AG154">
        <v>216.2</v>
      </c>
      <c r="AH154" s="102">
        <v>34179</v>
      </c>
      <c r="AJ154" t="s">
        <v>843</v>
      </c>
    </row>
    <row r="155" spans="1:36" x14ac:dyDescent="0.25">
      <c r="A155" t="s">
        <v>1358</v>
      </c>
      <c r="B155">
        <v>3818</v>
      </c>
      <c r="C155" t="s">
        <v>246</v>
      </c>
      <c r="D155">
        <v>1163.79216397849</v>
      </c>
      <c r="E155">
        <v>1164</v>
      </c>
      <c r="F155">
        <v>80</v>
      </c>
      <c r="G155" t="s">
        <v>492</v>
      </c>
      <c r="H155" t="s">
        <v>492</v>
      </c>
      <c r="I155" t="s">
        <v>492</v>
      </c>
      <c r="J155" t="s">
        <v>492</v>
      </c>
      <c r="K155" t="s">
        <v>492</v>
      </c>
      <c r="L155" t="s">
        <v>492</v>
      </c>
      <c r="M155" t="s">
        <v>728</v>
      </c>
      <c r="N155" t="s">
        <v>492</v>
      </c>
      <c r="O155" t="s">
        <v>492</v>
      </c>
      <c r="P155" t="s">
        <v>492</v>
      </c>
      <c r="Q155" t="s">
        <v>492</v>
      </c>
      <c r="R155" t="s">
        <v>492</v>
      </c>
      <c r="S155" t="s">
        <v>492</v>
      </c>
      <c r="T155" t="s">
        <v>492</v>
      </c>
      <c r="U155" t="s">
        <v>492</v>
      </c>
      <c r="V155" t="s">
        <v>1360</v>
      </c>
      <c r="W155" t="s">
        <v>492</v>
      </c>
      <c r="X155" t="s">
        <v>492</v>
      </c>
      <c r="Y155" t="s">
        <v>492</v>
      </c>
      <c r="Z155" t="s">
        <v>492</v>
      </c>
      <c r="AA155" t="s">
        <v>492</v>
      </c>
      <c r="AB155" t="s">
        <v>492</v>
      </c>
      <c r="AC155" t="s">
        <v>492</v>
      </c>
      <c r="AD155" t="s">
        <v>492</v>
      </c>
      <c r="AE155">
        <v>144.76755399999999</v>
      </c>
      <c r="AF155">
        <v>-23.065804</v>
      </c>
      <c r="AG155">
        <v>216.2</v>
      </c>
      <c r="AH155" s="102">
        <v>34179</v>
      </c>
      <c r="AJ155" t="s">
        <v>1368</v>
      </c>
    </row>
    <row r="156" spans="1:36" x14ac:dyDescent="0.25">
      <c r="A156" t="s">
        <v>1358</v>
      </c>
      <c r="B156">
        <v>3818</v>
      </c>
      <c r="C156" t="s">
        <v>246</v>
      </c>
      <c r="D156">
        <v>1163.8021642137001</v>
      </c>
      <c r="E156">
        <v>1164.01</v>
      </c>
      <c r="F156">
        <v>80</v>
      </c>
      <c r="G156" t="s">
        <v>492</v>
      </c>
      <c r="H156" t="s">
        <v>492</v>
      </c>
      <c r="I156" t="s">
        <v>492</v>
      </c>
      <c r="J156" t="s">
        <v>492</v>
      </c>
      <c r="K156" t="s">
        <v>492</v>
      </c>
      <c r="L156" t="s">
        <v>492</v>
      </c>
      <c r="M156" t="s">
        <v>728</v>
      </c>
      <c r="N156" t="s">
        <v>492</v>
      </c>
      <c r="O156" t="s">
        <v>492</v>
      </c>
      <c r="P156" t="s">
        <v>492</v>
      </c>
      <c r="Q156" t="s">
        <v>492</v>
      </c>
      <c r="R156" t="s">
        <v>492</v>
      </c>
      <c r="S156" t="s">
        <v>492</v>
      </c>
      <c r="T156" t="s">
        <v>492</v>
      </c>
      <c r="U156" t="s">
        <v>492</v>
      </c>
      <c r="V156" t="s">
        <v>1360</v>
      </c>
      <c r="W156" t="s">
        <v>492</v>
      </c>
      <c r="X156" t="s">
        <v>492</v>
      </c>
      <c r="Y156" t="s">
        <v>492</v>
      </c>
      <c r="Z156" t="s">
        <v>492</v>
      </c>
      <c r="AA156" t="s">
        <v>492</v>
      </c>
      <c r="AB156" t="s">
        <v>492</v>
      </c>
      <c r="AC156" t="s">
        <v>492</v>
      </c>
      <c r="AD156" t="s">
        <v>492</v>
      </c>
      <c r="AE156">
        <v>144.76755399999999</v>
      </c>
      <c r="AF156">
        <v>-23.065804</v>
      </c>
      <c r="AG156">
        <v>216.2</v>
      </c>
      <c r="AH156" s="102">
        <v>34179</v>
      </c>
      <c r="AJ156" t="s">
        <v>1368</v>
      </c>
    </row>
    <row r="157" spans="1:36" x14ac:dyDescent="0.25">
      <c r="A157" t="s">
        <v>1358</v>
      </c>
      <c r="B157">
        <v>3818</v>
      </c>
      <c r="C157" t="s">
        <v>246</v>
      </c>
      <c r="D157">
        <v>1163.8121644489199</v>
      </c>
      <c r="E157">
        <v>1164.02</v>
      </c>
      <c r="F157">
        <v>80</v>
      </c>
      <c r="G157" t="s">
        <v>492</v>
      </c>
      <c r="H157" t="s">
        <v>492</v>
      </c>
      <c r="I157" t="s">
        <v>492</v>
      </c>
      <c r="J157" t="s">
        <v>492</v>
      </c>
      <c r="K157" t="s">
        <v>492</v>
      </c>
      <c r="L157" t="s">
        <v>492</v>
      </c>
      <c r="M157" t="s">
        <v>728</v>
      </c>
      <c r="N157" t="s">
        <v>492</v>
      </c>
      <c r="O157" t="s">
        <v>492</v>
      </c>
      <c r="P157" t="s">
        <v>492</v>
      </c>
      <c r="Q157" t="s">
        <v>492</v>
      </c>
      <c r="R157" t="s">
        <v>492</v>
      </c>
      <c r="S157" t="s">
        <v>492</v>
      </c>
      <c r="T157" t="s">
        <v>492</v>
      </c>
      <c r="U157" t="s">
        <v>492</v>
      </c>
      <c r="V157" t="s">
        <v>1360</v>
      </c>
      <c r="W157" t="s">
        <v>492</v>
      </c>
      <c r="X157" t="s">
        <v>492</v>
      </c>
      <c r="Y157" t="s">
        <v>492</v>
      </c>
      <c r="Z157" t="s">
        <v>492</v>
      </c>
      <c r="AA157" t="s">
        <v>492</v>
      </c>
      <c r="AB157" t="s">
        <v>492</v>
      </c>
      <c r="AC157" t="s">
        <v>492</v>
      </c>
      <c r="AD157" t="s">
        <v>492</v>
      </c>
      <c r="AE157">
        <v>144.76755399999999</v>
      </c>
      <c r="AF157">
        <v>-23.065804</v>
      </c>
      <c r="AG157">
        <v>216.2</v>
      </c>
      <c r="AH157" s="102">
        <v>34179</v>
      </c>
      <c r="AJ157" t="s">
        <v>1368</v>
      </c>
    </row>
    <row r="158" spans="1:36" x14ac:dyDescent="0.25">
      <c r="A158" t="s">
        <v>1358</v>
      </c>
      <c r="B158">
        <v>3818</v>
      </c>
      <c r="C158" t="s">
        <v>246</v>
      </c>
      <c r="D158">
        <v>1164.7921875</v>
      </c>
      <c r="E158">
        <v>1165</v>
      </c>
      <c r="F158">
        <v>80</v>
      </c>
      <c r="G158" t="s">
        <v>492</v>
      </c>
      <c r="H158" t="s">
        <v>492</v>
      </c>
      <c r="I158" t="s">
        <v>492</v>
      </c>
      <c r="J158" t="s">
        <v>492</v>
      </c>
      <c r="K158" t="s">
        <v>492</v>
      </c>
      <c r="L158" t="s">
        <v>492</v>
      </c>
      <c r="M158" t="s">
        <v>728</v>
      </c>
      <c r="N158" t="s">
        <v>492</v>
      </c>
      <c r="O158" t="s">
        <v>492</v>
      </c>
      <c r="P158" t="s">
        <v>492</v>
      </c>
      <c r="Q158" t="s">
        <v>492</v>
      </c>
      <c r="R158" t="s">
        <v>492</v>
      </c>
      <c r="S158" t="s">
        <v>492</v>
      </c>
      <c r="T158" t="s">
        <v>492</v>
      </c>
      <c r="U158" t="s">
        <v>492</v>
      </c>
      <c r="V158" t="s">
        <v>1360</v>
      </c>
      <c r="W158" t="s">
        <v>492</v>
      </c>
      <c r="X158" t="s">
        <v>492</v>
      </c>
      <c r="Y158" t="s">
        <v>492</v>
      </c>
      <c r="Z158" t="s">
        <v>492</v>
      </c>
      <c r="AA158" t="s">
        <v>492</v>
      </c>
      <c r="AB158" t="s">
        <v>492</v>
      </c>
      <c r="AC158" t="s">
        <v>492</v>
      </c>
      <c r="AD158" t="s">
        <v>492</v>
      </c>
      <c r="AE158">
        <v>144.76755399999999</v>
      </c>
      <c r="AF158">
        <v>-23.065804</v>
      </c>
      <c r="AG158">
        <v>216.2</v>
      </c>
      <c r="AH158" s="102">
        <v>34179</v>
      </c>
      <c r="AJ158" t="s">
        <v>1368</v>
      </c>
    </row>
    <row r="159" spans="1:36" x14ac:dyDescent="0.25">
      <c r="A159" t="s">
        <v>1358</v>
      </c>
      <c r="B159">
        <v>3826</v>
      </c>
      <c r="C159" t="s">
        <v>610</v>
      </c>
      <c r="D159">
        <v>1601.8701509416001</v>
      </c>
      <c r="E159">
        <v>1602.03</v>
      </c>
      <c r="F159">
        <v>68.86</v>
      </c>
      <c r="G159" t="s">
        <v>492</v>
      </c>
      <c r="H159" t="s">
        <v>492</v>
      </c>
      <c r="I159" t="s">
        <v>492</v>
      </c>
      <c r="J159" t="s">
        <v>492</v>
      </c>
      <c r="K159" t="s">
        <v>492</v>
      </c>
      <c r="L159" t="s">
        <v>492</v>
      </c>
      <c r="M159" t="s">
        <v>731</v>
      </c>
      <c r="N159" t="s">
        <v>492</v>
      </c>
      <c r="O159" t="s">
        <v>492</v>
      </c>
      <c r="P159" t="s">
        <v>492</v>
      </c>
      <c r="Q159" t="s">
        <v>492</v>
      </c>
      <c r="R159" t="s">
        <v>492</v>
      </c>
      <c r="S159" t="s">
        <v>492</v>
      </c>
      <c r="T159" t="s">
        <v>492</v>
      </c>
      <c r="U159" t="s">
        <v>492</v>
      </c>
      <c r="V159" t="s">
        <v>1360</v>
      </c>
      <c r="W159" t="s">
        <v>492</v>
      </c>
      <c r="X159" t="s">
        <v>492</v>
      </c>
      <c r="Y159" t="s">
        <v>492</v>
      </c>
      <c r="Z159" t="s">
        <v>492</v>
      </c>
      <c r="AA159" t="s">
        <v>492</v>
      </c>
      <c r="AB159" t="s">
        <v>492</v>
      </c>
      <c r="AC159" t="s">
        <v>492</v>
      </c>
      <c r="AD159" t="s">
        <v>492</v>
      </c>
      <c r="AE159">
        <v>145.00280178</v>
      </c>
      <c r="AF159">
        <v>-22.36568377</v>
      </c>
      <c r="AG159">
        <v>231.94</v>
      </c>
      <c r="AH159" s="102">
        <v>24532</v>
      </c>
      <c r="AJ159" t="s">
        <v>884</v>
      </c>
    </row>
    <row r="160" spans="1:36" x14ac:dyDescent="0.25">
      <c r="A160" t="s">
        <v>1358</v>
      </c>
      <c r="B160">
        <v>3826</v>
      </c>
      <c r="C160" t="s">
        <v>610</v>
      </c>
      <c r="D160">
        <v>1605.83022631722</v>
      </c>
      <c r="E160">
        <v>1605.99</v>
      </c>
      <c r="F160">
        <v>68.86</v>
      </c>
      <c r="G160" t="s">
        <v>492</v>
      </c>
      <c r="H160" t="s">
        <v>492</v>
      </c>
      <c r="I160" t="s">
        <v>492</v>
      </c>
      <c r="J160" t="s">
        <v>492</v>
      </c>
      <c r="K160" t="s">
        <v>492</v>
      </c>
      <c r="L160" t="s">
        <v>492</v>
      </c>
      <c r="M160" t="s">
        <v>731</v>
      </c>
      <c r="N160" t="s">
        <v>492</v>
      </c>
      <c r="O160" t="s">
        <v>492</v>
      </c>
      <c r="P160" t="s">
        <v>492</v>
      </c>
      <c r="Q160" t="s">
        <v>492</v>
      </c>
      <c r="R160" t="s">
        <v>492</v>
      </c>
      <c r="S160" t="s">
        <v>492</v>
      </c>
      <c r="T160" t="s">
        <v>492</v>
      </c>
      <c r="U160" t="s">
        <v>492</v>
      </c>
      <c r="V160" t="s">
        <v>1360</v>
      </c>
      <c r="W160" t="s">
        <v>492</v>
      </c>
      <c r="X160" t="s">
        <v>492</v>
      </c>
      <c r="Y160" t="s">
        <v>492</v>
      </c>
      <c r="Z160" t="s">
        <v>492</v>
      </c>
      <c r="AA160" t="s">
        <v>492</v>
      </c>
      <c r="AB160" t="s">
        <v>492</v>
      </c>
      <c r="AC160" t="s">
        <v>492</v>
      </c>
      <c r="AD160" t="s">
        <v>492</v>
      </c>
      <c r="AE160">
        <v>145.00280178</v>
      </c>
      <c r="AF160">
        <v>-22.36568377</v>
      </c>
      <c r="AG160">
        <v>231.94</v>
      </c>
      <c r="AH160" s="102">
        <v>24532</v>
      </c>
      <c r="AJ160" t="s">
        <v>884</v>
      </c>
    </row>
    <row r="161" spans="1:36" x14ac:dyDescent="0.25">
      <c r="A161" t="s">
        <v>1358</v>
      </c>
      <c r="B161">
        <v>3826</v>
      </c>
      <c r="C161" t="s">
        <v>610</v>
      </c>
      <c r="D161">
        <v>1607.6602611499</v>
      </c>
      <c r="E161">
        <v>1607.82</v>
      </c>
      <c r="F161">
        <v>68.86</v>
      </c>
      <c r="G161" t="s">
        <v>492</v>
      </c>
      <c r="H161" t="s">
        <v>492</v>
      </c>
      <c r="I161" t="s">
        <v>492</v>
      </c>
      <c r="J161" t="s">
        <v>492</v>
      </c>
      <c r="K161" t="s">
        <v>492</v>
      </c>
      <c r="L161" t="s">
        <v>492</v>
      </c>
      <c r="M161" t="s">
        <v>731</v>
      </c>
      <c r="N161" t="s">
        <v>492</v>
      </c>
      <c r="O161" t="s">
        <v>492</v>
      </c>
      <c r="P161" t="s">
        <v>492</v>
      </c>
      <c r="Q161" t="s">
        <v>492</v>
      </c>
      <c r="R161" t="s">
        <v>492</v>
      </c>
      <c r="S161" t="s">
        <v>492</v>
      </c>
      <c r="T161" t="s">
        <v>492</v>
      </c>
      <c r="U161" t="s">
        <v>492</v>
      </c>
      <c r="V161" t="s">
        <v>1360</v>
      </c>
      <c r="W161" t="s">
        <v>492</v>
      </c>
      <c r="X161" t="s">
        <v>492</v>
      </c>
      <c r="Y161" t="s">
        <v>492</v>
      </c>
      <c r="Z161" t="s">
        <v>492</v>
      </c>
      <c r="AA161" t="s">
        <v>492</v>
      </c>
      <c r="AB161" t="s">
        <v>492</v>
      </c>
      <c r="AC161" t="s">
        <v>492</v>
      </c>
      <c r="AD161" t="s">
        <v>492</v>
      </c>
      <c r="AE161">
        <v>145.00280178</v>
      </c>
      <c r="AF161">
        <v>-22.36568377</v>
      </c>
      <c r="AG161">
        <v>231.94</v>
      </c>
      <c r="AH161" s="102">
        <v>24532</v>
      </c>
      <c r="AJ161" t="s">
        <v>884</v>
      </c>
    </row>
    <row r="162" spans="1:36" x14ac:dyDescent="0.25">
      <c r="A162" t="s">
        <v>1358</v>
      </c>
      <c r="B162">
        <v>3826</v>
      </c>
      <c r="C162" t="s">
        <v>610</v>
      </c>
      <c r="D162">
        <v>1607.6702613402399</v>
      </c>
      <c r="E162">
        <v>1607.83</v>
      </c>
      <c r="F162">
        <v>68.86</v>
      </c>
      <c r="G162" t="s">
        <v>492</v>
      </c>
      <c r="H162" t="s">
        <v>492</v>
      </c>
      <c r="I162" t="s">
        <v>492</v>
      </c>
      <c r="J162" t="s">
        <v>492</v>
      </c>
      <c r="K162" t="s">
        <v>492</v>
      </c>
      <c r="L162" t="s">
        <v>492</v>
      </c>
      <c r="M162" t="s">
        <v>731</v>
      </c>
      <c r="N162" t="s">
        <v>492</v>
      </c>
      <c r="O162" t="s">
        <v>492</v>
      </c>
      <c r="P162" t="s">
        <v>492</v>
      </c>
      <c r="Q162" t="s">
        <v>492</v>
      </c>
      <c r="R162" t="s">
        <v>492</v>
      </c>
      <c r="S162" t="s">
        <v>492</v>
      </c>
      <c r="T162" t="s">
        <v>492</v>
      </c>
      <c r="U162" t="s">
        <v>492</v>
      </c>
      <c r="V162" t="s">
        <v>1360</v>
      </c>
      <c r="W162" t="s">
        <v>492</v>
      </c>
      <c r="X162" t="s">
        <v>492</v>
      </c>
      <c r="Y162" t="s">
        <v>492</v>
      </c>
      <c r="Z162" t="s">
        <v>492</v>
      </c>
      <c r="AA162" t="s">
        <v>492</v>
      </c>
      <c r="AB162" t="s">
        <v>492</v>
      </c>
      <c r="AC162" t="s">
        <v>492</v>
      </c>
      <c r="AD162" t="s">
        <v>492</v>
      </c>
      <c r="AE162">
        <v>145.00280178</v>
      </c>
      <c r="AF162">
        <v>-22.36568377</v>
      </c>
      <c r="AG162">
        <v>231.94</v>
      </c>
      <c r="AH162" s="102">
        <v>24532</v>
      </c>
      <c r="AJ162" t="s">
        <v>884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1"/>
  <sheetViews>
    <sheetView workbookViewId="0">
      <pane ySplit="1" topLeftCell="A2" activePane="bottomLeft" state="frozen"/>
      <selection pane="bottomLeft" activeCell="Q2" sqref="Q2"/>
    </sheetView>
  </sheetViews>
  <sheetFormatPr defaultRowHeight="15" x14ac:dyDescent="0.25"/>
  <cols>
    <col min="1" max="1" width="9.140625" style="196"/>
    <col min="2" max="2" width="25.42578125" style="196" customWidth="1"/>
    <col min="3" max="3" width="8" style="196" customWidth="1"/>
    <col min="4" max="4" width="7.7109375" style="196" customWidth="1"/>
    <col min="5" max="5" width="10" style="196" customWidth="1"/>
    <col min="6" max="6" width="9.42578125" style="196" customWidth="1"/>
    <col min="7" max="7" width="21.42578125" style="196" customWidth="1"/>
    <col min="8" max="8" width="21.42578125" style="183" customWidth="1"/>
    <col min="9" max="10" width="21.42578125" style="196" customWidth="1"/>
    <col min="11" max="11" width="11.42578125" style="196" customWidth="1"/>
    <col min="12" max="12" width="12.28515625" style="196" customWidth="1"/>
    <col min="13" max="13" width="13.42578125" style="196" customWidth="1"/>
    <col min="14" max="14" width="14.5703125" style="260" customWidth="1"/>
    <col min="15" max="15" width="7.85546875" style="196" customWidth="1"/>
    <col min="16" max="16" width="9.140625" style="196"/>
    <col min="17" max="17" width="12" style="196" customWidth="1"/>
    <col min="18" max="25" width="9.140625" style="196" customWidth="1"/>
    <col min="26" max="26" width="9.140625" style="196"/>
    <col min="27" max="27" width="9.140625" style="263"/>
    <col min="28" max="28" width="43" style="196" customWidth="1"/>
    <col min="29" max="16384" width="9.140625" style="196"/>
  </cols>
  <sheetData>
    <row r="1" spans="1:33" ht="60.75" x14ac:dyDescent="0.25">
      <c r="A1" s="196" t="s">
        <v>1491</v>
      </c>
      <c r="B1" s="197" t="s">
        <v>8</v>
      </c>
      <c r="C1" s="197" t="s">
        <v>9</v>
      </c>
      <c r="D1" s="197" t="s">
        <v>10</v>
      </c>
      <c r="E1" s="197" t="s">
        <v>11</v>
      </c>
      <c r="F1" s="197" t="s">
        <v>12</v>
      </c>
      <c r="G1" s="197" t="s">
        <v>13</v>
      </c>
      <c r="H1" s="249" t="s">
        <v>14</v>
      </c>
      <c r="I1" s="197" t="s">
        <v>15</v>
      </c>
      <c r="J1" s="197" t="s">
        <v>16</v>
      </c>
      <c r="K1" s="197" t="s">
        <v>1372</v>
      </c>
      <c r="L1" s="197" t="s">
        <v>19</v>
      </c>
      <c r="M1" s="134" t="s">
        <v>26</v>
      </c>
      <c r="N1" s="258" t="s">
        <v>1493</v>
      </c>
      <c r="O1" s="197" t="s">
        <v>28</v>
      </c>
      <c r="P1" s="23" t="s">
        <v>594</v>
      </c>
      <c r="Q1" s="193" t="s">
        <v>1496</v>
      </c>
      <c r="R1" s="193" t="s">
        <v>611</v>
      </c>
      <c r="S1" s="196" t="s">
        <v>612</v>
      </c>
      <c r="T1" s="23" t="s">
        <v>595</v>
      </c>
      <c r="U1" s="23" t="s">
        <v>596</v>
      </c>
      <c r="V1" s="23" t="s">
        <v>597</v>
      </c>
      <c r="W1" s="23" t="s">
        <v>598</v>
      </c>
      <c r="X1" s="23" t="s">
        <v>599</v>
      </c>
      <c r="Y1" s="23" t="s">
        <v>1250</v>
      </c>
      <c r="Z1" s="190" t="s">
        <v>1249</v>
      </c>
      <c r="AA1" s="262" t="s">
        <v>1497</v>
      </c>
      <c r="AB1" s="190" t="s">
        <v>444</v>
      </c>
    </row>
    <row r="2" spans="1:33" x14ac:dyDescent="0.25">
      <c r="A2" s="196">
        <v>46</v>
      </c>
      <c r="B2" s="179" t="s">
        <v>601</v>
      </c>
      <c r="C2" s="179">
        <v>1306.98</v>
      </c>
      <c r="D2" s="179">
        <v>1336.55</v>
      </c>
      <c r="F2" s="179" t="s">
        <v>44</v>
      </c>
      <c r="H2" s="250">
        <v>25875</v>
      </c>
      <c r="I2" s="179" t="s">
        <v>1476</v>
      </c>
      <c r="L2" s="257">
        <v>1336.42771327941</v>
      </c>
      <c r="M2" s="257">
        <v>1866.7</v>
      </c>
      <c r="N2" s="259">
        <f t="shared" ref="N2:N33" si="0">(P2-L2)+(M2/1.42197)</f>
        <v>355.49853333620081</v>
      </c>
      <c r="O2" s="12">
        <v>61.64</v>
      </c>
      <c r="P2" s="196">
        <v>379.17</v>
      </c>
      <c r="R2" s="196">
        <v>1200</v>
      </c>
      <c r="S2" s="196">
        <f t="shared" ref="S2:S33" si="1">R2/1000</f>
        <v>1.2</v>
      </c>
      <c r="T2" s="196">
        <f t="shared" ref="T2:T33" si="2">1000*(1-(O2+288.9414)/(508929.2*(O2+68.12963))*(O2-3.9863)^2)</f>
        <v>982.35535995441057</v>
      </c>
      <c r="U2" s="196">
        <f t="shared" ref="U2:U33" si="3" xml:space="preserve"> 0.824493 - 0.0040899*O2 + 0.000076438*(O2^2) -0.00000082467*(O2^3) + 0.0000000053675*(O2^4)</f>
        <v>0.74716467224492922</v>
      </c>
      <c r="V2" s="196">
        <f t="shared" ref="V2:V33" si="4" xml:space="preserve"> -0.005724 + 0.00010227*O2 - 0.0000016546*(O2^2)</f>
        <v>-5.7067126921600004E-3</v>
      </c>
      <c r="W2" s="196">
        <f t="shared" ref="W2:W33" si="5" xml:space="preserve"> 0.00048314</f>
        <v>4.8314000000000001E-4</v>
      </c>
      <c r="X2" s="196">
        <f t="shared" ref="X2:X33" si="6" xml:space="preserve"> T2 +U2*S2 + V2*(S2^(3/2)) +W2*(S2^2)</f>
        <v>983.24515161405486</v>
      </c>
      <c r="Y2" s="196">
        <f t="shared" ref="Y2:Y33" si="7">(P2-L2)+((M2*6.895*1000)/(T2*9.81))</f>
        <v>378.32617553445493</v>
      </c>
      <c r="Z2" s="196">
        <f>($P2-$L2)+(($M2*6.895*1000)/($X2*9.81))</f>
        <v>377.1175335156554</v>
      </c>
      <c r="AA2" s="263">
        <f>$N2*($X2/999)-((($X2-999)/999)*($P2-$L2))</f>
        <v>334.7955547244577</v>
      </c>
      <c r="AB2" s="196" t="s">
        <v>1482</v>
      </c>
      <c r="AG2" s="199"/>
    </row>
    <row r="3" spans="1:33" x14ac:dyDescent="0.25">
      <c r="A3" s="196">
        <v>47</v>
      </c>
      <c r="B3" s="179" t="s">
        <v>601</v>
      </c>
      <c r="C3" s="179">
        <v>1898.9</v>
      </c>
      <c r="D3" s="179">
        <v>1948.89</v>
      </c>
      <c r="F3" s="179" t="s">
        <v>44</v>
      </c>
      <c r="H3" s="250">
        <v>25875</v>
      </c>
      <c r="I3" s="196" t="s">
        <v>1470</v>
      </c>
      <c r="L3" s="257">
        <v>1896.9163114420301</v>
      </c>
      <c r="M3" s="257">
        <v>2714.7</v>
      </c>
      <c r="N3" s="259">
        <f t="shared" si="0"/>
        <v>391.36569514038729</v>
      </c>
      <c r="O3" s="12">
        <v>82.2</v>
      </c>
      <c r="P3" s="196">
        <v>379.17</v>
      </c>
      <c r="R3" s="196">
        <v>1200</v>
      </c>
      <c r="S3" s="196">
        <f t="shared" si="1"/>
        <v>1.2</v>
      </c>
      <c r="T3" s="196">
        <f t="shared" si="2"/>
        <v>970.32415417248671</v>
      </c>
      <c r="U3" s="196">
        <f t="shared" si="3"/>
        <v>0.79180334218354809</v>
      </c>
      <c r="V3" s="196">
        <f t="shared" si="4"/>
        <v>-8.4972734639999995E-3</v>
      </c>
      <c r="W3" s="196">
        <f t="shared" si="5"/>
        <v>4.8314000000000001E-4</v>
      </c>
      <c r="X3" s="196">
        <f t="shared" si="6"/>
        <v>971.26384394865852</v>
      </c>
      <c r="Y3" s="196">
        <f t="shared" si="7"/>
        <v>448.64643576532853</v>
      </c>
      <c r="Z3" s="196">
        <f t="shared" ref="Z3:Z33" si="8">(P3-L3)+((M3*6.895*1000)/(X3*9.81))</f>
        <v>446.74396696449548</v>
      </c>
      <c r="AA3" s="263">
        <f t="shared" ref="AA3:AA66" si="9">N3*(X3/999)-(((X3-999)/999)*(P3-L3))</f>
        <v>338.36126217336067</v>
      </c>
      <c r="AB3" s="196" t="s">
        <v>1482</v>
      </c>
      <c r="AG3" s="222"/>
    </row>
    <row r="4" spans="1:33" x14ac:dyDescent="0.25">
      <c r="A4" s="196">
        <v>48</v>
      </c>
      <c r="B4" s="179" t="s">
        <v>601</v>
      </c>
      <c r="C4" s="179">
        <v>1992.78</v>
      </c>
      <c r="D4" s="179">
        <v>2128.42</v>
      </c>
      <c r="F4" s="179" t="s">
        <v>44</v>
      </c>
      <c r="H4" s="250">
        <v>25875</v>
      </c>
      <c r="I4" s="196" t="s">
        <v>1470</v>
      </c>
      <c r="L4" s="257">
        <v>2127.3286199095</v>
      </c>
      <c r="M4" s="257">
        <v>3080.5</v>
      </c>
      <c r="N4" s="259">
        <f t="shared" si="0"/>
        <v>418.20213313029717</v>
      </c>
      <c r="O4" s="12">
        <v>82.2</v>
      </c>
      <c r="P4" s="196">
        <v>379.17</v>
      </c>
      <c r="R4" s="196">
        <v>1200</v>
      </c>
      <c r="S4" s="196">
        <f t="shared" si="1"/>
        <v>1.2</v>
      </c>
      <c r="T4" s="196">
        <f t="shared" si="2"/>
        <v>970.32415417248671</v>
      </c>
      <c r="U4" s="196">
        <f t="shared" si="3"/>
        <v>0.79180334218354809</v>
      </c>
      <c r="V4" s="196">
        <f t="shared" si="4"/>
        <v>-8.4972734639999995E-3</v>
      </c>
      <c r="W4" s="196">
        <f t="shared" si="5"/>
        <v>4.8314000000000001E-4</v>
      </c>
      <c r="X4" s="196">
        <f t="shared" si="6"/>
        <v>971.26384394865852</v>
      </c>
      <c r="Y4" s="196">
        <f t="shared" si="7"/>
        <v>483.20133064572428</v>
      </c>
      <c r="Z4" s="196">
        <f t="shared" si="8"/>
        <v>481.04250825615463</v>
      </c>
      <c r="AA4" s="263">
        <f t="shared" si="9"/>
        <v>358.05546655390731</v>
      </c>
      <c r="AB4" s="196" t="s">
        <v>1482</v>
      </c>
      <c r="AG4" s="222"/>
    </row>
    <row r="5" spans="1:33" x14ac:dyDescent="0.25">
      <c r="A5" s="196">
        <v>44</v>
      </c>
      <c r="B5" s="196" t="s">
        <v>334</v>
      </c>
      <c r="C5" s="196">
        <v>1650.19</v>
      </c>
      <c r="D5" s="196">
        <v>1665.43</v>
      </c>
      <c r="E5" s="196">
        <v>3</v>
      </c>
      <c r="F5" s="182" t="s">
        <v>44</v>
      </c>
      <c r="G5" s="196" t="s">
        <v>339</v>
      </c>
      <c r="H5" s="183">
        <v>26637</v>
      </c>
      <c r="I5" s="196" t="s">
        <v>340</v>
      </c>
      <c r="J5" s="196">
        <v>3307</v>
      </c>
      <c r="L5" s="252">
        <v>1653.84</v>
      </c>
      <c r="M5" s="252">
        <v>2311</v>
      </c>
      <c r="N5" s="259">
        <f t="shared" si="0"/>
        <v>349.07009585293667</v>
      </c>
      <c r="O5" s="180">
        <v>83.8</v>
      </c>
      <c r="P5" s="196">
        <v>377.7</v>
      </c>
      <c r="R5" s="196">
        <v>3307</v>
      </c>
      <c r="S5" s="196">
        <f t="shared" si="1"/>
        <v>3.3069999999999999</v>
      </c>
      <c r="T5" s="196">
        <f t="shared" si="2"/>
        <v>969.29121236786716</v>
      </c>
      <c r="U5" s="196">
        <f t="shared" si="3"/>
        <v>0.7979349144997081</v>
      </c>
      <c r="V5" s="196">
        <f t="shared" si="4"/>
        <v>-8.773103224E-3</v>
      </c>
      <c r="W5" s="196">
        <f t="shared" si="5"/>
        <v>4.8314000000000001E-4</v>
      </c>
      <c r="X5" s="196">
        <f t="shared" si="6"/>
        <v>971.88250690046505</v>
      </c>
      <c r="Y5" s="196">
        <f t="shared" si="7"/>
        <v>399.61657931909031</v>
      </c>
      <c r="Z5" s="196">
        <f t="shared" si="8"/>
        <v>395.14857127169466</v>
      </c>
      <c r="AA5" s="263">
        <f t="shared" si="9"/>
        <v>304.95435655405117</v>
      </c>
      <c r="AG5" s="222"/>
    </row>
    <row r="6" spans="1:33" x14ac:dyDescent="0.25">
      <c r="A6" s="196">
        <v>45</v>
      </c>
      <c r="B6" s="196" t="s">
        <v>334</v>
      </c>
      <c r="C6" s="196">
        <v>3300.98</v>
      </c>
      <c r="D6" s="196">
        <v>3389.38</v>
      </c>
      <c r="E6" s="196">
        <v>2</v>
      </c>
      <c r="F6" s="182" t="s">
        <v>44</v>
      </c>
      <c r="G6" s="196" t="s">
        <v>335</v>
      </c>
      <c r="H6" s="183">
        <v>26637</v>
      </c>
      <c r="I6" s="196" t="s">
        <v>336</v>
      </c>
      <c r="K6" s="196" t="s">
        <v>47</v>
      </c>
      <c r="L6" s="251">
        <v>3312.26</v>
      </c>
      <c r="M6" s="252">
        <v>4849</v>
      </c>
      <c r="N6" s="259">
        <f t="shared" si="0"/>
        <v>475.49787745170397</v>
      </c>
      <c r="O6" s="180">
        <v>141.1</v>
      </c>
      <c r="P6" s="196">
        <v>377.7</v>
      </c>
      <c r="R6" s="196">
        <v>1200</v>
      </c>
      <c r="S6" s="196">
        <f t="shared" si="1"/>
        <v>1.2</v>
      </c>
      <c r="T6" s="196">
        <f t="shared" si="2"/>
        <v>924.07384426885596</v>
      </c>
      <c r="U6" s="196">
        <f t="shared" si="3"/>
        <v>1.5801256038085867</v>
      </c>
      <c r="V6" s="196">
        <f t="shared" si="4"/>
        <v>-2.4235481866000001E-2</v>
      </c>
      <c r="W6" s="196">
        <f t="shared" si="5"/>
        <v>4.8314000000000001E-4</v>
      </c>
      <c r="X6" s="196">
        <f t="shared" si="6"/>
        <v>925.93883234676218</v>
      </c>
      <c r="Y6" s="196">
        <f t="shared" si="7"/>
        <v>753.6086287695548</v>
      </c>
      <c r="Z6" s="196">
        <f t="shared" si="8"/>
        <v>746.18007055202133</v>
      </c>
      <c r="AA6" s="263">
        <f t="shared" si="9"/>
        <v>226.10567495746648</v>
      </c>
      <c r="AG6" s="222"/>
    </row>
    <row r="7" spans="1:33" x14ac:dyDescent="0.25">
      <c r="A7" s="196">
        <v>49</v>
      </c>
      <c r="B7" s="179" t="s">
        <v>968</v>
      </c>
      <c r="C7" s="179">
        <v>1713</v>
      </c>
      <c r="D7" s="179">
        <v>1823.3</v>
      </c>
      <c r="F7" s="179" t="s">
        <v>44</v>
      </c>
      <c r="H7" s="250">
        <v>27107</v>
      </c>
      <c r="I7" s="179" t="s">
        <v>1470</v>
      </c>
      <c r="L7" s="257">
        <v>1719.3682525814099</v>
      </c>
      <c r="M7" s="257">
        <v>2550.6999999999998</v>
      </c>
      <c r="N7" s="259">
        <f t="shared" si="0"/>
        <v>299.01080042252102</v>
      </c>
      <c r="O7" s="12">
        <v>75.56</v>
      </c>
      <c r="P7" s="196">
        <v>224.6</v>
      </c>
      <c r="R7" s="196">
        <v>1200</v>
      </c>
      <c r="S7" s="196">
        <f t="shared" si="1"/>
        <v>1.2</v>
      </c>
      <c r="T7" s="196">
        <f t="shared" si="2"/>
        <v>974.46573612598127</v>
      </c>
      <c r="U7" s="196">
        <f t="shared" si="3"/>
        <v>0.77106998278738392</v>
      </c>
      <c r="V7" s="196">
        <f t="shared" si="4"/>
        <v>-7.4431090825600012E-3</v>
      </c>
      <c r="W7" s="196">
        <f t="shared" si="5"/>
        <v>4.8314000000000001E-4</v>
      </c>
      <c r="X7" s="196">
        <f t="shared" si="6"/>
        <v>975.38193160594415</v>
      </c>
      <c r="Y7" s="196">
        <f t="shared" si="7"/>
        <v>344.97861481512996</v>
      </c>
      <c r="Z7" s="196">
        <f t="shared" si="8"/>
        <v>343.25050430829583</v>
      </c>
      <c r="AA7" s="263">
        <f t="shared" si="9"/>
        <v>256.60279606048738</v>
      </c>
      <c r="AB7" s="196" t="s">
        <v>1482</v>
      </c>
      <c r="AG7" s="222"/>
    </row>
    <row r="8" spans="1:33" x14ac:dyDescent="0.25">
      <c r="A8" s="196">
        <v>12</v>
      </c>
      <c r="B8" s="196" t="s">
        <v>43</v>
      </c>
      <c r="C8" s="196">
        <v>885.5</v>
      </c>
      <c r="D8" s="196">
        <v>895.7</v>
      </c>
      <c r="E8" s="196">
        <v>1</v>
      </c>
      <c r="F8" s="182" t="s">
        <v>44</v>
      </c>
      <c r="G8" s="193" t="s">
        <v>45</v>
      </c>
      <c r="H8" s="183">
        <v>40342</v>
      </c>
      <c r="I8" s="193" t="s">
        <v>46</v>
      </c>
      <c r="J8" s="194"/>
      <c r="K8" s="196" t="s">
        <v>47</v>
      </c>
      <c r="L8" s="252">
        <v>886.05</v>
      </c>
      <c r="M8" s="252">
        <v>1215</v>
      </c>
      <c r="N8" s="259">
        <f t="shared" si="0"/>
        <v>297.49840608451666</v>
      </c>
      <c r="O8" s="180">
        <v>50</v>
      </c>
      <c r="P8" s="196">
        <v>329.1</v>
      </c>
      <c r="R8" s="196">
        <v>1200</v>
      </c>
      <c r="S8" s="196">
        <f t="shared" si="1"/>
        <v>1.2</v>
      </c>
      <c r="T8" s="196">
        <f t="shared" si="2"/>
        <v>988.06334287327047</v>
      </c>
      <c r="U8" s="196">
        <f t="shared" si="3"/>
        <v>0.74155612500000001</v>
      </c>
      <c r="V8" s="196">
        <f t="shared" si="4"/>
        <v>-4.7470000000000004E-3</v>
      </c>
      <c r="W8" s="196">
        <f t="shared" si="5"/>
        <v>4.8314000000000001E-4</v>
      </c>
      <c r="X8" s="196">
        <f t="shared" si="6"/>
        <v>988.94766585131731</v>
      </c>
      <c r="Y8" s="196">
        <f t="shared" si="7"/>
        <v>307.33455834110134</v>
      </c>
      <c r="Z8" s="196">
        <f t="shared" si="8"/>
        <v>306.56170986700727</v>
      </c>
      <c r="AA8" s="263">
        <f t="shared" si="9"/>
        <v>288.90060739505628</v>
      </c>
      <c r="AG8" s="222"/>
    </row>
    <row r="9" spans="1:33" x14ac:dyDescent="0.25">
      <c r="A9" s="196">
        <v>50</v>
      </c>
      <c r="B9" s="179" t="s">
        <v>992</v>
      </c>
      <c r="C9" s="179">
        <v>1211.83</v>
      </c>
      <c r="D9" s="179">
        <v>1266.08</v>
      </c>
      <c r="F9" s="179" t="s">
        <v>44</v>
      </c>
      <c r="H9" s="250">
        <v>23568</v>
      </c>
      <c r="I9" s="179" t="s">
        <v>1475</v>
      </c>
      <c r="L9" s="257">
        <v>1263.5634693372299</v>
      </c>
      <c r="M9" s="257">
        <v>1673.7</v>
      </c>
      <c r="N9" s="259">
        <f t="shared" si="0"/>
        <v>182.28558190857689</v>
      </c>
      <c r="O9" s="12">
        <v>76.67</v>
      </c>
      <c r="P9" s="196">
        <v>268.82</v>
      </c>
      <c r="R9" s="196">
        <v>1200</v>
      </c>
      <c r="S9" s="196">
        <f t="shared" si="1"/>
        <v>1.2</v>
      </c>
      <c r="T9" s="196">
        <f t="shared" si="2"/>
        <v>973.78988287473317</v>
      </c>
      <c r="U9" s="196">
        <f t="shared" si="3"/>
        <v>0.77404590289733854</v>
      </c>
      <c r="V9" s="196">
        <f t="shared" si="4"/>
        <v>-7.6091759139400011E-3</v>
      </c>
      <c r="W9" s="196">
        <f t="shared" si="5"/>
        <v>4.8314000000000001E-4</v>
      </c>
      <c r="X9" s="196">
        <f t="shared" si="6"/>
        <v>974.70943115830892</v>
      </c>
      <c r="Y9" s="196">
        <f t="shared" si="7"/>
        <v>213.28625665406889</v>
      </c>
      <c r="Z9" s="196">
        <f t="shared" si="8"/>
        <v>212.14659223148942</v>
      </c>
      <c r="AA9" s="263">
        <f t="shared" si="9"/>
        <v>153.66625738609781</v>
      </c>
      <c r="AB9" s="196" t="s">
        <v>1482</v>
      </c>
      <c r="AG9" s="222"/>
    </row>
    <row r="10" spans="1:33" x14ac:dyDescent="0.25">
      <c r="A10" s="196">
        <v>51</v>
      </c>
      <c r="B10" s="179" t="s">
        <v>993</v>
      </c>
      <c r="C10" s="179">
        <v>723.3</v>
      </c>
      <c r="D10" s="179">
        <v>743.8</v>
      </c>
      <c r="F10" s="179" t="s">
        <v>44</v>
      </c>
      <c r="H10" s="250">
        <v>35862</v>
      </c>
      <c r="I10" s="179" t="s">
        <v>1474</v>
      </c>
      <c r="L10" s="257">
        <v>723.69252010133198</v>
      </c>
      <c r="M10" s="257">
        <v>951</v>
      </c>
      <c r="N10" s="259">
        <f t="shared" si="0"/>
        <v>213.29796071049947</v>
      </c>
      <c r="O10" s="12">
        <v>68.33</v>
      </c>
      <c r="P10" s="196">
        <v>268.2</v>
      </c>
      <c r="R10" s="196">
        <v>1200</v>
      </c>
      <c r="S10" s="196">
        <f t="shared" si="1"/>
        <v>1.2</v>
      </c>
      <c r="T10" s="196">
        <f t="shared" si="2"/>
        <v>978.70151292662945</v>
      </c>
      <c r="U10" s="196">
        <f t="shared" si="3"/>
        <v>0.75583076490110701</v>
      </c>
      <c r="V10" s="196">
        <f t="shared" si="4"/>
        <v>-6.4611999339399991E-3</v>
      </c>
      <c r="W10" s="196">
        <f t="shared" si="5"/>
        <v>4.8314000000000001E-4</v>
      </c>
      <c r="X10" s="196">
        <f t="shared" si="6"/>
        <v>979.60071209822502</v>
      </c>
      <c r="Y10" s="196">
        <f t="shared" si="7"/>
        <v>227.46787615872171</v>
      </c>
      <c r="Z10" s="196">
        <f t="shared" si="8"/>
        <v>226.84097030313666</v>
      </c>
      <c r="AA10" s="263">
        <f t="shared" si="9"/>
        <v>200.31091458113485</v>
      </c>
      <c r="AB10" s="196" t="s">
        <v>1482</v>
      </c>
      <c r="AG10" s="222"/>
    </row>
    <row r="11" spans="1:33" x14ac:dyDescent="0.25">
      <c r="A11" s="196">
        <v>52</v>
      </c>
      <c r="B11" s="179" t="s">
        <v>993</v>
      </c>
      <c r="C11" s="179">
        <v>853.6</v>
      </c>
      <c r="D11" s="179">
        <v>863.2</v>
      </c>
      <c r="F11" s="179" t="s">
        <v>44</v>
      </c>
      <c r="H11" s="250">
        <v>35862</v>
      </c>
      <c r="I11" s="179" t="s">
        <v>1473</v>
      </c>
      <c r="L11" s="257">
        <v>850.980957594448</v>
      </c>
      <c r="M11" s="257">
        <v>1149.9000000000001</v>
      </c>
      <c r="N11" s="259">
        <f t="shared" si="0"/>
        <v>225.88589191714516</v>
      </c>
      <c r="O11" s="12">
        <v>71.81</v>
      </c>
      <c r="P11" s="196">
        <v>268.2</v>
      </c>
      <c r="R11" s="196">
        <v>1200</v>
      </c>
      <c r="S11" s="196">
        <f t="shared" si="1"/>
        <v>1.2</v>
      </c>
      <c r="T11" s="196">
        <f t="shared" si="2"/>
        <v>976.69908954121036</v>
      </c>
      <c r="U11" s="196">
        <f t="shared" si="3"/>
        <v>0.76231608450969024</v>
      </c>
      <c r="V11" s="196">
        <f t="shared" si="4"/>
        <v>-6.9122275750600013E-3</v>
      </c>
      <c r="W11" s="196">
        <f t="shared" si="5"/>
        <v>4.8314000000000001E-4</v>
      </c>
      <c r="X11" s="196">
        <f t="shared" si="6"/>
        <v>977.60547820510487</v>
      </c>
      <c r="Y11" s="196">
        <f t="shared" si="7"/>
        <v>244.71247222982765</v>
      </c>
      <c r="Z11" s="196">
        <f t="shared" si="8"/>
        <v>243.94526021950117</v>
      </c>
      <c r="AA11" s="263">
        <f t="shared" si="9"/>
        <v>208.56753302156463</v>
      </c>
      <c r="AB11" s="196" t="s">
        <v>1482</v>
      </c>
      <c r="AG11" s="222"/>
    </row>
    <row r="12" spans="1:33" x14ac:dyDescent="0.25">
      <c r="A12" s="196">
        <v>30</v>
      </c>
      <c r="B12" s="196" t="s">
        <v>64</v>
      </c>
      <c r="C12" s="196">
        <v>1151</v>
      </c>
      <c r="D12" s="196">
        <v>1172.2</v>
      </c>
      <c r="E12" s="196">
        <v>1</v>
      </c>
      <c r="F12" s="196" t="s">
        <v>44</v>
      </c>
      <c r="G12" s="182" t="s">
        <v>65</v>
      </c>
      <c r="H12" s="183">
        <v>40089</v>
      </c>
      <c r="I12" s="196" t="s">
        <v>66</v>
      </c>
      <c r="L12" s="252">
        <v>1151.71</v>
      </c>
      <c r="M12" s="252">
        <v>1474.81</v>
      </c>
      <c r="N12" s="259">
        <f t="shared" si="0"/>
        <v>318.46971504321459</v>
      </c>
      <c r="O12" s="180">
        <v>50.9</v>
      </c>
      <c r="P12" s="196">
        <v>433.02</v>
      </c>
      <c r="R12" s="196">
        <v>1200</v>
      </c>
      <c r="S12" s="196">
        <f t="shared" si="1"/>
        <v>1.2</v>
      </c>
      <c r="T12" s="196">
        <f t="shared" si="2"/>
        <v>987.65295008564055</v>
      </c>
      <c r="U12" s="196">
        <f t="shared" si="3"/>
        <v>0.74163060491868693</v>
      </c>
      <c r="V12" s="196">
        <f t="shared" si="4"/>
        <v>-4.8052112260000002E-3</v>
      </c>
      <c r="W12" s="196">
        <f t="shared" si="5"/>
        <v>4.8314000000000001E-4</v>
      </c>
      <c r="X12" s="196">
        <f t="shared" si="6"/>
        <v>988.53728591894594</v>
      </c>
      <c r="Y12" s="196">
        <f t="shared" si="7"/>
        <v>330.84510989124806</v>
      </c>
      <c r="Z12" s="196">
        <f t="shared" si="8"/>
        <v>329.90620599838576</v>
      </c>
      <c r="AA12" s="263">
        <f t="shared" si="9"/>
        <v>307.60734712040716</v>
      </c>
    </row>
    <row r="13" spans="1:33" x14ac:dyDescent="0.25">
      <c r="A13" s="196">
        <v>41</v>
      </c>
      <c r="B13" s="196" t="s">
        <v>354</v>
      </c>
      <c r="C13" s="196">
        <v>1364</v>
      </c>
      <c r="D13" s="196">
        <v>1458</v>
      </c>
      <c r="F13" s="182" t="s">
        <v>44</v>
      </c>
      <c r="G13" s="196" t="s">
        <v>339</v>
      </c>
      <c r="H13" s="183">
        <v>31904</v>
      </c>
      <c r="I13" s="196" t="s">
        <v>1426</v>
      </c>
      <c r="L13" s="252">
        <v>1369.7711561673229</v>
      </c>
      <c r="M13" s="252">
        <v>1963</v>
      </c>
      <c r="N13" s="259">
        <f t="shared" si="0"/>
        <v>359.30803818980132</v>
      </c>
      <c r="O13" s="180">
        <v>80</v>
      </c>
      <c r="P13" s="196">
        <v>348.6</v>
      </c>
      <c r="R13" s="196">
        <v>1200</v>
      </c>
      <c r="S13" s="196">
        <f t="shared" si="1"/>
        <v>1.2</v>
      </c>
      <c r="T13" s="196">
        <f t="shared" si="2"/>
        <v>971.72244674148612</v>
      </c>
      <c r="U13" s="196">
        <f t="shared" si="3"/>
        <v>0.78412596000000001</v>
      </c>
      <c r="V13" s="196">
        <f t="shared" si="4"/>
        <v>-8.1318400000000013E-3</v>
      </c>
      <c r="W13" s="196">
        <f t="shared" si="5"/>
        <v>4.8314000000000001E-4</v>
      </c>
      <c r="X13" s="196">
        <f t="shared" si="6"/>
        <v>972.65340403380128</v>
      </c>
      <c r="Y13" s="196">
        <f t="shared" si="7"/>
        <v>398.68166174069904</v>
      </c>
      <c r="Z13" s="196">
        <f t="shared" si="8"/>
        <v>397.32267576546485</v>
      </c>
      <c r="AA13" s="263">
        <f t="shared" si="9"/>
        <v>322.9007032814223</v>
      </c>
      <c r="AB13" s="195" t="s">
        <v>1492</v>
      </c>
    </row>
    <row r="14" spans="1:33" x14ac:dyDescent="0.25">
      <c r="A14" s="196">
        <v>42</v>
      </c>
      <c r="B14" s="196" t="s">
        <v>354</v>
      </c>
      <c r="C14" s="196">
        <v>1364.8</v>
      </c>
      <c r="D14" s="196">
        <v>1382.37</v>
      </c>
      <c r="F14" s="182"/>
      <c r="G14" s="196" t="s">
        <v>308</v>
      </c>
      <c r="H14" s="183">
        <v>31904</v>
      </c>
      <c r="I14" s="196" t="s">
        <v>1252</v>
      </c>
      <c r="K14" s="196">
        <v>200</v>
      </c>
      <c r="L14" s="251">
        <v>1369.7711561673229</v>
      </c>
      <c r="M14" s="252">
        <v>1951</v>
      </c>
      <c r="N14" s="259">
        <f t="shared" si="0"/>
        <v>350.86904158649747</v>
      </c>
      <c r="O14" s="180">
        <v>80</v>
      </c>
      <c r="P14" s="196">
        <v>348.6</v>
      </c>
      <c r="R14" s="196">
        <v>1200</v>
      </c>
      <c r="S14" s="196">
        <f t="shared" si="1"/>
        <v>1.2</v>
      </c>
      <c r="T14" s="196">
        <f t="shared" si="2"/>
        <v>971.72244674148612</v>
      </c>
      <c r="U14" s="196">
        <f t="shared" si="3"/>
        <v>0.78412596000000001</v>
      </c>
      <c r="V14" s="196">
        <f t="shared" si="4"/>
        <v>-8.1318400000000013E-3</v>
      </c>
      <c r="W14" s="196">
        <f t="shared" si="5"/>
        <v>4.8314000000000001E-4</v>
      </c>
      <c r="X14" s="196">
        <f t="shared" si="6"/>
        <v>972.65340403380128</v>
      </c>
      <c r="Y14" s="196">
        <f t="shared" si="7"/>
        <v>390.00197054615171</v>
      </c>
      <c r="Z14" s="196">
        <f t="shared" si="8"/>
        <v>388.65129217749052</v>
      </c>
      <c r="AA14" s="263">
        <f t="shared" si="9"/>
        <v>314.68426807338108</v>
      </c>
    </row>
    <row r="15" spans="1:33" x14ac:dyDescent="0.25">
      <c r="A15" s="196">
        <v>53</v>
      </c>
      <c r="B15" s="179" t="s">
        <v>1029</v>
      </c>
      <c r="C15" s="179">
        <v>1978</v>
      </c>
      <c r="D15" s="179">
        <v>1994</v>
      </c>
      <c r="F15" s="179" t="s">
        <v>44</v>
      </c>
      <c r="H15" s="250">
        <v>35184</v>
      </c>
      <c r="I15" s="179" t="s">
        <v>1481</v>
      </c>
      <c r="L15" s="257">
        <v>1972.8222388059701</v>
      </c>
      <c r="M15" s="257">
        <v>2922.03</v>
      </c>
      <c r="N15" s="259">
        <f t="shared" si="0"/>
        <v>376.19453159003024</v>
      </c>
      <c r="O15" s="12">
        <v>95.41</v>
      </c>
      <c r="P15" s="196">
        <v>294.10000000000002</v>
      </c>
      <c r="R15" s="196">
        <v>1200</v>
      </c>
      <c r="S15" s="196">
        <f t="shared" si="1"/>
        <v>1.2</v>
      </c>
      <c r="T15" s="196">
        <f t="shared" si="2"/>
        <v>961.40192245629476</v>
      </c>
      <c r="U15" s="196">
        <f t="shared" si="3"/>
        <v>0.85863294174792681</v>
      </c>
      <c r="V15" s="196">
        <f t="shared" si="4"/>
        <v>-1.1028355778259998E-2</v>
      </c>
      <c r="W15" s="196">
        <f t="shared" si="5"/>
        <v>4.8314000000000001E-4</v>
      </c>
      <c r="X15" s="196">
        <f t="shared" si="6"/>
        <v>962.41848055783555</v>
      </c>
      <c r="Y15" s="196">
        <f t="shared" si="7"/>
        <v>457.49269775439961</v>
      </c>
      <c r="Z15" s="196">
        <f t="shared" si="8"/>
        <v>455.23631277815275</v>
      </c>
      <c r="AA15" s="263">
        <f t="shared" si="9"/>
        <v>300.94730657674592</v>
      </c>
      <c r="AB15" s="196" t="s">
        <v>1482</v>
      </c>
    </row>
    <row r="16" spans="1:33" x14ac:dyDescent="0.25">
      <c r="A16" s="196">
        <v>54</v>
      </c>
      <c r="B16" s="179" t="s">
        <v>603</v>
      </c>
      <c r="C16" s="179">
        <v>1858.88</v>
      </c>
      <c r="D16" s="179">
        <v>1888.75</v>
      </c>
      <c r="F16" s="179" t="s">
        <v>44</v>
      </c>
      <c r="H16" s="250">
        <v>24211</v>
      </c>
      <c r="I16" s="179" t="s">
        <v>1251</v>
      </c>
      <c r="L16" s="257">
        <v>1886.83392448158</v>
      </c>
      <c r="M16" s="257">
        <v>2668</v>
      </c>
      <c r="N16" s="259">
        <f t="shared" si="0"/>
        <v>326.5263203196464</v>
      </c>
      <c r="O16" s="12">
        <v>90.56</v>
      </c>
      <c r="P16" s="196">
        <v>337.09</v>
      </c>
      <c r="R16" s="196">
        <v>1200</v>
      </c>
      <c r="S16" s="196">
        <f t="shared" si="1"/>
        <v>1.2</v>
      </c>
      <c r="T16" s="196">
        <f t="shared" si="2"/>
        <v>964.78080516149214</v>
      </c>
      <c r="U16" s="196">
        <f t="shared" si="3"/>
        <v>0.82952060023677665</v>
      </c>
      <c r="V16" s="196">
        <f t="shared" si="4"/>
        <v>-1.003199136256E-2</v>
      </c>
      <c r="W16" s="196">
        <f t="shared" si="5"/>
        <v>4.8314000000000001E-4</v>
      </c>
      <c r="X16" s="196">
        <f t="shared" si="6"/>
        <v>965.76373820825802</v>
      </c>
      <c r="Y16" s="196">
        <f t="shared" si="7"/>
        <v>393.92563923076182</v>
      </c>
      <c r="Z16" s="196">
        <f t="shared" si="8"/>
        <v>391.94741518839874</v>
      </c>
      <c r="AA16" s="263">
        <f t="shared" si="9"/>
        <v>264.10368863969705</v>
      </c>
      <c r="AB16" s="196" t="s">
        <v>1482</v>
      </c>
    </row>
    <row r="17" spans="1:28" x14ac:dyDescent="0.25">
      <c r="A17" s="196">
        <v>55</v>
      </c>
      <c r="B17" s="179" t="s">
        <v>604</v>
      </c>
      <c r="C17" s="179">
        <v>741.85</v>
      </c>
      <c r="D17" s="179">
        <v>782.38</v>
      </c>
      <c r="F17" s="179" t="s">
        <v>44</v>
      </c>
      <c r="H17" s="250">
        <v>25610</v>
      </c>
      <c r="I17" s="179" t="s">
        <v>1476</v>
      </c>
      <c r="L17" s="257">
        <v>751.24648459809202</v>
      </c>
      <c r="M17" s="257">
        <v>1132.7</v>
      </c>
      <c r="N17" s="259">
        <f t="shared" si="0"/>
        <v>299.21446978209883</v>
      </c>
      <c r="O17" s="12">
        <v>39.6</v>
      </c>
      <c r="P17" s="196">
        <v>253.89</v>
      </c>
      <c r="R17" s="196">
        <v>1200</v>
      </c>
      <c r="S17" s="196">
        <f t="shared" si="1"/>
        <v>1.2</v>
      </c>
      <c r="T17" s="196">
        <f t="shared" si="2"/>
        <v>992.39968210304164</v>
      </c>
      <c r="U17" s="196">
        <f t="shared" si="3"/>
        <v>0.74438803724908809</v>
      </c>
      <c r="V17" s="196">
        <f t="shared" si="4"/>
        <v>-4.2687855360000002E-3</v>
      </c>
      <c r="W17" s="196">
        <f t="shared" si="5"/>
        <v>4.8314000000000001E-4</v>
      </c>
      <c r="X17" s="196">
        <f t="shared" si="6"/>
        <v>993.28803200502557</v>
      </c>
      <c r="Y17" s="196">
        <f t="shared" si="7"/>
        <v>304.86363004474401</v>
      </c>
      <c r="Z17" s="196">
        <f t="shared" si="8"/>
        <v>304.14616226374801</v>
      </c>
      <c r="AA17" s="263">
        <f t="shared" si="9"/>
        <v>294.65992744261348</v>
      </c>
      <c r="AB17" s="196" t="s">
        <v>1482</v>
      </c>
    </row>
    <row r="18" spans="1:28" x14ac:dyDescent="0.25">
      <c r="A18" s="196">
        <v>56</v>
      </c>
      <c r="B18" s="179" t="s">
        <v>604</v>
      </c>
      <c r="C18" s="179">
        <v>1377.63</v>
      </c>
      <c r="D18" s="179">
        <v>1444.68</v>
      </c>
      <c r="F18" s="179" t="s">
        <v>44</v>
      </c>
      <c r="H18" s="250">
        <v>25610</v>
      </c>
      <c r="I18" s="179" t="s">
        <v>1470</v>
      </c>
      <c r="L18" s="257">
        <v>1387.50507471171</v>
      </c>
      <c r="M18" s="257">
        <v>2076.6999999999998</v>
      </c>
      <c r="N18" s="259">
        <f t="shared" si="0"/>
        <v>326.82361246171854</v>
      </c>
      <c r="O18" s="12">
        <v>73.33</v>
      </c>
      <c r="P18" s="196">
        <v>253.89</v>
      </c>
      <c r="R18" s="196">
        <v>1200</v>
      </c>
      <c r="S18" s="196">
        <f t="shared" si="1"/>
        <v>1.2</v>
      </c>
      <c r="T18" s="196">
        <f t="shared" si="2"/>
        <v>975.80318613020972</v>
      </c>
      <c r="U18" s="196">
        <f t="shared" si="3"/>
        <v>0.76563130427777137</v>
      </c>
      <c r="V18" s="196">
        <f t="shared" si="4"/>
        <v>-7.1218031139399993E-3</v>
      </c>
      <c r="W18" s="196">
        <f t="shared" si="5"/>
        <v>4.8314000000000001E-4</v>
      </c>
      <c r="X18" s="196">
        <f t="shared" si="6"/>
        <v>976.71327756362552</v>
      </c>
      <c r="Y18" s="196">
        <f t="shared" si="7"/>
        <v>362.19617182944603</v>
      </c>
      <c r="Z18" s="196">
        <f t="shared" si="8"/>
        <v>360.80239022254523</v>
      </c>
      <c r="AA18" s="263">
        <f t="shared" si="9"/>
        <v>294.2426398327122</v>
      </c>
      <c r="AB18" s="196" t="s">
        <v>1482</v>
      </c>
    </row>
    <row r="19" spans="1:28" x14ac:dyDescent="0.25">
      <c r="A19" s="196">
        <v>19</v>
      </c>
      <c r="B19" s="196" t="s">
        <v>72</v>
      </c>
      <c r="C19" s="196">
        <v>1041.4000000000001</v>
      </c>
      <c r="D19" s="196">
        <v>1058.57</v>
      </c>
      <c r="E19" s="196">
        <v>5</v>
      </c>
      <c r="F19" s="182" t="s">
        <v>44</v>
      </c>
      <c r="G19" s="196" t="s">
        <v>73</v>
      </c>
      <c r="H19" s="183">
        <v>40302</v>
      </c>
      <c r="I19" s="196" t="s">
        <v>81</v>
      </c>
      <c r="L19" s="252">
        <v>1041.68</v>
      </c>
      <c r="M19" s="252">
        <v>1562.16</v>
      </c>
      <c r="N19" s="259">
        <f t="shared" si="0"/>
        <v>253.39857781809746</v>
      </c>
      <c r="O19" s="180">
        <v>73</v>
      </c>
      <c r="P19" s="196">
        <v>196.49</v>
      </c>
      <c r="R19" s="196">
        <v>1200</v>
      </c>
      <c r="S19" s="196">
        <f t="shared" si="1"/>
        <v>1.2</v>
      </c>
      <c r="T19" s="196">
        <f t="shared" si="2"/>
        <v>975.99878026949546</v>
      </c>
      <c r="U19" s="196">
        <f t="shared" si="3"/>
        <v>0.76488531117750014</v>
      </c>
      <c r="V19" s="196">
        <f t="shared" si="4"/>
        <v>-7.0756534000000005E-3</v>
      </c>
      <c r="W19" s="196">
        <f t="shared" si="5"/>
        <v>4.8314000000000001E-4</v>
      </c>
      <c r="X19" s="196">
        <f t="shared" si="6"/>
        <v>976.90803717656536</v>
      </c>
      <c r="Y19" s="196">
        <f t="shared" si="7"/>
        <v>279.78145152457978</v>
      </c>
      <c r="Z19" s="196">
        <f t="shared" si="8"/>
        <v>278.73438463227376</v>
      </c>
      <c r="AA19" s="263">
        <f t="shared" si="9"/>
        <v>229.10430552639841</v>
      </c>
    </row>
    <row r="20" spans="1:28" x14ac:dyDescent="0.25">
      <c r="A20" s="196">
        <v>20</v>
      </c>
      <c r="B20" s="196" t="s">
        <v>72</v>
      </c>
      <c r="C20" s="196">
        <v>1041.4000000000001</v>
      </c>
      <c r="D20" s="196">
        <v>1064.57</v>
      </c>
      <c r="E20" s="196">
        <v>6</v>
      </c>
      <c r="F20" s="182" t="s">
        <v>44</v>
      </c>
      <c r="G20" s="196" t="s">
        <v>73</v>
      </c>
      <c r="H20" s="183">
        <v>40303</v>
      </c>
      <c r="I20" s="196" t="s">
        <v>81</v>
      </c>
      <c r="L20" s="252">
        <v>1041.68</v>
      </c>
      <c r="M20" s="252">
        <v>1560.92</v>
      </c>
      <c r="N20" s="259">
        <f t="shared" si="0"/>
        <v>252.52654816908944</v>
      </c>
      <c r="O20" s="180">
        <v>72</v>
      </c>
      <c r="P20" s="196">
        <v>196.49</v>
      </c>
      <c r="R20" s="196">
        <v>1200</v>
      </c>
      <c r="S20" s="196">
        <f t="shared" si="1"/>
        <v>1.2</v>
      </c>
      <c r="T20" s="196">
        <f t="shared" si="2"/>
        <v>976.58780370314651</v>
      </c>
      <c r="U20" s="196">
        <f t="shared" si="3"/>
        <v>0.76271378592000005</v>
      </c>
      <c r="V20" s="196">
        <f t="shared" si="4"/>
        <v>-6.938006400000001E-3</v>
      </c>
      <c r="W20" s="196">
        <f t="shared" si="5"/>
        <v>4.8314000000000001E-4</v>
      </c>
      <c r="X20" s="196">
        <f t="shared" si="6"/>
        <v>977.49463572158788</v>
      </c>
      <c r="Y20" s="196">
        <f t="shared" si="7"/>
        <v>278.21049826570584</v>
      </c>
      <c r="Z20" s="196">
        <f t="shared" si="8"/>
        <v>277.16830784937861</v>
      </c>
      <c r="AA20" s="263">
        <f t="shared" si="9"/>
        <v>228.89612350160456</v>
      </c>
    </row>
    <row r="21" spans="1:28" x14ac:dyDescent="0.25">
      <c r="A21" s="196">
        <v>28</v>
      </c>
      <c r="B21" s="196" t="s">
        <v>72</v>
      </c>
      <c r="C21" s="196">
        <v>1144.1600000000001</v>
      </c>
      <c r="D21" s="196">
        <v>1148.57</v>
      </c>
      <c r="E21" s="196">
        <v>4</v>
      </c>
      <c r="F21" s="182" t="s">
        <v>44</v>
      </c>
      <c r="G21" s="196" t="s">
        <v>73</v>
      </c>
      <c r="H21" s="183">
        <v>40302</v>
      </c>
      <c r="I21" s="196" t="s">
        <v>79</v>
      </c>
      <c r="L21" s="252">
        <v>1144.44</v>
      </c>
      <c r="M21" s="252">
        <v>1704.87</v>
      </c>
      <c r="N21" s="259">
        <f t="shared" si="0"/>
        <v>250.99934492288867</v>
      </c>
      <c r="O21" s="180">
        <v>77.900000000000006</v>
      </c>
      <c r="P21" s="196">
        <v>196.49</v>
      </c>
      <c r="R21" s="196">
        <v>1200</v>
      </c>
      <c r="S21" s="196">
        <f t="shared" si="1"/>
        <v>1.2</v>
      </c>
      <c r="T21" s="196">
        <f t="shared" si="2"/>
        <v>973.03317146299401</v>
      </c>
      <c r="U21" s="196">
        <f t="shared" si="3"/>
        <v>0.77756278213494689</v>
      </c>
      <c r="V21" s="196">
        <f t="shared" si="4"/>
        <v>-7.7979581860000025E-3</v>
      </c>
      <c r="W21" s="196">
        <f t="shared" si="5"/>
        <v>4.8314000000000001E-4</v>
      </c>
      <c r="X21" s="196">
        <f t="shared" si="6"/>
        <v>973.95669184091366</v>
      </c>
      <c r="Y21" s="196">
        <f t="shared" si="7"/>
        <v>283.53431819797561</v>
      </c>
      <c r="Z21" s="196">
        <f t="shared" si="8"/>
        <v>282.36660625300738</v>
      </c>
      <c r="AA21" s="263">
        <f t="shared" si="9"/>
        <v>220.94363129722439</v>
      </c>
    </row>
    <row r="22" spans="1:28" x14ac:dyDescent="0.25">
      <c r="A22" s="196">
        <v>29</v>
      </c>
      <c r="B22" s="196" t="s">
        <v>72</v>
      </c>
      <c r="C22" s="196">
        <v>1148.67</v>
      </c>
      <c r="D22" s="196">
        <v>1152.58</v>
      </c>
      <c r="E22" s="196">
        <v>3</v>
      </c>
      <c r="F22" s="182" t="s">
        <v>44</v>
      </c>
      <c r="G22" s="196" t="s">
        <v>73</v>
      </c>
      <c r="H22" s="183">
        <v>40301</v>
      </c>
      <c r="I22" s="196" t="s">
        <v>77</v>
      </c>
      <c r="L22" s="252">
        <v>1148.95</v>
      </c>
      <c r="M22" s="252">
        <v>1713.1</v>
      </c>
      <c r="N22" s="259">
        <f t="shared" si="0"/>
        <v>252.27709009332125</v>
      </c>
      <c r="O22" s="194">
        <v>77.8</v>
      </c>
      <c r="P22" s="196">
        <v>196.49</v>
      </c>
      <c r="R22" s="196">
        <v>1200</v>
      </c>
      <c r="S22" s="196">
        <f t="shared" si="1"/>
        <v>1.2</v>
      </c>
      <c r="T22" s="196">
        <f t="shared" si="2"/>
        <v>973.09499738384613</v>
      </c>
      <c r="U22" s="196">
        <f t="shared" si="3"/>
        <v>0.77726803994626803</v>
      </c>
      <c r="V22" s="196">
        <f t="shared" si="4"/>
        <v>-7.7824230639999981E-3</v>
      </c>
      <c r="W22" s="196">
        <f t="shared" si="5"/>
        <v>4.8314000000000001E-4</v>
      </c>
      <c r="X22" s="196">
        <f t="shared" si="6"/>
        <v>974.01818449258758</v>
      </c>
      <c r="Y22" s="196">
        <f t="shared" si="7"/>
        <v>284.89050051251161</v>
      </c>
      <c r="Z22" s="196">
        <f t="shared" si="8"/>
        <v>283.71772360828663</v>
      </c>
      <c r="AA22" s="263">
        <f t="shared" si="9"/>
        <v>222.15044372730699</v>
      </c>
    </row>
    <row r="23" spans="1:28" x14ac:dyDescent="0.25">
      <c r="A23" s="196">
        <v>32</v>
      </c>
      <c r="B23" s="196" t="s">
        <v>72</v>
      </c>
      <c r="C23" s="196">
        <v>1153.42</v>
      </c>
      <c r="D23" s="196">
        <v>1159.5899999999999</v>
      </c>
      <c r="E23" s="196">
        <v>2</v>
      </c>
      <c r="F23" s="182" t="s">
        <v>44</v>
      </c>
      <c r="G23" s="196" t="s">
        <v>73</v>
      </c>
      <c r="H23" s="183">
        <v>40300</v>
      </c>
      <c r="I23" s="196" t="s">
        <v>75</v>
      </c>
      <c r="L23" s="252">
        <v>1153.7</v>
      </c>
      <c r="M23" s="252">
        <v>1731.26</v>
      </c>
      <c r="N23" s="259">
        <f t="shared" si="0"/>
        <v>260.29810495298784</v>
      </c>
      <c r="O23" s="180">
        <v>78.099999999999994</v>
      </c>
      <c r="P23" s="196">
        <v>196.49</v>
      </c>
      <c r="R23" s="196">
        <v>1200</v>
      </c>
      <c r="S23" s="196">
        <f t="shared" si="1"/>
        <v>1.2</v>
      </c>
      <c r="T23" s="196">
        <f t="shared" si="2"/>
        <v>972.90935827981093</v>
      </c>
      <c r="U23" s="196">
        <f t="shared" si="3"/>
        <v>0.77815702035492673</v>
      </c>
      <c r="V23" s="196">
        <f t="shared" si="4"/>
        <v>-7.829127705999998E-3</v>
      </c>
      <c r="W23" s="196">
        <f t="shared" si="5"/>
        <v>4.8314000000000001E-4</v>
      </c>
      <c r="X23" s="196">
        <f t="shared" si="6"/>
        <v>973.83355077019644</v>
      </c>
      <c r="Y23" s="196">
        <f t="shared" si="7"/>
        <v>293.49583865512705</v>
      </c>
      <c r="Z23" s="196">
        <f t="shared" si="8"/>
        <v>292.30888741191711</v>
      </c>
      <c r="AA23" s="263">
        <f t="shared" si="9"/>
        <v>229.62707801587703</v>
      </c>
    </row>
    <row r="24" spans="1:28" x14ac:dyDescent="0.25">
      <c r="A24" s="196">
        <v>38</v>
      </c>
      <c r="B24" s="196" t="s">
        <v>72</v>
      </c>
      <c r="C24" s="196">
        <v>1200.4100000000001</v>
      </c>
      <c r="D24" s="196">
        <v>1216.5899999999999</v>
      </c>
      <c r="E24" s="196">
        <v>1</v>
      </c>
      <c r="F24" s="182" t="s">
        <v>44</v>
      </c>
      <c r="G24" s="196" t="s">
        <v>73</v>
      </c>
      <c r="H24" s="183">
        <v>40299</v>
      </c>
      <c r="I24" s="196" t="s">
        <v>38</v>
      </c>
      <c r="L24" s="252">
        <v>1200.69</v>
      </c>
      <c r="M24" s="252">
        <v>1783.46</v>
      </c>
      <c r="N24" s="259">
        <f t="shared" si="0"/>
        <v>250.01774017735966</v>
      </c>
      <c r="O24" s="180">
        <v>80.8</v>
      </c>
      <c r="P24" s="196">
        <v>196.49</v>
      </c>
      <c r="R24" s="196">
        <v>1200</v>
      </c>
      <c r="S24" s="196">
        <f t="shared" si="1"/>
        <v>1.2</v>
      </c>
      <c r="T24" s="196">
        <f t="shared" si="2"/>
        <v>971.21693945522793</v>
      </c>
      <c r="U24" s="196">
        <f t="shared" si="3"/>
        <v>0.7868199068666879</v>
      </c>
      <c r="V24" s="196">
        <f t="shared" si="4"/>
        <v>-8.2628717440000003E-3</v>
      </c>
      <c r="W24" s="196">
        <f t="shared" si="5"/>
        <v>4.8314000000000001E-4</v>
      </c>
      <c r="X24" s="196">
        <f t="shared" si="6"/>
        <v>972.15095723808236</v>
      </c>
      <c r="Y24" s="196">
        <f t="shared" si="7"/>
        <v>286.46159658580177</v>
      </c>
      <c r="Z24" s="196">
        <f t="shared" si="8"/>
        <v>285.22156192463854</v>
      </c>
      <c r="AA24" s="263">
        <f t="shared" si="9"/>
        <v>216.30948618458925</v>
      </c>
    </row>
    <row r="25" spans="1:28" x14ac:dyDescent="0.25">
      <c r="A25" s="196">
        <v>24</v>
      </c>
      <c r="B25" s="196" t="s">
        <v>88</v>
      </c>
      <c r="C25" s="196">
        <v>1072.07</v>
      </c>
      <c r="D25" s="196">
        <v>1083.0999999999999</v>
      </c>
      <c r="E25" s="196">
        <v>1</v>
      </c>
      <c r="F25" s="182" t="s">
        <v>44</v>
      </c>
      <c r="G25" s="196" t="s">
        <v>93</v>
      </c>
      <c r="H25" s="183">
        <v>40199</v>
      </c>
      <c r="I25" s="196" t="s">
        <v>94</v>
      </c>
      <c r="J25" s="179">
        <v>16194</v>
      </c>
      <c r="L25" s="252">
        <v>1072.96</v>
      </c>
      <c r="M25" s="252">
        <v>1561.47</v>
      </c>
      <c r="N25" s="259">
        <f t="shared" si="0"/>
        <v>262.24333551340749</v>
      </c>
      <c r="O25" s="180">
        <v>66.2</v>
      </c>
      <c r="P25" s="196">
        <v>237.1</v>
      </c>
      <c r="R25" s="179">
        <v>16194</v>
      </c>
      <c r="S25" s="196">
        <f t="shared" si="1"/>
        <v>16.193999999999999</v>
      </c>
      <c r="T25" s="196">
        <f t="shared" si="2"/>
        <v>979.89314362235154</v>
      </c>
      <c r="U25" s="196">
        <f t="shared" si="3"/>
        <v>0.75256237295218809</v>
      </c>
      <c r="V25" s="196">
        <f t="shared" si="4"/>
        <v>-6.2049112240000013E-3</v>
      </c>
      <c r="W25" s="196">
        <f t="shared" si="5"/>
        <v>4.8314000000000001E-4</v>
      </c>
      <c r="X25" s="196">
        <f t="shared" si="6"/>
        <v>991.80248136230466</v>
      </c>
      <c r="Y25" s="196">
        <f t="shared" si="7"/>
        <v>284.14558657853183</v>
      </c>
      <c r="Z25" s="196">
        <f t="shared" si="8"/>
        <v>270.69681522349686</v>
      </c>
      <c r="AA25" s="263">
        <f t="shared" si="9"/>
        <v>254.33180475918007</v>
      </c>
    </row>
    <row r="26" spans="1:28" x14ac:dyDescent="0.25">
      <c r="A26" s="196">
        <v>25</v>
      </c>
      <c r="B26" s="196" t="s">
        <v>88</v>
      </c>
      <c r="C26" s="196">
        <v>1101.17</v>
      </c>
      <c r="D26" s="196">
        <v>1110.0999999999999</v>
      </c>
      <c r="E26" s="196">
        <v>2</v>
      </c>
      <c r="F26" s="182" t="s">
        <v>44</v>
      </c>
      <c r="G26" s="196" t="s">
        <v>89</v>
      </c>
      <c r="H26" s="183">
        <v>40203</v>
      </c>
      <c r="I26" s="196" t="s">
        <v>90</v>
      </c>
      <c r="J26" s="179">
        <v>16194</v>
      </c>
      <c r="L26" s="252">
        <v>1102.06</v>
      </c>
      <c r="M26" s="252">
        <v>1612.23</v>
      </c>
      <c r="N26" s="259">
        <f t="shared" si="0"/>
        <v>268.84029114538305</v>
      </c>
      <c r="O26" s="180">
        <v>67.7</v>
      </c>
      <c r="P26" s="196">
        <v>237.1</v>
      </c>
      <c r="R26" s="179">
        <v>16194</v>
      </c>
      <c r="S26" s="196">
        <f t="shared" si="1"/>
        <v>16.193999999999999</v>
      </c>
      <c r="T26" s="196">
        <f t="shared" si="2"/>
        <v>979.05668033932864</v>
      </c>
      <c r="U26" s="196">
        <f t="shared" si="3"/>
        <v>0.75481112380224669</v>
      </c>
      <c r="V26" s="196">
        <f t="shared" si="4"/>
        <v>-6.3838326339999999E-3</v>
      </c>
      <c r="W26" s="196">
        <f t="shared" si="5"/>
        <v>4.8314000000000001E-4</v>
      </c>
      <c r="X26" s="196">
        <f t="shared" si="6"/>
        <v>990.99077448575451</v>
      </c>
      <c r="Y26" s="196">
        <f t="shared" si="7"/>
        <v>292.44252693872511</v>
      </c>
      <c r="Z26" s="196">
        <f t="shared" si="8"/>
        <v>278.50440452889177</v>
      </c>
      <c r="AA26" s="263">
        <f t="shared" si="9"/>
        <v>259.75033897331042</v>
      </c>
    </row>
    <row r="27" spans="1:28" x14ac:dyDescent="0.25">
      <c r="A27" s="196">
        <v>33</v>
      </c>
      <c r="B27" s="196" t="s">
        <v>88</v>
      </c>
      <c r="C27" s="196">
        <v>1161.07</v>
      </c>
      <c r="D27" s="196">
        <v>1212</v>
      </c>
      <c r="E27" s="196">
        <v>3</v>
      </c>
      <c r="F27" s="182" t="s">
        <v>44</v>
      </c>
      <c r="G27" s="196" t="s">
        <v>89</v>
      </c>
      <c r="H27" s="183">
        <v>40205</v>
      </c>
      <c r="I27" s="196" t="s">
        <v>97</v>
      </c>
      <c r="J27" s="179">
        <v>16194</v>
      </c>
      <c r="L27" s="252">
        <v>1161</v>
      </c>
      <c r="M27" s="252">
        <v>1713.32</v>
      </c>
      <c r="N27" s="259">
        <f t="shared" si="0"/>
        <v>280.99180503104856</v>
      </c>
      <c r="O27" s="180">
        <v>70.7</v>
      </c>
      <c r="P27" s="196">
        <v>237.1</v>
      </c>
      <c r="R27" s="179">
        <v>16194</v>
      </c>
      <c r="S27" s="196">
        <f t="shared" si="1"/>
        <v>16.193999999999999</v>
      </c>
      <c r="T27" s="196">
        <f t="shared" si="2"/>
        <v>977.34520173024464</v>
      </c>
      <c r="U27" s="196">
        <f t="shared" si="3"/>
        <v>0.76008530590362677</v>
      </c>
      <c r="V27" s="196">
        <f t="shared" si="4"/>
        <v>-6.7640125540000019E-3</v>
      </c>
      <c r="W27" s="196">
        <f t="shared" si="5"/>
        <v>4.8314000000000001E-4</v>
      </c>
      <c r="X27" s="196">
        <f t="shared" si="6"/>
        <v>989.33993059859461</v>
      </c>
      <c r="Y27" s="196">
        <f t="shared" si="7"/>
        <v>308.22781712942731</v>
      </c>
      <c r="Z27" s="196">
        <f t="shared" si="8"/>
        <v>293.28953490657466</v>
      </c>
      <c r="AA27" s="263">
        <f t="shared" si="9"/>
        <v>269.34081558381678</v>
      </c>
    </row>
    <row r="28" spans="1:28" x14ac:dyDescent="0.25">
      <c r="A28" s="196">
        <v>31</v>
      </c>
      <c r="B28" s="196" t="s">
        <v>105</v>
      </c>
      <c r="C28" s="196">
        <v>1152.05</v>
      </c>
      <c r="D28" s="196">
        <v>1167.0999999999999</v>
      </c>
      <c r="E28" s="196">
        <v>1</v>
      </c>
      <c r="F28" s="182" t="s">
        <v>44</v>
      </c>
      <c r="G28" s="182" t="s">
        <v>89</v>
      </c>
      <c r="H28" s="183">
        <v>40143</v>
      </c>
      <c r="I28" s="196" t="s">
        <v>66</v>
      </c>
      <c r="J28" s="179">
        <v>1518</v>
      </c>
      <c r="L28" s="252">
        <v>1152.94</v>
      </c>
      <c r="M28" s="252">
        <v>1633.72</v>
      </c>
      <c r="N28" s="259">
        <f t="shared" si="0"/>
        <v>257.47312756246606</v>
      </c>
      <c r="O28" s="180">
        <v>67</v>
      </c>
      <c r="P28" s="196">
        <v>261.5</v>
      </c>
      <c r="R28" s="179">
        <v>1518</v>
      </c>
      <c r="S28" s="196">
        <f t="shared" si="1"/>
        <v>1.518</v>
      </c>
      <c r="T28" s="196">
        <f t="shared" si="2"/>
        <v>979.44864272623465</v>
      </c>
      <c r="U28" s="196">
        <f t="shared" si="3"/>
        <v>0.7537308007575001</v>
      </c>
      <c r="V28" s="196">
        <f t="shared" si="4"/>
        <v>-6.2994093999999999E-3</v>
      </c>
      <c r="W28" s="196">
        <f t="shared" si="5"/>
        <v>4.8314000000000001E-4</v>
      </c>
      <c r="X28" s="196">
        <f t="shared" si="6"/>
        <v>980.58213770559166</v>
      </c>
      <c r="Y28" s="196">
        <f t="shared" si="7"/>
        <v>280.92061510652911</v>
      </c>
      <c r="Z28" s="196">
        <f t="shared" si="8"/>
        <v>279.56543554520408</v>
      </c>
      <c r="AA28" s="263">
        <f t="shared" si="9"/>
        <v>236.29142208530538</v>
      </c>
    </row>
    <row r="29" spans="1:28" x14ac:dyDescent="0.25">
      <c r="A29" s="196">
        <v>35</v>
      </c>
      <c r="B29" s="196" t="s">
        <v>105</v>
      </c>
      <c r="C29" s="196">
        <v>1170.5</v>
      </c>
      <c r="D29" s="196">
        <v>1185.0999999999999</v>
      </c>
      <c r="E29" s="196">
        <v>2</v>
      </c>
      <c r="F29" s="182" t="s">
        <v>44</v>
      </c>
      <c r="G29" s="196" t="s">
        <v>89</v>
      </c>
      <c r="H29" s="183">
        <v>40144</v>
      </c>
      <c r="I29" s="196" t="s">
        <v>66</v>
      </c>
      <c r="J29" s="179">
        <v>1752</v>
      </c>
      <c r="L29" s="252">
        <v>1170.94</v>
      </c>
      <c r="M29" s="252">
        <v>1654.73</v>
      </c>
      <c r="N29" s="259">
        <f t="shared" si="0"/>
        <v>254.24840411541732</v>
      </c>
      <c r="O29" s="180">
        <v>69</v>
      </c>
      <c r="P29" s="196">
        <v>261.5</v>
      </c>
      <c r="R29" s="179">
        <v>1752</v>
      </c>
      <c r="S29" s="196">
        <f t="shared" si="1"/>
        <v>1.752</v>
      </c>
      <c r="T29" s="196">
        <f t="shared" si="2"/>
        <v>978.32131052357477</v>
      </c>
      <c r="U29" s="196">
        <f t="shared" si="3"/>
        <v>0.75696547293750016</v>
      </c>
      <c r="V29" s="196">
        <f t="shared" si="4"/>
        <v>-6.5449206000000003E-3</v>
      </c>
      <c r="W29" s="196">
        <f t="shared" si="5"/>
        <v>4.8314000000000001E-4</v>
      </c>
      <c r="X29" s="196">
        <f t="shared" si="6"/>
        <v>979.63381934732956</v>
      </c>
      <c r="Y29" s="196">
        <f t="shared" si="7"/>
        <v>279.36573092042659</v>
      </c>
      <c r="Z29" s="196">
        <f t="shared" si="8"/>
        <v>277.77297454478139</v>
      </c>
      <c r="AA29" s="263">
        <f t="shared" si="9"/>
        <v>231.68964549928424</v>
      </c>
    </row>
    <row r="30" spans="1:28" x14ac:dyDescent="0.25">
      <c r="A30" s="196">
        <v>43</v>
      </c>
      <c r="B30" s="196" t="s">
        <v>359</v>
      </c>
      <c r="C30" s="196">
        <v>1623</v>
      </c>
      <c r="D30" s="196">
        <v>1630</v>
      </c>
      <c r="E30" s="196">
        <v>2</v>
      </c>
      <c r="F30" s="182" t="s">
        <v>44</v>
      </c>
      <c r="G30" s="196" t="s">
        <v>308</v>
      </c>
      <c r="H30" s="183">
        <v>32016</v>
      </c>
      <c r="I30" s="196" t="s">
        <v>1430</v>
      </c>
      <c r="L30" s="252">
        <v>1628</v>
      </c>
      <c r="M30" s="252">
        <v>2228</v>
      </c>
      <c r="N30" s="259">
        <f t="shared" si="0"/>
        <v>135.34036934675146</v>
      </c>
      <c r="O30" s="180">
        <v>101</v>
      </c>
      <c r="P30" s="196">
        <v>196.5</v>
      </c>
      <c r="R30" s="196">
        <v>1200</v>
      </c>
      <c r="S30" s="196">
        <f t="shared" si="1"/>
        <v>1.2</v>
      </c>
      <c r="T30" s="196">
        <f t="shared" si="2"/>
        <v>957.36282566224349</v>
      </c>
      <c r="U30" s="196">
        <f t="shared" si="3"/>
        <v>0.90004301469750014</v>
      </c>
      <c r="V30" s="196">
        <f t="shared" si="4"/>
        <v>-1.2273304600000002E-2</v>
      </c>
      <c r="W30" s="196">
        <f t="shared" si="5"/>
        <v>4.8314000000000001E-4</v>
      </c>
      <c r="X30" s="196">
        <f t="shared" si="6"/>
        <v>958.42743932359747</v>
      </c>
      <c r="Y30" s="196">
        <f t="shared" si="7"/>
        <v>204.20088926013364</v>
      </c>
      <c r="Z30" s="196">
        <f t="shared" si="8"/>
        <v>202.38396557749775</v>
      </c>
      <c r="AA30" s="263">
        <f t="shared" si="9"/>
        <v>71.706009030877567</v>
      </c>
    </row>
    <row r="31" spans="1:28" x14ac:dyDescent="0.25">
      <c r="A31" s="196">
        <v>13</v>
      </c>
      <c r="B31" s="196" t="s">
        <v>109</v>
      </c>
      <c r="C31" s="196">
        <v>893.5</v>
      </c>
      <c r="D31" s="196">
        <v>904</v>
      </c>
      <c r="E31" s="196">
        <v>2</v>
      </c>
      <c r="F31" s="182" t="s">
        <v>44</v>
      </c>
      <c r="G31" s="196" t="s">
        <v>65</v>
      </c>
      <c r="H31" s="183">
        <v>40104</v>
      </c>
      <c r="I31" s="196" t="s">
        <v>66</v>
      </c>
      <c r="L31" s="252">
        <v>894.21</v>
      </c>
      <c r="M31" s="252">
        <v>1305.78</v>
      </c>
      <c r="N31" s="259">
        <f t="shared" si="0"/>
        <v>360.2794153885103</v>
      </c>
      <c r="O31" s="180">
        <v>78.7</v>
      </c>
      <c r="P31" s="196">
        <v>336.2</v>
      </c>
      <c r="R31" s="196">
        <v>1200</v>
      </c>
      <c r="S31" s="196">
        <f t="shared" si="1"/>
        <v>1.2</v>
      </c>
      <c r="T31" s="196">
        <f t="shared" si="2"/>
        <v>972.53663012891195</v>
      </c>
      <c r="U31" s="196">
        <f t="shared" si="3"/>
        <v>0.77997813411090677</v>
      </c>
      <c r="V31" s="196">
        <f t="shared" si="4"/>
        <v>-7.9234304740000011E-3</v>
      </c>
      <c r="W31" s="196">
        <f t="shared" si="5"/>
        <v>4.8314000000000001E-4</v>
      </c>
      <c r="X31" s="196">
        <f t="shared" si="6"/>
        <v>973.46288399159675</v>
      </c>
      <c r="Y31" s="196">
        <f t="shared" si="7"/>
        <v>385.67990175747195</v>
      </c>
      <c r="Z31" s="196">
        <f t="shared" si="8"/>
        <v>384.78197700753663</v>
      </c>
      <c r="AA31" s="263">
        <f t="shared" si="9"/>
        <v>336.80547812117777</v>
      </c>
    </row>
    <row r="32" spans="1:28" x14ac:dyDescent="0.25">
      <c r="A32" s="196">
        <v>15</v>
      </c>
      <c r="B32" s="196" t="s">
        <v>109</v>
      </c>
      <c r="C32" s="196">
        <v>915.5</v>
      </c>
      <c r="D32" s="196">
        <v>926</v>
      </c>
      <c r="E32" s="196">
        <v>1</v>
      </c>
      <c r="F32" s="182" t="s">
        <v>44</v>
      </c>
      <c r="G32" s="196" t="s">
        <v>65</v>
      </c>
      <c r="H32" s="183">
        <v>40103</v>
      </c>
      <c r="I32" s="196" t="s">
        <v>66</v>
      </c>
      <c r="L32" s="252">
        <v>916.21</v>
      </c>
      <c r="M32" s="252">
        <v>1248.69</v>
      </c>
      <c r="N32" s="259">
        <f t="shared" si="0"/>
        <v>298.13088904829226</v>
      </c>
      <c r="O32" s="180">
        <v>53.1</v>
      </c>
      <c r="P32" s="196">
        <v>336.2</v>
      </c>
      <c r="R32" s="196">
        <v>1200</v>
      </c>
      <c r="S32" s="196">
        <f t="shared" si="1"/>
        <v>1.2</v>
      </c>
      <c r="T32" s="196">
        <f t="shared" si="2"/>
        <v>986.62733908505788</v>
      </c>
      <c r="U32" s="196">
        <f t="shared" si="3"/>
        <v>0.74204670359442682</v>
      </c>
      <c r="V32" s="196">
        <f t="shared" si="4"/>
        <v>-4.9587897059999997E-3</v>
      </c>
      <c r="W32" s="196">
        <f t="shared" si="5"/>
        <v>4.8314000000000001E-4</v>
      </c>
      <c r="X32" s="196">
        <f t="shared" si="6"/>
        <v>987.51197235261941</v>
      </c>
      <c r="Y32" s="196">
        <f t="shared" si="7"/>
        <v>309.53260049548533</v>
      </c>
      <c r="Z32" s="196">
        <f t="shared" si="8"/>
        <v>308.73573017963815</v>
      </c>
      <c r="AA32" s="263">
        <f t="shared" si="9"/>
        <v>288.03268403159342</v>
      </c>
    </row>
    <row r="33" spans="1:28" x14ac:dyDescent="0.25">
      <c r="A33" s="196">
        <v>57</v>
      </c>
      <c r="B33" s="179" t="s">
        <v>1075</v>
      </c>
      <c r="D33" s="179" t="s">
        <v>492</v>
      </c>
      <c r="F33" s="179" t="s">
        <v>1294</v>
      </c>
      <c r="H33" s="250">
        <v>29963</v>
      </c>
      <c r="I33" s="179" t="s">
        <v>1471</v>
      </c>
      <c r="L33" s="257">
        <v>537.41543750000005</v>
      </c>
      <c r="M33" s="257">
        <v>792.7</v>
      </c>
      <c r="N33" s="259">
        <f t="shared" si="0"/>
        <v>284.75061311991459</v>
      </c>
      <c r="O33" s="240">
        <v>30.578938393750008</v>
      </c>
      <c r="P33" s="196">
        <v>264.7</v>
      </c>
      <c r="R33" s="196">
        <v>1200</v>
      </c>
      <c r="S33" s="196">
        <f t="shared" si="1"/>
        <v>1.2</v>
      </c>
      <c r="T33" s="196">
        <f t="shared" si="2"/>
        <v>995.50210678053725</v>
      </c>
      <c r="U33" s="196">
        <f t="shared" si="3"/>
        <v>0.75201611739498386</v>
      </c>
      <c r="V33" s="196">
        <f t="shared" si="4"/>
        <v>-4.1438612301747668E-3</v>
      </c>
      <c r="W33" s="196">
        <f t="shared" si="5"/>
        <v>4.8314000000000001E-4</v>
      </c>
      <c r="X33" s="196">
        <f t="shared" si="6"/>
        <v>996.39977459596093</v>
      </c>
      <c r="Y33" s="196">
        <f t="shared" si="7"/>
        <v>286.9544462954405</v>
      </c>
      <c r="Z33" s="196">
        <f t="shared" si="8"/>
        <v>286.45023337332412</v>
      </c>
      <c r="AA33" s="263">
        <f t="shared" si="9"/>
        <v>283.29962474482824</v>
      </c>
      <c r="AB33" s="196" t="s">
        <v>1483</v>
      </c>
    </row>
    <row r="34" spans="1:28" x14ac:dyDescent="0.25">
      <c r="A34" s="196">
        <v>58</v>
      </c>
      <c r="B34" s="179" t="s">
        <v>1075</v>
      </c>
      <c r="D34" s="179" t="s">
        <v>492</v>
      </c>
      <c r="F34" s="179" t="s">
        <v>1294</v>
      </c>
      <c r="H34" s="250">
        <v>29963</v>
      </c>
      <c r="I34" s="179" t="s">
        <v>1478</v>
      </c>
      <c r="L34" s="257">
        <v>602.20085749999998</v>
      </c>
      <c r="M34" s="257">
        <v>884.7</v>
      </c>
      <c r="N34" s="259">
        <f t="shared" ref="N34:N65" si="10">(P34-L34)+(M34/1.42197)</f>
        <v>284.66416707857769</v>
      </c>
      <c r="O34" s="240">
        <v>34.265228791750005</v>
      </c>
      <c r="P34" s="196">
        <v>264.7</v>
      </c>
      <c r="R34" s="196">
        <v>1200</v>
      </c>
      <c r="S34" s="196">
        <f t="shared" ref="S34:S65" si="11">R34/1000</f>
        <v>1.2</v>
      </c>
      <c r="T34" s="196">
        <f t="shared" ref="T34:T65" si="12">1000*(1-(O34+288.9414)/(508929.2*(O34+68.12963))*(O34-3.9863)^2)</f>
        <v>994.31375259328161</v>
      </c>
      <c r="U34" s="196">
        <f t="shared" ref="U34:U65" si="13" xml:space="preserve"> 0.824493 - 0.0040899*O34 + 0.000076438*(O34^2) -0.00000082467*(O34^3) + 0.0000000053675*(O34^4)</f>
        <v>0.74831987415616263</v>
      </c>
      <c r="V34" s="196">
        <f t="shared" ref="V34:V65" si="14" xml:space="preserve"> -0.005724 + 0.00010227*O34 - 0.0000016546*(O34^2)</f>
        <v>-4.1623706804759276E-3</v>
      </c>
      <c r="W34" s="196">
        <f t="shared" ref="W34:W65" si="15" xml:space="preserve"> 0.00048314</f>
        <v>4.8314000000000001E-4</v>
      </c>
      <c r="X34" s="196">
        <f t="shared" ref="X34:X65" si="16" xml:space="preserve"> T34 +U34*S34 + V34*(S34^(3/2)) +W34*(S34^2)</f>
        <v>995.20696058551448</v>
      </c>
      <c r="Y34" s="196">
        <f t="shared" ref="Y34:Y65" si="17">(P34-L34)+((M34*6.895*1000)/(T34*9.81))</f>
        <v>287.87029521001256</v>
      </c>
      <c r="Z34" s="196">
        <f t="shared" ref="Z34:Z65" si="18">(P34-L34)+((M34*6.895*1000)/(X34*9.81))</f>
        <v>287.30901847679542</v>
      </c>
      <c r="AA34" s="263">
        <f t="shared" si="9"/>
        <v>282.30190835931757</v>
      </c>
      <c r="AB34" s="196" t="s">
        <v>1483</v>
      </c>
    </row>
    <row r="35" spans="1:28" x14ac:dyDescent="0.25">
      <c r="A35" s="196">
        <v>59</v>
      </c>
      <c r="B35" s="179" t="s">
        <v>1075</v>
      </c>
      <c r="D35" s="179" t="s">
        <v>492</v>
      </c>
      <c r="F35" s="179" t="s">
        <v>1294</v>
      </c>
      <c r="H35" s="250">
        <v>29963</v>
      </c>
      <c r="I35" s="179" t="s">
        <v>1478</v>
      </c>
      <c r="L35" s="257">
        <v>647.89057500000001</v>
      </c>
      <c r="M35" s="257">
        <v>948.2</v>
      </c>
      <c r="N35" s="259">
        <f t="shared" si="10"/>
        <v>283.63080660439397</v>
      </c>
      <c r="O35" s="240">
        <v>36.8649737175</v>
      </c>
      <c r="P35" s="196">
        <v>264.7</v>
      </c>
      <c r="R35" s="196">
        <v>1200</v>
      </c>
      <c r="S35" s="196">
        <f t="shared" si="11"/>
        <v>1.2</v>
      </c>
      <c r="T35" s="196">
        <f t="shared" si="12"/>
        <v>993.40881033768176</v>
      </c>
      <c r="U35" s="196">
        <f t="shared" si="13"/>
        <v>0.74619735936329168</v>
      </c>
      <c r="V35" s="196">
        <f t="shared" si="14"/>
        <v>-4.2024640326991016E-3</v>
      </c>
      <c r="W35" s="196">
        <f t="shared" si="15"/>
        <v>4.8314000000000001E-4</v>
      </c>
      <c r="X35" s="196">
        <f t="shared" si="16"/>
        <v>994.29941860808299</v>
      </c>
      <c r="Y35" s="196">
        <f t="shared" si="17"/>
        <v>287.67762579347681</v>
      </c>
      <c r="Z35" s="196">
        <f t="shared" si="18"/>
        <v>287.07671951032506</v>
      </c>
      <c r="AA35" s="263">
        <f t="shared" si="9"/>
        <v>280.49322084052807</v>
      </c>
      <c r="AB35" s="196" t="s">
        <v>1483</v>
      </c>
    </row>
    <row r="36" spans="1:28" x14ac:dyDescent="0.25">
      <c r="A36" s="196">
        <v>60</v>
      </c>
      <c r="B36" s="179" t="s">
        <v>1075</v>
      </c>
      <c r="D36" s="179" t="s">
        <v>492</v>
      </c>
      <c r="F36" s="179" t="s">
        <v>1294</v>
      </c>
      <c r="H36" s="250">
        <v>29963</v>
      </c>
      <c r="I36" s="179" t="s">
        <v>1472</v>
      </c>
      <c r="L36" s="257">
        <v>697.37950657894703</v>
      </c>
      <c r="M36" s="257">
        <v>1018.7</v>
      </c>
      <c r="N36" s="259">
        <f t="shared" si="10"/>
        <v>283.72098006985715</v>
      </c>
      <c r="O36" s="240">
        <v>39.680893924342094</v>
      </c>
      <c r="P36" s="196">
        <v>264.7</v>
      </c>
      <c r="R36" s="196">
        <v>1200</v>
      </c>
      <c r="S36" s="196">
        <f t="shared" si="11"/>
        <v>1.2</v>
      </c>
      <c r="T36" s="196">
        <f t="shared" si="12"/>
        <v>992.36896600705131</v>
      </c>
      <c r="U36" s="196">
        <f t="shared" si="13"/>
        <v>0.744341115389893</v>
      </c>
      <c r="V36" s="196">
        <f t="shared" si="14"/>
        <v>-4.2711240310812221E-3</v>
      </c>
      <c r="W36" s="196">
        <f t="shared" si="15"/>
        <v>4.8314000000000001E-4</v>
      </c>
      <c r="X36" s="196">
        <f t="shared" si="16"/>
        <v>993.25725652877259</v>
      </c>
      <c r="Y36" s="196">
        <f t="shared" si="17"/>
        <v>288.82391504269566</v>
      </c>
      <c r="Z36" s="196">
        <f t="shared" si="18"/>
        <v>288.17865959995589</v>
      </c>
      <c r="AA36" s="263">
        <f t="shared" si="9"/>
        <v>279.60275762993064</v>
      </c>
      <c r="AB36" s="196" t="s">
        <v>1483</v>
      </c>
    </row>
    <row r="37" spans="1:28" x14ac:dyDescent="0.25">
      <c r="A37" s="196">
        <v>61</v>
      </c>
      <c r="B37" s="179" t="s">
        <v>1075</v>
      </c>
      <c r="D37" s="179" t="s">
        <v>492</v>
      </c>
      <c r="F37" s="179" t="s">
        <v>1294</v>
      </c>
      <c r="H37" s="250">
        <v>29963</v>
      </c>
      <c r="I37" s="179" t="s">
        <v>1472</v>
      </c>
      <c r="L37" s="257">
        <v>734.17224342105203</v>
      </c>
      <c r="M37" s="257">
        <v>1069.7</v>
      </c>
      <c r="N37" s="259">
        <f t="shared" si="10"/>
        <v>282.79397879179356</v>
      </c>
      <c r="O37" s="240">
        <v>41.774400650657867</v>
      </c>
      <c r="P37" s="196">
        <v>264.7</v>
      </c>
      <c r="R37" s="196">
        <v>1200</v>
      </c>
      <c r="S37" s="196">
        <f t="shared" si="11"/>
        <v>1.2</v>
      </c>
      <c r="T37" s="196">
        <f t="shared" si="12"/>
        <v>991.55705262900642</v>
      </c>
      <c r="U37" s="196">
        <f t="shared" si="13"/>
        <v>0.74325905019991856</v>
      </c>
      <c r="V37" s="196">
        <f t="shared" si="14"/>
        <v>-4.3391754150267194E-3</v>
      </c>
      <c r="W37" s="196">
        <f t="shared" si="15"/>
        <v>4.8314000000000001E-4</v>
      </c>
      <c r="X37" s="196">
        <f t="shared" si="16"/>
        <v>992.4439552166325</v>
      </c>
      <c r="Y37" s="196">
        <f t="shared" si="17"/>
        <v>288.77274938195779</v>
      </c>
      <c r="Z37" s="196">
        <f t="shared" si="18"/>
        <v>288.09513988810505</v>
      </c>
      <c r="AA37" s="263">
        <f t="shared" si="9"/>
        <v>277.85715092208176</v>
      </c>
      <c r="AB37" s="196" t="s">
        <v>1483</v>
      </c>
    </row>
    <row r="38" spans="1:28" x14ac:dyDescent="0.25">
      <c r="A38" s="196">
        <v>62</v>
      </c>
      <c r="B38" s="179" t="s">
        <v>1075</v>
      </c>
      <c r="D38" s="179" t="s">
        <v>492</v>
      </c>
      <c r="F38" s="179" t="s">
        <v>1294</v>
      </c>
      <c r="H38" s="250">
        <v>29963</v>
      </c>
      <c r="I38" s="196" t="s">
        <v>1479</v>
      </c>
      <c r="L38" s="257">
        <v>873.64667080745301</v>
      </c>
      <c r="M38" s="257">
        <v>1317.2</v>
      </c>
      <c r="N38" s="259">
        <f t="shared" si="10"/>
        <v>317.37385634853479</v>
      </c>
      <c r="O38" s="240">
        <v>49.710495568944083</v>
      </c>
      <c r="P38" s="196">
        <v>264.7</v>
      </c>
      <c r="R38" s="196">
        <v>1200</v>
      </c>
      <c r="S38" s="196">
        <f t="shared" si="11"/>
        <v>1.2</v>
      </c>
      <c r="T38" s="196">
        <f t="shared" si="12"/>
        <v>988.19420895802193</v>
      </c>
      <c r="U38" s="196">
        <f t="shared" si="13"/>
        <v>0.74154367060548265</v>
      </c>
      <c r="V38" s="196">
        <f t="shared" si="14"/>
        <v>-4.7288448916862702E-3</v>
      </c>
      <c r="W38" s="196">
        <f t="shared" si="15"/>
        <v>4.8314000000000001E-4</v>
      </c>
      <c r="X38" s="196">
        <f t="shared" si="16"/>
        <v>989.07854085630493</v>
      </c>
      <c r="Y38" s="196">
        <f t="shared" si="17"/>
        <v>327.91329443054485</v>
      </c>
      <c r="Z38" s="196">
        <f t="shared" si="18"/>
        <v>327.07565099045269</v>
      </c>
      <c r="AA38" s="263">
        <f t="shared" si="9"/>
        <v>308.17420543347549</v>
      </c>
      <c r="AB38" s="196" t="s">
        <v>1483</v>
      </c>
    </row>
    <row r="39" spans="1:28" x14ac:dyDescent="0.25">
      <c r="A39" s="196">
        <v>63</v>
      </c>
      <c r="B39" s="179" t="s">
        <v>1075</v>
      </c>
      <c r="D39" s="179" t="s">
        <v>492</v>
      </c>
      <c r="F39" s="179" t="s">
        <v>1294</v>
      </c>
      <c r="H39" s="250">
        <v>29963</v>
      </c>
      <c r="I39" s="196" t="s">
        <v>1479</v>
      </c>
      <c r="L39" s="257">
        <v>880.54581366459604</v>
      </c>
      <c r="M39" s="257">
        <v>1325.7</v>
      </c>
      <c r="N39" s="259">
        <f t="shared" si="10"/>
        <v>316.45233608539866</v>
      </c>
      <c r="O39" s="240">
        <v>50.103056797515514</v>
      </c>
      <c r="P39" s="196">
        <v>264.7</v>
      </c>
      <c r="R39" s="196">
        <v>1200</v>
      </c>
      <c r="S39" s="196">
        <f t="shared" si="11"/>
        <v>1.2</v>
      </c>
      <c r="T39" s="196">
        <f t="shared" si="12"/>
        <v>988.01662265392804</v>
      </c>
      <c r="U39" s="196">
        <f t="shared" si="13"/>
        <v>0.74156190177531989</v>
      </c>
      <c r="V39" s="196">
        <f t="shared" si="14"/>
        <v>-4.7535297320510398E-3</v>
      </c>
      <c r="W39" s="196">
        <f t="shared" si="15"/>
        <v>4.8314000000000001E-4</v>
      </c>
      <c r="X39" s="196">
        <f t="shared" si="16"/>
        <v>988.90094398054953</v>
      </c>
      <c r="Y39" s="196">
        <f t="shared" si="17"/>
        <v>327.22926406856573</v>
      </c>
      <c r="Z39" s="196">
        <f t="shared" si="18"/>
        <v>326.38592236794227</v>
      </c>
      <c r="AA39" s="263">
        <f t="shared" si="9"/>
        <v>307.02758008824628</v>
      </c>
      <c r="AB39" s="196" t="s">
        <v>1483</v>
      </c>
    </row>
    <row r="40" spans="1:28" x14ac:dyDescent="0.25">
      <c r="A40" s="196">
        <v>64</v>
      </c>
      <c r="B40" s="179" t="s">
        <v>1075</v>
      </c>
      <c r="D40" s="179"/>
      <c r="F40" s="179" t="s">
        <v>1294</v>
      </c>
      <c r="H40" s="250">
        <v>29963</v>
      </c>
      <c r="I40" s="196" t="s">
        <v>1470</v>
      </c>
      <c r="L40" s="257">
        <v>1018.8278</v>
      </c>
      <c r="M40" s="257">
        <v>1529.7</v>
      </c>
      <c r="N40" s="259">
        <f t="shared" si="10"/>
        <v>321.63329200616045</v>
      </c>
      <c r="O40" s="240">
        <v>57.971301820000008</v>
      </c>
      <c r="P40" s="196">
        <v>264.7</v>
      </c>
      <c r="R40" s="196">
        <v>1200</v>
      </c>
      <c r="S40" s="196">
        <f t="shared" si="11"/>
        <v>1.2</v>
      </c>
      <c r="T40" s="196">
        <f t="shared" si="12"/>
        <v>984.24600233183003</v>
      </c>
      <c r="U40" s="196">
        <f t="shared" si="13"/>
        <v>0.74423608102205274</v>
      </c>
      <c r="V40" s="196">
        <f t="shared" si="14"/>
        <v>-5.3558425805723796E-3</v>
      </c>
      <c r="W40" s="196">
        <f t="shared" si="15"/>
        <v>4.8314000000000001E-4</v>
      </c>
      <c r="X40" s="196">
        <f t="shared" si="16"/>
        <v>985.1327409127465</v>
      </c>
      <c r="Y40" s="196">
        <f t="shared" si="17"/>
        <v>338.2374355821014</v>
      </c>
      <c r="Z40" s="196">
        <f t="shared" si="18"/>
        <v>337.25417479031694</v>
      </c>
      <c r="AA40" s="263">
        <f t="shared" si="9"/>
        <v>306.70050143675485</v>
      </c>
      <c r="AB40" s="196" t="s">
        <v>1483</v>
      </c>
    </row>
    <row r="41" spans="1:28" x14ac:dyDescent="0.25">
      <c r="A41" s="196">
        <v>65</v>
      </c>
      <c r="B41" s="179" t="s">
        <v>1075</v>
      </c>
      <c r="D41" s="179"/>
      <c r="F41" s="179" t="s">
        <v>1294</v>
      </c>
      <c r="H41" s="250">
        <v>29963</v>
      </c>
      <c r="I41" s="196" t="s">
        <v>1470</v>
      </c>
      <c r="L41" s="257">
        <v>1125.8103846153799</v>
      </c>
      <c r="M41" s="257">
        <v>1679.7</v>
      </c>
      <c r="N41" s="259">
        <f t="shared" si="10"/>
        <v>320.13816493207901</v>
      </c>
      <c r="O41" s="240">
        <v>64.058610884615121</v>
      </c>
      <c r="P41" s="196">
        <v>264.7</v>
      </c>
      <c r="R41" s="196">
        <v>1200</v>
      </c>
      <c r="S41" s="196">
        <f t="shared" si="11"/>
        <v>1.2</v>
      </c>
      <c r="T41" s="196">
        <f t="shared" si="12"/>
        <v>981.06465580120869</v>
      </c>
      <c r="U41" s="196">
        <f t="shared" si="13"/>
        <v>0.74976871390964273</v>
      </c>
      <c r="V41" s="196">
        <f t="shared" si="14"/>
        <v>-5.9623862776911332E-3</v>
      </c>
      <c r="W41" s="196">
        <f t="shared" si="15"/>
        <v>4.8314000000000001E-4</v>
      </c>
      <c r="X41" s="196">
        <f t="shared" si="16"/>
        <v>981.95723621919421</v>
      </c>
      <c r="Y41" s="196">
        <f t="shared" si="17"/>
        <v>342.26010048315311</v>
      </c>
      <c r="Z41" s="196">
        <f t="shared" si="18"/>
        <v>341.16625964063724</v>
      </c>
      <c r="AA41" s="263">
        <f t="shared" si="9"/>
        <v>299.98627304383399</v>
      </c>
      <c r="AB41" s="196" t="s">
        <v>1483</v>
      </c>
    </row>
    <row r="42" spans="1:28" x14ac:dyDescent="0.25">
      <c r="A42" s="196">
        <v>66</v>
      </c>
      <c r="B42" s="179" t="s">
        <v>1075</v>
      </c>
      <c r="D42" s="179"/>
      <c r="F42" s="179" t="s">
        <v>1294</v>
      </c>
      <c r="H42" s="250">
        <v>29963</v>
      </c>
      <c r="I42" s="196" t="s">
        <v>1470</v>
      </c>
      <c r="L42" s="257">
        <v>1202.8120299145201</v>
      </c>
      <c r="M42" s="257">
        <v>1799.7</v>
      </c>
      <c r="N42" s="259">
        <f t="shared" si="10"/>
        <v>327.52648566597759</v>
      </c>
      <c r="O42" s="240">
        <v>68.44000450213619</v>
      </c>
      <c r="P42" s="196">
        <v>264.7</v>
      </c>
      <c r="R42" s="196">
        <v>1200</v>
      </c>
      <c r="S42" s="196">
        <f t="shared" si="11"/>
        <v>1.2</v>
      </c>
      <c r="T42" s="196">
        <f t="shared" si="12"/>
        <v>978.63926451589157</v>
      </c>
      <c r="U42" s="196">
        <f t="shared" si="13"/>
        <v>0.75601347908837191</v>
      </c>
      <c r="V42" s="196">
        <f t="shared" si="14"/>
        <v>-6.4748437537777903E-3</v>
      </c>
      <c r="W42" s="196">
        <f t="shared" si="15"/>
        <v>4.8314000000000001E-4</v>
      </c>
      <c r="X42" s="196">
        <f t="shared" si="16"/>
        <v>979.53866500924494</v>
      </c>
      <c r="Y42" s="196">
        <f t="shared" si="17"/>
        <v>354.42425416305946</v>
      </c>
      <c r="Z42" s="196">
        <f t="shared" si="18"/>
        <v>353.23746306118323</v>
      </c>
      <c r="AA42" s="263">
        <f t="shared" si="9"/>
        <v>302.8708148662638</v>
      </c>
      <c r="AB42" s="196" t="s">
        <v>1483</v>
      </c>
    </row>
    <row r="43" spans="1:28" x14ac:dyDescent="0.25">
      <c r="A43" s="196">
        <v>67</v>
      </c>
      <c r="B43" s="179" t="s">
        <v>1075</v>
      </c>
      <c r="D43" s="179" t="s">
        <v>492</v>
      </c>
      <c r="F43" s="179" t="s">
        <v>1294</v>
      </c>
      <c r="H43" s="250">
        <v>29963</v>
      </c>
      <c r="I43" s="196" t="s">
        <v>1470</v>
      </c>
      <c r="L43" s="257">
        <v>1207.3121260683699</v>
      </c>
      <c r="M43" s="257">
        <v>1816.7</v>
      </c>
      <c r="N43" s="259">
        <f t="shared" si="10"/>
        <v>334.98163470014151</v>
      </c>
      <c r="O43" s="240">
        <v>68.696059973290247</v>
      </c>
      <c r="P43" s="196">
        <v>264.7</v>
      </c>
      <c r="R43" s="196">
        <v>1200</v>
      </c>
      <c r="S43" s="196">
        <f t="shared" si="11"/>
        <v>1.2</v>
      </c>
      <c r="T43" s="196">
        <f t="shared" si="12"/>
        <v>978.49410290799301</v>
      </c>
      <c r="U43" s="196">
        <f t="shared" si="13"/>
        <v>0.75644422167271952</v>
      </c>
      <c r="V43" s="196">
        <f t="shared" si="14"/>
        <v>-6.5067573125074532E-3</v>
      </c>
      <c r="W43" s="196">
        <f t="shared" si="15"/>
        <v>4.8314000000000001E-4</v>
      </c>
      <c r="X43" s="196">
        <f t="shared" si="16"/>
        <v>979.3939783409852</v>
      </c>
      <c r="Y43" s="196">
        <f t="shared" si="17"/>
        <v>362.32704171142927</v>
      </c>
      <c r="Z43" s="196">
        <f t="shared" si="18"/>
        <v>361.12805261755761</v>
      </c>
      <c r="AA43" s="263">
        <f t="shared" si="9"/>
        <v>309.90803015054229</v>
      </c>
      <c r="AB43" s="196" t="s">
        <v>1483</v>
      </c>
    </row>
    <row r="44" spans="1:28" x14ac:dyDescent="0.25">
      <c r="A44" s="196">
        <v>68</v>
      </c>
      <c r="B44" s="179" t="s">
        <v>606</v>
      </c>
      <c r="C44" s="179">
        <v>782.08</v>
      </c>
      <c r="D44" s="179">
        <v>797.32</v>
      </c>
      <c r="F44" s="179" t="s">
        <v>44</v>
      </c>
      <c r="H44" s="250">
        <v>24354</v>
      </c>
      <c r="I44" s="179" t="s">
        <v>1251</v>
      </c>
      <c r="L44" s="257">
        <v>794.12089370932699</v>
      </c>
      <c r="M44" s="257">
        <v>1164.7</v>
      </c>
      <c r="N44" s="259">
        <f t="shared" si="10"/>
        <v>263.9040516130076</v>
      </c>
      <c r="O44" s="12">
        <v>54.4</v>
      </c>
      <c r="P44" s="196">
        <v>238.95</v>
      </c>
      <c r="R44" s="196">
        <v>1200</v>
      </c>
      <c r="S44" s="196">
        <f t="shared" si="11"/>
        <v>1.2</v>
      </c>
      <c r="T44" s="196">
        <f t="shared" si="12"/>
        <v>986.00654912389746</v>
      </c>
      <c r="U44" s="196">
        <f t="shared" si="13"/>
        <v>0.74245460312524802</v>
      </c>
      <c r="V44" s="196">
        <f t="shared" si="14"/>
        <v>-5.0570690559999998E-3</v>
      </c>
      <c r="W44" s="196">
        <f t="shared" si="15"/>
        <v>4.8314000000000001E-4</v>
      </c>
      <c r="X44" s="196">
        <f t="shared" si="16"/>
        <v>986.89154267933532</v>
      </c>
      <c r="Y44" s="196">
        <f t="shared" si="17"/>
        <v>275.06124100382874</v>
      </c>
      <c r="Z44" s="196">
        <f t="shared" si="18"/>
        <v>274.3167315446193</v>
      </c>
      <c r="AA44" s="263">
        <f t="shared" si="9"/>
        <v>253.97638993346678</v>
      </c>
      <c r="AB44" s="196" t="s">
        <v>1482</v>
      </c>
    </row>
    <row r="45" spans="1:28" x14ac:dyDescent="0.25">
      <c r="A45" s="196">
        <v>69</v>
      </c>
      <c r="B45" s="179" t="s">
        <v>606</v>
      </c>
      <c r="C45" s="179">
        <v>899.73</v>
      </c>
      <c r="D45" s="179">
        <v>939.96</v>
      </c>
      <c r="F45" s="179" t="s">
        <v>44</v>
      </c>
      <c r="H45" s="250">
        <v>24354</v>
      </c>
      <c r="I45" s="179" t="s">
        <v>1472</v>
      </c>
      <c r="L45" s="257">
        <v>908.90485564304402</v>
      </c>
      <c r="M45" s="257">
        <v>1334.7</v>
      </c>
      <c r="N45" s="259">
        <f t="shared" si="10"/>
        <v>268.67254155942862</v>
      </c>
      <c r="O45" s="12">
        <v>62.22</v>
      </c>
      <c r="P45" s="196">
        <v>238.95</v>
      </c>
      <c r="R45" s="196">
        <v>1200</v>
      </c>
      <c r="S45" s="196">
        <f t="shared" si="11"/>
        <v>1.2</v>
      </c>
      <c r="T45" s="196">
        <f t="shared" si="12"/>
        <v>982.04901147793385</v>
      </c>
      <c r="U45" s="196">
        <f t="shared" si="13"/>
        <v>0.74773812478122625</v>
      </c>
      <c r="V45" s="196">
        <f t="shared" si="14"/>
        <v>-5.7662605706400001E-3</v>
      </c>
      <c r="W45" s="196">
        <f t="shared" si="15"/>
        <v>4.8314000000000001E-4</v>
      </c>
      <c r="X45" s="196">
        <f t="shared" si="16"/>
        <v>982.93941300290248</v>
      </c>
      <c r="Y45" s="196">
        <f t="shared" si="17"/>
        <v>285.29231666723763</v>
      </c>
      <c r="Z45" s="196">
        <f t="shared" si="18"/>
        <v>284.42700032352866</v>
      </c>
      <c r="AA45" s="263">
        <f t="shared" si="9"/>
        <v>253.58254459183152</v>
      </c>
      <c r="AB45" s="196" t="s">
        <v>1482</v>
      </c>
    </row>
    <row r="46" spans="1:28" x14ac:dyDescent="0.25">
      <c r="A46" s="196">
        <v>2</v>
      </c>
      <c r="B46" s="196" t="s">
        <v>167</v>
      </c>
      <c r="C46" s="196">
        <v>613</v>
      </c>
      <c r="D46" s="196">
        <v>624.71</v>
      </c>
      <c r="E46" s="196">
        <v>3</v>
      </c>
      <c r="F46" s="182" t="s">
        <v>44</v>
      </c>
      <c r="G46" s="182" t="s">
        <v>65</v>
      </c>
      <c r="H46" s="183">
        <v>40069</v>
      </c>
      <c r="I46" s="196" t="s">
        <v>46</v>
      </c>
      <c r="L46" s="252">
        <v>613.71</v>
      </c>
      <c r="M46" s="252">
        <v>890</v>
      </c>
      <c r="N46" s="259">
        <f t="shared" si="10"/>
        <v>382.18224807837009</v>
      </c>
      <c r="O46" s="180">
        <v>39.4</v>
      </c>
      <c r="P46" s="196">
        <v>370</v>
      </c>
      <c r="R46" s="196">
        <v>1200</v>
      </c>
      <c r="S46" s="196">
        <f t="shared" si="11"/>
        <v>1.2</v>
      </c>
      <c r="T46" s="196">
        <f t="shared" si="12"/>
        <v>992.47541187837328</v>
      </c>
      <c r="U46" s="196">
        <f t="shared" si="13"/>
        <v>0.74450567293954806</v>
      </c>
      <c r="V46" s="196">
        <f t="shared" si="14"/>
        <v>-4.2630968560000001E-3</v>
      </c>
      <c r="W46" s="196">
        <f t="shared" si="15"/>
        <v>4.8314000000000001E-4</v>
      </c>
      <c r="X46" s="196">
        <f t="shared" si="16"/>
        <v>993.36391042114985</v>
      </c>
      <c r="Y46" s="196">
        <f t="shared" si="17"/>
        <v>386.57288413893423</v>
      </c>
      <c r="Z46" s="196">
        <f t="shared" si="18"/>
        <v>386.00913764259019</v>
      </c>
      <c r="AA46" s="263">
        <f t="shared" si="9"/>
        <v>378.65113218559975</v>
      </c>
    </row>
    <row r="47" spans="1:28" x14ac:dyDescent="0.25">
      <c r="A47" s="196">
        <v>4</v>
      </c>
      <c r="B47" s="196" t="s">
        <v>167</v>
      </c>
      <c r="C47" s="196">
        <v>718</v>
      </c>
      <c r="D47" s="196">
        <v>731.71</v>
      </c>
      <c r="E47" s="196">
        <v>1</v>
      </c>
      <c r="F47" s="196" t="s">
        <v>44</v>
      </c>
      <c r="G47" s="182" t="s">
        <v>65</v>
      </c>
      <c r="H47" s="183">
        <v>40156</v>
      </c>
      <c r="I47" s="196" t="s">
        <v>168</v>
      </c>
      <c r="L47" s="252">
        <v>718.71</v>
      </c>
      <c r="M47" s="252">
        <v>931.11</v>
      </c>
      <c r="N47" s="259">
        <f t="shared" si="10"/>
        <v>306.09284394185534</v>
      </c>
      <c r="O47" s="194">
        <v>43.1</v>
      </c>
      <c r="P47" s="196">
        <v>370</v>
      </c>
      <c r="R47" s="196">
        <v>1200</v>
      </c>
      <c r="S47" s="196">
        <f t="shared" si="11"/>
        <v>1.2</v>
      </c>
      <c r="T47" s="196">
        <f t="shared" si="12"/>
        <v>991.02628700974458</v>
      </c>
      <c r="U47" s="196">
        <f t="shared" si="13"/>
        <v>0.74270646868272683</v>
      </c>
      <c r="V47" s="196">
        <f t="shared" si="14"/>
        <v>-4.3897645060000006E-3</v>
      </c>
      <c r="W47" s="196">
        <f t="shared" si="15"/>
        <v>4.8314000000000001E-4</v>
      </c>
      <c r="X47" s="196">
        <f t="shared" si="16"/>
        <v>991.91245999846285</v>
      </c>
      <c r="Y47" s="196">
        <f t="shared" si="17"/>
        <v>311.65048793531957</v>
      </c>
      <c r="Z47" s="196">
        <f t="shared" si="18"/>
        <v>311.06052294261644</v>
      </c>
      <c r="AA47" s="263">
        <f t="shared" si="9"/>
        <v>301.44725700536065</v>
      </c>
    </row>
    <row r="48" spans="1:28" x14ac:dyDescent="0.25">
      <c r="A48" s="196">
        <v>8</v>
      </c>
      <c r="B48" s="196" t="s">
        <v>176</v>
      </c>
      <c r="C48" s="196">
        <v>839.41</v>
      </c>
      <c r="D48" s="196">
        <v>850.1</v>
      </c>
      <c r="E48" s="196">
        <v>1</v>
      </c>
      <c r="F48" s="182" t="s">
        <v>44</v>
      </c>
      <c r="G48" s="182" t="s">
        <v>177</v>
      </c>
      <c r="H48" s="183">
        <v>40346</v>
      </c>
      <c r="I48" s="196" t="s">
        <v>66</v>
      </c>
      <c r="J48" s="179">
        <v>6055</v>
      </c>
      <c r="L48" s="252">
        <v>840.3</v>
      </c>
      <c r="M48" s="252">
        <v>1264</v>
      </c>
      <c r="N48" s="259">
        <f t="shared" si="10"/>
        <v>340.30764221467416</v>
      </c>
      <c r="O48" s="194">
        <v>50</v>
      </c>
      <c r="P48" s="196">
        <v>291.7</v>
      </c>
      <c r="R48" s="179">
        <v>6055</v>
      </c>
      <c r="S48" s="196">
        <f t="shared" si="11"/>
        <v>6.0549999999999997</v>
      </c>
      <c r="T48" s="196">
        <f t="shared" si="12"/>
        <v>988.06334287327047</v>
      </c>
      <c r="U48" s="196">
        <f t="shared" si="13"/>
        <v>0.74155612500000001</v>
      </c>
      <c r="V48" s="196">
        <f t="shared" si="14"/>
        <v>-4.7470000000000004E-3</v>
      </c>
      <c r="W48" s="196">
        <f t="shared" si="15"/>
        <v>4.8314000000000001E-4</v>
      </c>
      <c r="X48" s="196">
        <f t="shared" si="16"/>
        <v>992.50045073462547</v>
      </c>
      <c r="Y48" s="196">
        <f t="shared" si="17"/>
        <v>350.54047880094822</v>
      </c>
      <c r="Z48" s="196">
        <f t="shared" si="18"/>
        <v>346.52074935498456</v>
      </c>
      <c r="AA48" s="263">
        <f t="shared" si="9"/>
        <v>334.52435991943673</v>
      </c>
    </row>
    <row r="49" spans="1:28" x14ac:dyDescent="0.25">
      <c r="A49" s="196">
        <v>14</v>
      </c>
      <c r="B49" s="196" t="s">
        <v>176</v>
      </c>
      <c r="C49" s="196">
        <v>911.91</v>
      </c>
      <c r="D49" s="196">
        <v>924.6</v>
      </c>
      <c r="E49" s="196">
        <v>2</v>
      </c>
      <c r="F49" s="182" t="s">
        <v>44</v>
      </c>
      <c r="G49" s="182" t="s">
        <v>177</v>
      </c>
      <c r="H49" s="183">
        <v>40349</v>
      </c>
      <c r="I49" s="196" t="s">
        <v>179</v>
      </c>
      <c r="J49" s="179">
        <v>6055</v>
      </c>
      <c r="L49" s="252">
        <v>912.8</v>
      </c>
      <c r="M49" s="252">
        <v>1328</v>
      </c>
      <c r="N49" s="259">
        <f t="shared" si="10"/>
        <v>312.81562409896139</v>
      </c>
      <c r="O49" s="194">
        <v>51</v>
      </c>
      <c r="P49" s="196">
        <v>291.7</v>
      </c>
      <c r="R49" s="179">
        <v>6055</v>
      </c>
      <c r="S49" s="196">
        <f t="shared" si="11"/>
        <v>6.0549999999999997</v>
      </c>
      <c r="T49" s="196">
        <f t="shared" si="12"/>
        <v>987.6070196879806</v>
      </c>
      <c r="U49" s="196">
        <f t="shared" si="13"/>
        <v>0.74164225419750007</v>
      </c>
      <c r="V49" s="196">
        <f t="shared" si="14"/>
        <v>-4.8118446000000002E-3</v>
      </c>
      <c r="W49" s="196">
        <f t="shared" si="15"/>
        <v>4.8314000000000001E-4</v>
      </c>
      <c r="X49" s="196">
        <f t="shared" si="16"/>
        <v>992.04368291056176</v>
      </c>
      <c r="Y49" s="196">
        <f t="shared" si="17"/>
        <v>324.00306157581497</v>
      </c>
      <c r="Z49" s="196">
        <f t="shared" si="18"/>
        <v>319.77632835118527</v>
      </c>
      <c r="AA49" s="263">
        <f t="shared" si="9"/>
        <v>306.31250776661608</v>
      </c>
    </row>
    <row r="50" spans="1:28" x14ac:dyDescent="0.25">
      <c r="A50" s="196">
        <v>16</v>
      </c>
      <c r="B50" s="196" t="s">
        <v>176</v>
      </c>
      <c r="C50" s="196">
        <v>947.41</v>
      </c>
      <c r="D50" s="196">
        <v>958.6</v>
      </c>
      <c r="E50" s="196">
        <v>3</v>
      </c>
      <c r="F50" s="182" t="s">
        <v>44</v>
      </c>
      <c r="G50" s="182" t="s">
        <v>177</v>
      </c>
      <c r="H50" s="183">
        <v>40351</v>
      </c>
      <c r="I50" s="196" t="s">
        <v>181</v>
      </c>
      <c r="J50" s="179">
        <v>6055</v>
      </c>
      <c r="L50" s="252">
        <v>948.3</v>
      </c>
      <c r="M50" s="252">
        <v>1364</v>
      </c>
      <c r="N50" s="259">
        <f t="shared" si="10"/>
        <v>302.63261390887305</v>
      </c>
      <c r="O50" s="194">
        <v>54</v>
      </c>
      <c r="P50" s="196">
        <v>291.7</v>
      </c>
      <c r="R50" s="179">
        <v>6055</v>
      </c>
      <c r="S50" s="196">
        <f t="shared" si="11"/>
        <v>6.0549999999999997</v>
      </c>
      <c r="T50" s="196">
        <f t="shared" si="12"/>
        <v>986.19871656113662</v>
      </c>
      <c r="U50" s="196">
        <f t="shared" si="13"/>
        <v>0.74231592420000003</v>
      </c>
      <c r="V50" s="196">
        <f t="shared" si="14"/>
        <v>-5.0262335999999999E-3</v>
      </c>
      <c r="W50" s="196">
        <f t="shared" si="15"/>
        <v>4.8314000000000001E-4</v>
      </c>
      <c r="X50" s="196">
        <f t="shared" si="16"/>
        <v>990.63626457015869</v>
      </c>
      <c r="Y50" s="196">
        <f t="shared" si="17"/>
        <v>315.50952938309058</v>
      </c>
      <c r="Z50" s="196">
        <f t="shared" si="18"/>
        <v>311.15497175084295</v>
      </c>
      <c r="AA50" s="263">
        <f t="shared" si="9"/>
        <v>294.60181531186709</v>
      </c>
    </row>
    <row r="51" spans="1:28" x14ac:dyDescent="0.25">
      <c r="A51" s="196">
        <v>5</v>
      </c>
      <c r="B51" s="196" t="s">
        <v>183</v>
      </c>
      <c r="C51" s="196">
        <v>743.55</v>
      </c>
      <c r="D51" s="196">
        <v>753.06</v>
      </c>
      <c r="E51" s="196">
        <v>4</v>
      </c>
      <c r="F51" s="182" t="s">
        <v>44</v>
      </c>
      <c r="G51" s="196" t="s">
        <v>184</v>
      </c>
      <c r="H51" s="183">
        <v>40330</v>
      </c>
      <c r="I51" s="196" t="s">
        <v>66</v>
      </c>
      <c r="J51" s="179">
        <v>11257</v>
      </c>
      <c r="L51" s="252">
        <v>745.36</v>
      </c>
      <c r="M51" s="252">
        <v>1152</v>
      </c>
      <c r="N51" s="259">
        <f t="shared" si="10"/>
        <v>364.18367391717129</v>
      </c>
      <c r="O51" s="194">
        <v>47</v>
      </c>
      <c r="P51" s="196">
        <v>299.39999999999998</v>
      </c>
      <c r="R51" s="179">
        <v>11257</v>
      </c>
      <c r="S51" s="196">
        <f t="shared" si="11"/>
        <v>11.257</v>
      </c>
      <c r="T51" s="196">
        <f t="shared" si="12"/>
        <v>989.39202095906421</v>
      </c>
      <c r="U51" s="196">
        <f t="shared" si="13"/>
        <v>0.74169121635750013</v>
      </c>
      <c r="V51" s="196">
        <f t="shared" si="14"/>
        <v>-4.5723214E-3</v>
      </c>
      <c r="W51" s="196">
        <f t="shared" si="15"/>
        <v>4.8314000000000001E-4</v>
      </c>
      <c r="X51" s="196">
        <f t="shared" si="16"/>
        <v>997.62977109046199</v>
      </c>
      <c r="Y51" s="196">
        <f t="shared" si="17"/>
        <v>372.40931796723657</v>
      </c>
      <c r="Z51" s="196">
        <f t="shared" si="18"/>
        <v>365.65177909663169</v>
      </c>
      <c r="AA51" s="263">
        <f t="shared" si="9"/>
        <v>363.07248044081427</v>
      </c>
    </row>
    <row r="52" spans="1:28" x14ac:dyDescent="0.25">
      <c r="A52" s="196">
        <v>7</v>
      </c>
      <c r="B52" s="196" t="s">
        <v>183</v>
      </c>
      <c r="C52" s="196">
        <v>825.16</v>
      </c>
      <c r="D52" s="196">
        <v>837.97</v>
      </c>
      <c r="E52" s="196">
        <v>2</v>
      </c>
      <c r="F52" s="182" t="s">
        <v>44</v>
      </c>
      <c r="G52" s="196" t="s">
        <v>184</v>
      </c>
      <c r="H52" s="183">
        <v>40328</v>
      </c>
      <c r="I52" s="196" t="s">
        <v>66</v>
      </c>
      <c r="J52" s="179">
        <v>11257</v>
      </c>
      <c r="L52" s="252">
        <v>827.27</v>
      </c>
      <c r="M52" s="252">
        <v>1177</v>
      </c>
      <c r="N52" s="259">
        <f t="shared" si="10"/>
        <v>299.85491684072099</v>
      </c>
      <c r="O52" s="194">
        <v>50</v>
      </c>
      <c r="P52" s="196">
        <v>299.39999999999998</v>
      </c>
      <c r="R52" s="179">
        <v>11257</v>
      </c>
      <c r="S52" s="196">
        <f t="shared" si="11"/>
        <v>11.257</v>
      </c>
      <c r="T52" s="196">
        <f t="shared" si="12"/>
        <v>988.06334287327047</v>
      </c>
      <c r="U52" s="196">
        <f t="shared" si="13"/>
        <v>0.74155612500000001</v>
      </c>
      <c r="V52" s="196">
        <f t="shared" si="14"/>
        <v>-4.7470000000000004E-3</v>
      </c>
      <c r="W52" s="196">
        <f t="shared" si="15"/>
        <v>4.8314000000000001E-4</v>
      </c>
      <c r="X52" s="196">
        <f t="shared" si="16"/>
        <v>996.29297486780479</v>
      </c>
      <c r="Y52" s="196">
        <f t="shared" si="17"/>
        <v>309.3834363518323</v>
      </c>
      <c r="Z52" s="196">
        <f t="shared" si="18"/>
        <v>302.46751117605845</v>
      </c>
      <c r="AA52" s="263">
        <f t="shared" si="9"/>
        <v>297.61200177322144</v>
      </c>
    </row>
    <row r="53" spans="1:28" x14ac:dyDescent="0.25">
      <c r="A53" s="196">
        <v>9</v>
      </c>
      <c r="B53" s="196" t="s">
        <v>183</v>
      </c>
      <c r="C53" s="196">
        <v>847.94</v>
      </c>
      <c r="D53" s="196">
        <v>858.97</v>
      </c>
      <c r="E53" s="196">
        <v>1</v>
      </c>
      <c r="F53" s="182" t="s">
        <v>44</v>
      </c>
      <c r="G53" s="196" t="s">
        <v>184</v>
      </c>
      <c r="H53" s="183">
        <v>40327</v>
      </c>
      <c r="I53" s="196" t="s">
        <v>66</v>
      </c>
      <c r="J53" s="179">
        <v>11257</v>
      </c>
      <c r="L53" s="252">
        <v>851.27</v>
      </c>
      <c r="M53" s="252">
        <v>1214</v>
      </c>
      <c r="N53" s="259">
        <f t="shared" si="10"/>
        <v>301.87515636757462</v>
      </c>
      <c r="O53" s="194">
        <v>51</v>
      </c>
      <c r="P53" s="196">
        <v>299.39999999999998</v>
      </c>
      <c r="R53" s="179">
        <v>11257</v>
      </c>
      <c r="S53" s="196">
        <f t="shared" si="11"/>
        <v>11.257</v>
      </c>
      <c r="T53" s="196">
        <f t="shared" si="12"/>
        <v>987.6070196879806</v>
      </c>
      <c r="U53" s="196">
        <f t="shared" si="13"/>
        <v>0.74164225419750007</v>
      </c>
      <c r="V53" s="196">
        <f t="shared" si="14"/>
        <v>-4.8118446000000002E-3</v>
      </c>
      <c r="W53" s="196">
        <f t="shared" si="15"/>
        <v>4.8314000000000001E-4</v>
      </c>
      <c r="X53" s="196">
        <f t="shared" si="16"/>
        <v>995.83517213158029</v>
      </c>
      <c r="Y53" s="196">
        <f t="shared" si="17"/>
        <v>312.102226470662</v>
      </c>
      <c r="Z53" s="196">
        <f t="shared" si="18"/>
        <v>304.96360013431729</v>
      </c>
      <c r="AA53" s="263">
        <f t="shared" si="9"/>
        <v>299.17049524304969</v>
      </c>
    </row>
    <row r="54" spans="1:28" x14ac:dyDescent="0.25">
      <c r="A54" s="196">
        <v>70</v>
      </c>
      <c r="B54" s="179" t="s">
        <v>607</v>
      </c>
      <c r="C54" s="179">
        <v>2593.0300000000002</v>
      </c>
      <c r="D54" s="179">
        <v>2632.73</v>
      </c>
      <c r="F54" s="179" t="s">
        <v>44</v>
      </c>
      <c r="H54" s="250">
        <v>23834</v>
      </c>
      <c r="I54" s="179" t="s">
        <v>1477</v>
      </c>
      <c r="L54" s="257">
        <v>2612.0261871870098</v>
      </c>
      <c r="M54" s="257">
        <v>3497.7</v>
      </c>
      <c r="N54" s="259">
        <f t="shared" si="10"/>
        <v>243.65034776098491</v>
      </c>
      <c r="O54" s="17">
        <v>79</v>
      </c>
      <c r="P54" s="196">
        <v>395.92</v>
      </c>
      <c r="R54" s="196">
        <v>1200</v>
      </c>
      <c r="S54" s="196">
        <f t="shared" si="11"/>
        <v>1.2</v>
      </c>
      <c r="T54" s="196">
        <f t="shared" si="12"/>
        <v>972.34954266796183</v>
      </c>
      <c r="U54" s="196">
        <f t="shared" si="13"/>
        <v>0.78091054563750006</v>
      </c>
      <c r="V54" s="196">
        <f t="shared" si="14"/>
        <v>-7.9710286000000009E-3</v>
      </c>
      <c r="W54" s="196">
        <f t="shared" si="15"/>
        <v>4.8314000000000001E-4</v>
      </c>
      <c r="X54" s="196">
        <f t="shared" si="16"/>
        <v>973.27685285511711</v>
      </c>
      <c r="Y54" s="196">
        <f t="shared" si="17"/>
        <v>312.17519076772805</v>
      </c>
      <c r="Z54" s="196">
        <f t="shared" si="18"/>
        <v>309.76631700185681</v>
      </c>
      <c r="AA54" s="263">
        <f t="shared" si="9"/>
        <v>180.31433245662603</v>
      </c>
      <c r="AB54" s="196" t="s">
        <v>1482</v>
      </c>
    </row>
    <row r="55" spans="1:28" x14ac:dyDescent="0.25">
      <c r="A55" s="196">
        <v>71</v>
      </c>
      <c r="B55" s="179" t="s">
        <v>189</v>
      </c>
      <c r="C55" s="179">
        <v>1010.06</v>
      </c>
      <c r="D55" s="179">
        <v>1063.0899999999999</v>
      </c>
      <c r="F55" s="179" t="s">
        <v>44</v>
      </c>
      <c r="H55" s="250">
        <v>23568</v>
      </c>
      <c r="I55" s="179" t="s">
        <v>94</v>
      </c>
      <c r="L55" s="257">
        <v>1006.30533347722</v>
      </c>
      <c r="M55" s="257">
        <v>1458.7</v>
      </c>
      <c r="N55" s="259">
        <f t="shared" si="10"/>
        <v>313.33502862605951</v>
      </c>
      <c r="O55" s="179">
        <v>60</v>
      </c>
      <c r="P55" s="196">
        <v>293.81</v>
      </c>
      <c r="R55" s="196">
        <v>1200</v>
      </c>
      <c r="S55" s="196">
        <f t="shared" si="11"/>
        <v>1.2</v>
      </c>
      <c r="T55" s="196">
        <f t="shared" si="12"/>
        <v>983.21064237956034</v>
      </c>
      <c r="U55" s="196">
        <f t="shared" si="13"/>
        <v>0.74570988000000005</v>
      </c>
      <c r="V55" s="196">
        <f t="shared" si="14"/>
        <v>-5.5443599999999999E-3</v>
      </c>
      <c r="W55" s="196">
        <f t="shared" si="15"/>
        <v>4.8314000000000001E-4</v>
      </c>
      <c r="X55" s="196">
        <f t="shared" si="16"/>
        <v>984.09890170666688</v>
      </c>
      <c r="Y55" s="196">
        <f t="shared" si="17"/>
        <v>330.26541550110687</v>
      </c>
      <c r="Z55" s="196">
        <f t="shared" si="18"/>
        <v>329.32420729569776</v>
      </c>
      <c r="AA55" s="263">
        <f t="shared" si="9"/>
        <v>298.03372826771465</v>
      </c>
      <c r="AB55" s="196" t="s">
        <v>1482</v>
      </c>
    </row>
    <row r="56" spans="1:28" x14ac:dyDescent="0.25">
      <c r="A56" s="196">
        <v>34</v>
      </c>
      <c r="B56" s="196" t="s">
        <v>196</v>
      </c>
      <c r="C56" s="196">
        <v>1162.02</v>
      </c>
      <c r="D56" s="196">
        <v>1165.54</v>
      </c>
      <c r="E56" s="196">
        <v>10</v>
      </c>
      <c r="F56" s="182" t="s">
        <v>44</v>
      </c>
      <c r="G56" s="196" t="s">
        <v>36</v>
      </c>
      <c r="H56" s="183">
        <v>40419</v>
      </c>
      <c r="I56" s="196" t="s">
        <v>40</v>
      </c>
      <c r="L56" s="252">
        <v>1162.3399999999999</v>
      </c>
      <c r="M56" s="252">
        <v>1699.22</v>
      </c>
      <c r="N56" s="259">
        <f t="shared" si="10"/>
        <v>272.13598402216667</v>
      </c>
      <c r="O56" s="194">
        <v>72.8</v>
      </c>
      <c r="P56" s="196">
        <v>239.5</v>
      </c>
      <c r="R56" s="196">
        <v>1200</v>
      </c>
      <c r="S56" s="196">
        <f t="shared" si="11"/>
        <v>1.2</v>
      </c>
      <c r="T56" s="196">
        <f t="shared" si="12"/>
        <v>976.11702887967454</v>
      </c>
      <c r="U56" s="196">
        <f t="shared" si="13"/>
        <v>0.76444035473356808</v>
      </c>
      <c r="V56" s="196">
        <f t="shared" si="14"/>
        <v>-7.047859263999999E-3</v>
      </c>
      <c r="W56" s="196">
        <f t="shared" si="15"/>
        <v>4.8314000000000001E-4</v>
      </c>
      <c r="X56" s="196">
        <f t="shared" si="16"/>
        <v>977.02578837535236</v>
      </c>
      <c r="Y56" s="196">
        <f t="shared" si="17"/>
        <v>300.68538681989298</v>
      </c>
      <c r="Z56" s="196">
        <f t="shared" si="18"/>
        <v>299.54735103137568</v>
      </c>
      <c r="AA56" s="263">
        <f t="shared" si="9"/>
        <v>245.85104392279263</v>
      </c>
    </row>
    <row r="57" spans="1:28" x14ac:dyDescent="0.25">
      <c r="A57" s="196">
        <v>40</v>
      </c>
      <c r="B57" s="196" t="s">
        <v>381</v>
      </c>
      <c r="C57" s="196">
        <v>1278</v>
      </c>
      <c r="D57" s="196">
        <v>1306.4000000000001</v>
      </c>
      <c r="E57" s="196">
        <v>3</v>
      </c>
      <c r="F57" s="182" t="s">
        <v>382</v>
      </c>
      <c r="G57" s="196" t="s">
        <v>308</v>
      </c>
      <c r="H57" s="183">
        <v>26561</v>
      </c>
      <c r="I57" s="196" t="s">
        <v>383</v>
      </c>
      <c r="L57" s="252">
        <v>1278.02</v>
      </c>
      <c r="M57" s="252">
        <v>1840</v>
      </c>
      <c r="N57" s="259">
        <f t="shared" si="10"/>
        <v>200.05947917325966</v>
      </c>
      <c r="O57" s="194">
        <v>75.599999999999994</v>
      </c>
      <c r="P57" s="196">
        <v>184.1</v>
      </c>
      <c r="R57" s="196">
        <v>1200</v>
      </c>
      <c r="S57" s="196">
        <f t="shared" si="11"/>
        <v>1.2</v>
      </c>
      <c r="T57" s="196">
        <f t="shared" si="12"/>
        <v>974.44149744675019</v>
      </c>
      <c r="U57" s="196">
        <f t="shared" si="13"/>
        <v>0.771174043353408</v>
      </c>
      <c r="V57" s="196">
        <f t="shared" si="14"/>
        <v>-7.4490226559999987E-3</v>
      </c>
      <c r="W57" s="196">
        <f t="shared" si="15"/>
        <v>4.8314000000000001E-4</v>
      </c>
      <c r="X57" s="196">
        <f t="shared" si="16"/>
        <v>975.35781002579813</v>
      </c>
      <c r="Y57" s="196">
        <f t="shared" si="17"/>
        <v>233.25232105014834</v>
      </c>
      <c r="Z57" s="196">
        <f t="shared" si="18"/>
        <v>232.0054917534103</v>
      </c>
      <c r="AA57" s="263">
        <f t="shared" si="9"/>
        <v>169.43634737212554</v>
      </c>
    </row>
    <row r="58" spans="1:28" x14ac:dyDescent="0.25">
      <c r="A58" s="196">
        <v>72</v>
      </c>
      <c r="B58" s="179" t="s">
        <v>608</v>
      </c>
      <c r="C58" s="179">
        <v>1150.56</v>
      </c>
      <c r="D58" s="179">
        <v>1161.23</v>
      </c>
      <c r="F58" s="179" t="s">
        <v>44</v>
      </c>
      <c r="H58" s="250">
        <v>22908</v>
      </c>
      <c r="I58" s="179" t="s">
        <v>1476</v>
      </c>
      <c r="L58" s="257">
        <v>1155.8189965694601</v>
      </c>
      <c r="M58" s="257">
        <v>1714.7</v>
      </c>
      <c r="N58" s="259">
        <f t="shared" si="10"/>
        <v>312.80329307096849</v>
      </c>
      <c r="O58" s="179">
        <v>60</v>
      </c>
      <c r="P58" s="196">
        <v>262.76</v>
      </c>
      <c r="R58" s="196">
        <v>1200</v>
      </c>
      <c r="S58" s="196">
        <f t="shared" si="11"/>
        <v>1.2</v>
      </c>
      <c r="T58" s="196">
        <f t="shared" si="12"/>
        <v>983.21064237956034</v>
      </c>
      <c r="U58" s="196">
        <f t="shared" si="13"/>
        <v>0.74570988000000005</v>
      </c>
      <c r="V58" s="196">
        <f t="shared" si="14"/>
        <v>-5.5443599999999999E-3</v>
      </c>
      <c r="W58" s="196">
        <f t="shared" si="15"/>
        <v>4.8314000000000001E-4</v>
      </c>
      <c r="X58" s="196">
        <f t="shared" si="16"/>
        <v>984.09890170666688</v>
      </c>
      <c r="Y58" s="196">
        <f t="shared" si="17"/>
        <v>332.7049413705804</v>
      </c>
      <c r="Z58" s="196">
        <f t="shared" si="18"/>
        <v>331.59855231881147</v>
      </c>
      <c r="AA58" s="263">
        <f t="shared" si="9"/>
        <v>294.81663390564739</v>
      </c>
      <c r="AB58" s="196" t="s">
        <v>1482</v>
      </c>
    </row>
    <row r="59" spans="1:28" x14ac:dyDescent="0.25">
      <c r="A59" s="196">
        <v>73</v>
      </c>
      <c r="B59" s="179" t="s">
        <v>1158</v>
      </c>
      <c r="C59" s="179">
        <v>636.09</v>
      </c>
      <c r="D59" s="179">
        <v>643.71</v>
      </c>
      <c r="F59" s="179" t="s">
        <v>44</v>
      </c>
      <c r="H59" s="250">
        <v>30783</v>
      </c>
      <c r="I59" s="179" t="s">
        <v>1480</v>
      </c>
      <c r="L59" s="257">
        <v>638.33485008818298</v>
      </c>
      <c r="M59" s="257">
        <v>920.83</v>
      </c>
      <c r="N59" s="259">
        <f t="shared" si="10"/>
        <v>322.83858676350872</v>
      </c>
      <c r="O59" s="179">
        <v>46.94</v>
      </c>
      <c r="P59" s="196">
        <v>313.60000000000002</v>
      </c>
      <c r="R59" s="196">
        <v>1200</v>
      </c>
      <c r="S59" s="196">
        <f t="shared" si="11"/>
        <v>1.2</v>
      </c>
      <c r="T59" s="196">
        <f t="shared" si="12"/>
        <v>989.41796903935665</v>
      </c>
      <c r="U59" s="196">
        <f t="shared" si="13"/>
        <v>0.74169977317588498</v>
      </c>
      <c r="V59" s="196">
        <f t="shared" si="14"/>
        <v>-4.5691316125599998E-3</v>
      </c>
      <c r="W59" s="196">
        <f t="shared" si="15"/>
        <v>4.8314000000000001E-4</v>
      </c>
      <c r="X59" s="196">
        <f t="shared" si="16"/>
        <v>990.30269820928197</v>
      </c>
      <c r="Y59" s="196">
        <f t="shared" si="17"/>
        <v>329.39644852426568</v>
      </c>
      <c r="Z59" s="196">
        <f t="shared" si="18"/>
        <v>328.81205241801445</v>
      </c>
      <c r="AA59" s="263">
        <f t="shared" si="9"/>
        <v>317.20080737216574</v>
      </c>
      <c r="AB59" s="196" t="s">
        <v>1482</v>
      </c>
    </row>
    <row r="60" spans="1:28" x14ac:dyDescent="0.25">
      <c r="A60" s="196">
        <v>74</v>
      </c>
      <c r="B60" s="179" t="s">
        <v>609</v>
      </c>
      <c r="C60" s="179">
        <v>1391.34</v>
      </c>
      <c r="D60" s="179">
        <v>1399.57</v>
      </c>
      <c r="F60" s="179" t="s">
        <v>44</v>
      </c>
      <c r="H60" s="250">
        <v>25532</v>
      </c>
      <c r="I60" s="179" t="s">
        <v>1479</v>
      </c>
      <c r="L60" s="257">
        <v>1398.2012010614501</v>
      </c>
      <c r="M60" s="257">
        <v>2086.6</v>
      </c>
      <c r="N60" s="259">
        <f t="shared" si="10"/>
        <v>284.06965830970421</v>
      </c>
      <c r="O60" s="179">
        <v>77</v>
      </c>
      <c r="P60" s="196">
        <v>214.87</v>
      </c>
      <c r="R60" s="196">
        <v>1200</v>
      </c>
      <c r="S60" s="196">
        <f t="shared" si="11"/>
        <v>1.2</v>
      </c>
      <c r="T60" s="196">
        <f t="shared" si="12"/>
        <v>973.58766470128546</v>
      </c>
      <c r="U60" s="196">
        <f t="shared" si="13"/>
        <v>0.77496648045750005</v>
      </c>
      <c r="V60" s="196">
        <f t="shared" si="14"/>
        <v>-7.6593334000000009E-3</v>
      </c>
      <c r="W60" s="196">
        <f t="shared" si="15"/>
        <v>4.8314000000000001E-4</v>
      </c>
      <c r="X60" s="196">
        <f t="shared" si="16"/>
        <v>974.50825174420572</v>
      </c>
      <c r="Y60" s="196">
        <f t="shared" si="17"/>
        <v>323.03097902529839</v>
      </c>
      <c r="Z60" s="196">
        <f t="shared" si="18"/>
        <v>321.60796644182278</v>
      </c>
      <c r="AA60" s="263">
        <f t="shared" si="9"/>
        <v>248.09447068402403</v>
      </c>
      <c r="AB60" s="196" t="s">
        <v>1482</v>
      </c>
    </row>
    <row r="61" spans="1:28" x14ac:dyDescent="0.25">
      <c r="A61" s="196">
        <v>6</v>
      </c>
      <c r="B61" s="196" t="s">
        <v>224</v>
      </c>
      <c r="C61" s="196">
        <v>799.41</v>
      </c>
      <c r="D61" s="196">
        <v>813.13</v>
      </c>
      <c r="E61" s="196">
        <v>1</v>
      </c>
      <c r="F61" s="182" t="s">
        <v>44</v>
      </c>
      <c r="G61" s="196" t="s">
        <v>177</v>
      </c>
      <c r="H61" s="183">
        <v>1</v>
      </c>
      <c r="I61" s="196" t="s">
        <v>94</v>
      </c>
      <c r="L61" s="252">
        <v>800.3</v>
      </c>
      <c r="M61" s="252">
        <v>1242</v>
      </c>
      <c r="N61" s="259">
        <f t="shared" si="10"/>
        <v>309.63614844195035</v>
      </c>
      <c r="O61" s="194">
        <v>49</v>
      </c>
      <c r="P61" s="196">
        <v>236.5</v>
      </c>
      <c r="R61" s="196">
        <v>1200</v>
      </c>
      <c r="S61" s="196">
        <f t="shared" si="11"/>
        <v>1.2</v>
      </c>
      <c r="T61" s="196">
        <f t="shared" si="12"/>
        <v>988.51299837495981</v>
      </c>
      <c r="U61" s="196">
        <f t="shared" si="13"/>
        <v>0.74153650653750003</v>
      </c>
      <c r="V61" s="196">
        <f t="shared" si="14"/>
        <v>-4.6854646000000005E-3</v>
      </c>
      <c r="W61" s="196">
        <f t="shared" si="15"/>
        <v>4.8314000000000001E-4</v>
      </c>
      <c r="X61" s="196">
        <f t="shared" si="16"/>
        <v>989.39737870123554</v>
      </c>
      <c r="Y61" s="196">
        <f t="shared" si="17"/>
        <v>319.2889988937884</v>
      </c>
      <c r="Z61" s="196">
        <f t="shared" si="18"/>
        <v>318.49964311643907</v>
      </c>
      <c r="AA61" s="263">
        <f t="shared" si="9"/>
        <v>301.24047620757653</v>
      </c>
    </row>
    <row r="62" spans="1:28" x14ac:dyDescent="0.25">
      <c r="A62" s="196">
        <v>11</v>
      </c>
      <c r="B62" s="196" t="s">
        <v>224</v>
      </c>
      <c r="C62" s="196">
        <v>862.91</v>
      </c>
      <c r="D62" s="196">
        <v>867.13</v>
      </c>
      <c r="E62" s="196">
        <v>2</v>
      </c>
      <c r="F62" s="182" t="s">
        <v>44</v>
      </c>
      <c r="G62" s="196" t="s">
        <v>177</v>
      </c>
      <c r="H62" s="183">
        <v>40319</v>
      </c>
      <c r="I62" s="196" t="s">
        <v>94</v>
      </c>
      <c r="L62" s="252">
        <v>863.8</v>
      </c>
      <c r="M62" s="252">
        <v>1238</v>
      </c>
      <c r="N62" s="259">
        <f t="shared" si="10"/>
        <v>243.32314957418237</v>
      </c>
      <c r="O62" s="194">
        <v>50</v>
      </c>
      <c r="P62" s="196">
        <v>236.5</v>
      </c>
      <c r="R62" s="196">
        <v>1200</v>
      </c>
      <c r="S62" s="196">
        <f t="shared" si="11"/>
        <v>1.2</v>
      </c>
      <c r="T62" s="196">
        <f t="shared" si="12"/>
        <v>988.06334287327047</v>
      </c>
      <c r="U62" s="196">
        <f t="shared" si="13"/>
        <v>0.74155612500000001</v>
      </c>
      <c r="V62" s="196">
        <f t="shared" si="14"/>
        <v>-4.7470000000000004E-3</v>
      </c>
      <c r="W62" s="196">
        <f t="shared" si="15"/>
        <v>4.8314000000000001E-4</v>
      </c>
      <c r="X62" s="196">
        <f t="shared" si="16"/>
        <v>988.94766585131731</v>
      </c>
      <c r="Y62" s="196">
        <f t="shared" si="17"/>
        <v>253.34550059776427</v>
      </c>
      <c r="Z62" s="196">
        <f t="shared" si="18"/>
        <v>252.55802207025113</v>
      </c>
      <c r="AA62" s="263">
        <f t="shared" si="9"/>
        <v>234.56259420171168</v>
      </c>
    </row>
    <row r="63" spans="1:28" x14ac:dyDescent="0.25">
      <c r="A63" s="196">
        <v>75</v>
      </c>
      <c r="B63" s="179" t="s">
        <v>1161</v>
      </c>
      <c r="D63" s="179"/>
      <c r="F63" s="179" t="s">
        <v>1294</v>
      </c>
      <c r="H63" s="250">
        <v>29934</v>
      </c>
      <c r="I63" s="179" t="s">
        <v>1474</v>
      </c>
      <c r="L63" s="257">
        <v>617.56858886893997</v>
      </c>
      <c r="M63" s="257">
        <v>911.7</v>
      </c>
      <c r="N63" s="259">
        <f t="shared" si="10"/>
        <v>238.28417806707142</v>
      </c>
      <c r="O63" s="17">
        <v>37.609927062118444</v>
      </c>
      <c r="P63" s="196">
        <v>214.7</v>
      </c>
      <c r="R63" s="196">
        <v>1200</v>
      </c>
      <c r="S63" s="196">
        <f t="shared" si="11"/>
        <v>1.2</v>
      </c>
      <c r="T63" s="196">
        <f t="shared" si="12"/>
        <v>993.13965878567831</v>
      </c>
      <c r="U63" s="196">
        <f t="shared" si="13"/>
        <v>0.74566164139706548</v>
      </c>
      <c r="V63" s="196">
        <f t="shared" si="14"/>
        <v>-4.2180754022492738E-3</v>
      </c>
      <c r="W63" s="196">
        <f t="shared" si="15"/>
        <v>4.8314000000000001E-4</v>
      </c>
      <c r="X63" s="196">
        <f t="shared" si="16"/>
        <v>994.02960367284174</v>
      </c>
      <c r="Y63" s="196">
        <f t="shared" si="17"/>
        <v>242.35003286887815</v>
      </c>
      <c r="Z63" s="196">
        <f t="shared" si="18"/>
        <v>241.77237500899486</v>
      </c>
      <c r="AA63" s="263">
        <f t="shared" si="9"/>
        <v>235.09420473581406</v>
      </c>
      <c r="AB63" s="196" t="s">
        <v>1483</v>
      </c>
    </row>
    <row r="64" spans="1:28" x14ac:dyDescent="0.25">
      <c r="A64" s="196">
        <v>76</v>
      </c>
      <c r="B64" s="179" t="s">
        <v>1161</v>
      </c>
      <c r="D64" s="179"/>
      <c r="F64" s="179" t="s">
        <v>1294</v>
      </c>
      <c r="H64" s="250">
        <v>29934</v>
      </c>
      <c r="I64" s="179" t="s">
        <v>1474</v>
      </c>
      <c r="L64" s="257">
        <v>630.76811490125601</v>
      </c>
      <c r="M64" s="257">
        <v>932.7</v>
      </c>
      <c r="N64" s="259">
        <f t="shared" si="10"/>
        <v>239.85289609053706</v>
      </c>
      <c r="O64" s="17">
        <v>38.413778197486494</v>
      </c>
      <c r="P64" s="196">
        <v>214.7</v>
      </c>
      <c r="R64" s="196">
        <v>1200</v>
      </c>
      <c r="S64" s="196">
        <f t="shared" si="11"/>
        <v>1.2</v>
      </c>
      <c r="T64" s="196">
        <f t="shared" si="12"/>
        <v>992.84440611374532</v>
      </c>
      <c r="U64" s="196">
        <f t="shared" si="13"/>
        <v>0.74511960763020013</v>
      </c>
      <c r="V64" s="196">
        <f t="shared" si="14"/>
        <v>-4.2369810345973084E-3</v>
      </c>
      <c r="W64" s="196">
        <f t="shared" si="15"/>
        <v>4.8314000000000001E-4</v>
      </c>
      <c r="X64" s="196">
        <f t="shared" si="16"/>
        <v>993.73367570828952</v>
      </c>
      <c r="Y64" s="196">
        <f t="shared" si="17"/>
        <v>244.20869850074183</v>
      </c>
      <c r="Z64" s="196">
        <f t="shared" si="18"/>
        <v>243.61783184451991</v>
      </c>
      <c r="AA64" s="263">
        <f t="shared" si="9"/>
        <v>236.39514558640354</v>
      </c>
      <c r="AB64" s="196" t="s">
        <v>1483</v>
      </c>
    </row>
    <row r="65" spans="1:28" x14ac:dyDescent="0.25">
      <c r="A65" s="196">
        <v>77</v>
      </c>
      <c r="B65" s="179" t="s">
        <v>1161</v>
      </c>
      <c r="D65" s="179"/>
      <c r="F65" s="179" t="s">
        <v>1294</v>
      </c>
      <c r="H65" s="250">
        <v>29934</v>
      </c>
      <c r="I65" s="179" t="s">
        <v>1474</v>
      </c>
      <c r="L65" s="257">
        <v>644.76761220825802</v>
      </c>
      <c r="M65" s="257">
        <v>947.7</v>
      </c>
      <c r="N65" s="259">
        <f t="shared" si="10"/>
        <v>236.40214453766492</v>
      </c>
      <c r="O65" s="17">
        <v>39.266347583482911</v>
      </c>
      <c r="P65" s="196">
        <v>214.7</v>
      </c>
      <c r="R65" s="196">
        <v>1200</v>
      </c>
      <c r="S65" s="196">
        <f t="shared" si="11"/>
        <v>1.2</v>
      </c>
      <c r="T65" s="196">
        <f t="shared" si="12"/>
        <v>992.52585071254248</v>
      </c>
      <c r="U65" s="196">
        <f t="shared" si="13"/>
        <v>0.74458557571863615</v>
      </c>
      <c r="V65" s="196">
        <f t="shared" si="14"/>
        <v>-4.259369111181294E-3</v>
      </c>
      <c r="W65" s="196">
        <f t="shared" si="15"/>
        <v>4.8314000000000001E-4</v>
      </c>
      <c r="X65" s="196">
        <f t="shared" si="16"/>
        <v>993.4144500389018</v>
      </c>
      <c r="Y65" s="196">
        <f t="shared" si="17"/>
        <v>241.04332525522995</v>
      </c>
      <c r="Z65" s="196">
        <f t="shared" si="18"/>
        <v>240.44302320917149</v>
      </c>
      <c r="AA65" s="263">
        <f t="shared" si="9"/>
        <v>232.67581808734931</v>
      </c>
      <c r="AB65" s="196" t="s">
        <v>1483</v>
      </c>
    </row>
    <row r="66" spans="1:28" x14ac:dyDescent="0.25">
      <c r="A66" s="196">
        <v>78</v>
      </c>
      <c r="B66" s="179" t="s">
        <v>1161</v>
      </c>
      <c r="D66" s="179"/>
      <c r="F66" s="179" t="s">
        <v>1294</v>
      </c>
      <c r="H66" s="250">
        <v>29934</v>
      </c>
      <c r="I66" s="179" t="s">
        <v>1474</v>
      </c>
      <c r="L66" s="257">
        <v>664.766894075403</v>
      </c>
      <c r="M66" s="257">
        <v>975.7</v>
      </c>
      <c r="N66" s="259">
        <f t="shared" ref="N66:N91" si="19">(P66-L66)+(M66/1.42197)</f>
        <v>236.09385474489562</v>
      </c>
      <c r="O66" s="17">
        <v>40.484303849192038</v>
      </c>
      <c r="P66" s="196">
        <v>214.7</v>
      </c>
      <c r="R66" s="196">
        <v>1200</v>
      </c>
      <c r="S66" s="196">
        <f t="shared" ref="S66:S91" si="20">R66/1000</f>
        <v>1.2</v>
      </c>
      <c r="T66" s="196">
        <f t="shared" ref="T66:T91" si="21">1000*(1-(O66+288.9414)/(508929.2*(O66+68.12963))*(O66-3.9863)^2)</f>
        <v>992.06123776832851</v>
      </c>
      <c r="U66" s="196">
        <f t="shared" ref="U66:U91" si="22" xml:space="preserve"> 0.824493 - 0.0040899*O66 + 0.000076438*(O66^2) -0.00000082467*(O66^3) + 0.0000000053675*(O66^4)</f>
        <v>0.74389570666679561</v>
      </c>
      <c r="V66" s="196">
        <f t="shared" ref="V66:V91" si="23" xml:space="preserve"> -0.005724 + 0.00010227*O66 - 0.0000016546*(O66^2)</f>
        <v>-4.2955246640442504E-3</v>
      </c>
      <c r="W66" s="196">
        <f t="shared" ref="W66:W91" si="24" xml:space="preserve"> 0.00048314</f>
        <v>4.8314000000000001E-4</v>
      </c>
      <c r="X66" s="196">
        <f t="shared" ref="X66:X91" si="25" xml:space="preserve"> T66 +U66*S66 + V66*(S66^(3/2)) +W66*(S66^2)</f>
        <v>992.94896172411711</v>
      </c>
      <c r="Y66" s="196">
        <f t="shared" ref="Y66:Y91" si="26">(P66-L66)+((M66*6.895*1000)/(T66*9.81))</f>
        <v>241.1957482607416</v>
      </c>
      <c r="Z66" s="196">
        <f t="shared" ref="Z66:Z91" si="27">(P66-L66)+((M66*6.895*1000)/(X66*9.81))</f>
        <v>240.57774025529699</v>
      </c>
      <c r="AA66" s="263">
        <f t="shared" si="9"/>
        <v>231.93771364927994</v>
      </c>
      <c r="AB66" s="196" t="s">
        <v>1483</v>
      </c>
    </row>
    <row r="67" spans="1:28" x14ac:dyDescent="0.25">
      <c r="A67" s="196">
        <v>79</v>
      </c>
      <c r="B67" s="179" t="s">
        <v>1161</v>
      </c>
      <c r="D67" s="179" t="s">
        <v>492</v>
      </c>
      <c r="F67" s="179" t="s">
        <v>1294</v>
      </c>
      <c r="H67" s="250">
        <v>29934</v>
      </c>
      <c r="I67" s="179" t="s">
        <v>1473</v>
      </c>
      <c r="L67" s="257">
        <v>721.764847396768</v>
      </c>
      <c r="M67" s="257">
        <v>1094.7</v>
      </c>
      <c r="N67" s="259">
        <f t="shared" si="19"/>
        <v>262.78261773962737</v>
      </c>
      <c r="O67" s="17">
        <v>43.955479206463167</v>
      </c>
      <c r="P67" s="196">
        <v>214.7</v>
      </c>
      <c r="R67" s="196">
        <v>1200</v>
      </c>
      <c r="S67" s="196">
        <f t="shared" si="20"/>
        <v>1.2</v>
      </c>
      <c r="T67" s="196">
        <f t="shared" si="21"/>
        <v>990.67701694688844</v>
      </c>
      <c r="U67" s="196">
        <f t="shared" si="22"/>
        <v>0.74240507423474145</v>
      </c>
      <c r="V67" s="196">
        <f t="shared" si="23"/>
        <v>-4.4254995799006495E-3</v>
      </c>
      <c r="W67" s="196">
        <f t="shared" si="24"/>
        <v>4.8314000000000001E-4</v>
      </c>
      <c r="X67" s="196">
        <f t="shared" si="25"/>
        <v>991.56278128729457</v>
      </c>
      <c r="Y67" s="196">
        <f t="shared" si="26"/>
        <v>269.59042251662805</v>
      </c>
      <c r="Z67" s="196">
        <f t="shared" si="27"/>
        <v>268.89663533959771</v>
      </c>
      <c r="AA67" s="263">
        <f t="shared" ref="AA67:AA91" si="28">N67*(X67/999)-(((X67-999)/999)*(P67-L67))</f>
        <v>257.05136251075726</v>
      </c>
      <c r="AB67" s="196" t="s">
        <v>1483</v>
      </c>
    </row>
    <row r="68" spans="1:28" x14ac:dyDescent="0.25">
      <c r="A68" s="196">
        <v>80</v>
      </c>
      <c r="B68" s="179" t="s">
        <v>1161</v>
      </c>
      <c r="D68" s="179" t="s">
        <v>492</v>
      </c>
      <c r="F68" s="179" t="s">
        <v>1294</v>
      </c>
      <c r="H68" s="250">
        <v>29934</v>
      </c>
      <c r="I68" s="179" t="s">
        <v>1473</v>
      </c>
      <c r="L68" s="257">
        <v>736.764308797127</v>
      </c>
      <c r="M68" s="257">
        <v>1116.7</v>
      </c>
      <c r="N68" s="259">
        <f t="shared" si="19"/>
        <v>263.25465011199208</v>
      </c>
      <c r="O68" s="17">
        <v>44.868946405745035</v>
      </c>
      <c r="P68" s="196">
        <v>214.7</v>
      </c>
      <c r="R68" s="196">
        <v>1200</v>
      </c>
      <c r="S68" s="196">
        <f t="shared" si="20"/>
        <v>1.2</v>
      </c>
      <c r="T68" s="196">
        <f t="shared" si="21"/>
        <v>990.29830866236864</v>
      </c>
      <c r="U68" s="196">
        <f t="shared" si="22"/>
        <v>0.74213160599876382</v>
      </c>
      <c r="V68" s="196">
        <f t="shared" si="23"/>
        <v>-4.4663305539783121E-3</v>
      </c>
      <c r="W68" s="196">
        <f t="shared" si="24"/>
        <v>4.8314000000000001E-4</v>
      </c>
      <c r="X68" s="196">
        <f t="shared" si="25"/>
        <v>991.18369116718225</v>
      </c>
      <c r="Y68" s="196">
        <f t="shared" si="26"/>
        <v>270.50224634759832</v>
      </c>
      <c r="Z68" s="196">
        <f t="shared" si="27"/>
        <v>269.79428013701704</v>
      </c>
      <c r="AA68" s="263">
        <f t="shared" si="28"/>
        <v>257.11021015693643</v>
      </c>
      <c r="AB68" s="196" t="s">
        <v>1483</v>
      </c>
    </row>
    <row r="69" spans="1:28" x14ac:dyDescent="0.25">
      <c r="A69" s="196">
        <v>81</v>
      </c>
      <c r="B69" s="179" t="s">
        <v>1161</v>
      </c>
      <c r="D69" s="179" t="s">
        <v>492</v>
      </c>
      <c r="F69" s="179" t="s">
        <v>1294</v>
      </c>
      <c r="H69" s="250">
        <v>29934</v>
      </c>
      <c r="I69" s="179" t="s">
        <v>1473</v>
      </c>
      <c r="L69" s="257">
        <v>743.764057450628</v>
      </c>
      <c r="M69" s="257">
        <v>1125.7</v>
      </c>
      <c r="N69" s="259">
        <f t="shared" si="19"/>
        <v>262.58414891096891</v>
      </c>
      <c r="O69" s="17">
        <v>45.295231098743244</v>
      </c>
      <c r="P69" s="196">
        <v>214.7</v>
      </c>
      <c r="R69" s="196">
        <v>1200</v>
      </c>
      <c r="S69" s="196">
        <f t="shared" si="20"/>
        <v>1.2</v>
      </c>
      <c r="T69" s="196">
        <f t="shared" si="21"/>
        <v>990.11955887714066</v>
      </c>
      <c r="U69" s="196">
        <f t="shared" si="22"/>
        <v>0.74202123713215362</v>
      </c>
      <c r="V69" s="196">
        <f t="shared" si="23"/>
        <v>-4.486329976624976E-3</v>
      </c>
      <c r="W69" s="196">
        <f t="shared" si="24"/>
        <v>4.8314000000000001E-4</v>
      </c>
      <c r="X69" s="196">
        <f t="shared" si="25"/>
        <v>991.00478264939056</v>
      </c>
      <c r="Y69" s="196">
        <f t="shared" si="26"/>
        <v>270.03439489471396</v>
      </c>
      <c r="Z69" s="196">
        <f t="shared" si="27"/>
        <v>269.32059314645892</v>
      </c>
      <c r="AA69" s="263">
        <f t="shared" si="28"/>
        <v>256.24841370067753</v>
      </c>
      <c r="AB69" s="196" t="s">
        <v>1483</v>
      </c>
    </row>
    <row r="70" spans="1:28" x14ac:dyDescent="0.25">
      <c r="A70" s="196">
        <v>82</v>
      </c>
      <c r="B70" s="179" t="s">
        <v>1161</v>
      </c>
      <c r="D70" s="179" t="s">
        <v>492</v>
      </c>
      <c r="F70" s="179" t="s">
        <v>1294</v>
      </c>
      <c r="H70" s="250">
        <v>29934</v>
      </c>
      <c r="I70" s="179" t="s">
        <v>391</v>
      </c>
      <c r="L70" s="257">
        <v>787.762477558348</v>
      </c>
      <c r="M70" s="257">
        <v>1191.7</v>
      </c>
      <c r="N70" s="259">
        <f t="shared" si="19"/>
        <v>265.0002101214202</v>
      </c>
      <c r="O70" s="17">
        <v>47.974734883303391</v>
      </c>
      <c r="P70" s="196">
        <v>214.7</v>
      </c>
      <c r="R70" s="196">
        <v>1200</v>
      </c>
      <c r="S70" s="196">
        <f t="shared" si="20"/>
        <v>1.2</v>
      </c>
      <c r="T70" s="196">
        <f t="shared" si="21"/>
        <v>988.96701790868258</v>
      </c>
      <c r="U70" s="196">
        <f t="shared" si="22"/>
        <v>0.74158395017290935</v>
      </c>
      <c r="V70" s="196">
        <f t="shared" si="23"/>
        <v>-4.625810168098687E-3</v>
      </c>
      <c r="W70" s="196">
        <f t="shared" si="24"/>
        <v>4.8314000000000001E-4</v>
      </c>
      <c r="X70" s="196">
        <f t="shared" si="25"/>
        <v>989.85153358510809</v>
      </c>
      <c r="Y70" s="196">
        <f t="shared" si="26"/>
        <v>273.87313421936324</v>
      </c>
      <c r="Z70" s="196">
        <f t="shared" si="27"/>
        <v>273.11632595052401</v>
      </c>
      <c r="AA70" s="263">
        <f t="shared" si="28"/>
        <v>257.32554710659292</v>
      </c>
      <c r="AB70" s="196" t="s">
        <v>1483</v>
      </c>
    </row>
    <row r="71" spans="1:28" x14ac:dyDescent="0.25">
      <c r="A71" s="196">
        <v>83</v>
      </c>
      <c r="B71" s="179" t="s">
        <v>1161</v>
      </c>
      <c r="D71" s="179" t="s">
        <v>492</v>
      </c>
      <c r="F71" s="179" t="s">
        <v>1294</v>
      </c>
      <c r="H71" s="250">
        <v>29934</v>
      </c>
      <c r="I71" s="179" t="s">
        <v>391</v>
      </c>
      <c r="L71" s="257">
        <v>793.26228007181305</v>
      </c>
      <c r="M71" s="257">
        <v>1193.7</v>
      </c>
      <c r="N71" s="259">
        <f t="shared" si="19"/>
        <v>260.90690704183908</v>
      </c>
      <c r="O71" s="17">
        <v>48.30967285637341</v>
      </c>
      <c r="P71" s="196">
        <v>214.7</v>
      </c>
      <c r="R71" s="196">
        <v>1200</v>
      </c>
      <c r="S71" s="196">
        <f t="shared" si="20"/>
        <v>1.2</v>
      </c>
      <c r="T71" s="196">
        <f t="shared" si="21"/>
        <v>988.81948067667406</v>
      </c>
      <c r="U71" s="196">
        <f t="shared" si="22"/>
        <v>0.74156101569441524</v>
      </c>
      <c r="V71" s="196">
        <f t="shared" si="23"/>
        <v>-4.6449157605977509E-3</v>
      </c>
      <c r="W71" s="196">
        <f t="shared" si="24"/>
        <v>4.8314000000000001E-4</v>
      </c>
      <c r="X71" s="196">
        <f t="shared" si="25"/>
        <v>989.70394371677185</v>
      </c>
      <c r="Y71" s="196">
        <f t="shared" si="26"/>
        <v>269.92130181218897</v>
      </c>
      <c r="Z71" s="196">
        <f t="shared" si="27"/>
        <v>269.16304236190535</v>
      </c>
      <c r="AA71" s="263">
        <f t="shared" si="28"/>
        <v>253.09534266601898</v>
      </c>
      <c r="AB71" s="196" t="s">
        <v>1483</v>
      </c>
    </row>
    <row r="72" spans="1:28" x14ac:dyDescent="0.25">
      <c r="A72" s="196">
        <v>84</v>
      </c>
      <c r="B72" s="179" t="s">
        <v>1161</v>
      </c>
      <c r="D72" s="179" t="s">
        <v>492</v>
      </c>
      <c r="F72" s="179" t="s">
        <v>1294</v>
      </c>
      <c r="H72" s="250">
        <v>29934</v>
      </c>
      <c r="I72" s="179" t="s">
        <v>1251</v>
      </c>
      <c r="L72" s="257">
        <v>875.76049874220701</v>
      </c>
      <c r="M72" s="257">
        <v>1285.7</v>
      </c>
      <c r="N72" s="259">
        <f t="shared" si="19"/>
        <v>243.10766233010816</v>
      </c>
      <c r="O72" s="17">
        <v>53.333814373400408</v>
      </c>
      <c r="P72" s="196">
        <v>214.7</v>
      </c>
      <c r="R72" s="196">
        <v>1200</v>
      </c>
      <c r="S72" s="196">
        <f t="shared" si="20"/>
        <v>1.2</v>
      </c>
      <c r="T72" s="196">
        <f t="shared" si="21"/>
        <v>986.51648713696011</v>
      </c>
      <c r="U72" s="196">
        <f t="shared" si="22"/>
        <v>0.74211100101741501</v>
      </c>
      <c r="V72" s="196">
        <f t="shared" si="23"/>
        <v>-4.9760534812751224E-3</v>
      </c>
      <c r="W72" s="196">
        <f t="shared" si="24"/>
        <v>4.8314000000000001E-4</v>
      </c>
      <c r="X72" s="196">
        <f t="shared" si="25"/>
        <v>987.40117486760732</v>
      </c>
      <c r="Y72" s="196">
        <f t="shared" si="26"/>
        <v>254.95022766592194</v>
      </c>
      <c r="Z72" s="196">
        <f t="shared" si="27"/>
        <v>254.1295040619591</v>
      </c>
      <c r="AA72" s="263">
        <f t="shared" si="28"/>
        <v>232.60987615337658</v>
      </c>
      <c r="AB72" s="196" t="s">
        <v>1483</v>
      </c>
    </row>
    <row r="73" spans="1:28" x14ac:dyDescent="0.25">
      <c r="A73" s="196">
        <v>85</v>
      </c>
      <c r="B73" s="179" t="s">
        <v>1161</v>
      </c>
      <c r="D73" s="179" t="s">
        <v>492</v>
      </c>
      <c r="F73" s="179" t="s">
        <v>1294</v>
      </c>
      <c r="H73" s="250">
        <v>29934</v>
      </c>
      <c r="I73" s="179" t="s">
        <v>1251</v>
      </c>
      <c r="L73" s="257">
        <v>890.76089248605399</v>
      </c>
      <c r="M73" s="257">
        <v>1306.7</v>
      </c>
      <c r="N73" s="259">
        <f t="shared" si="19"/>
        <v>242.87551264204308</v>
      </c>
      <c r="O73" s="17">
        <v>54.247338352400689</v>
      </c>
      <c r="P73" s="196">
        <v>214.7</v>
      </c>
      <c r="R73" s="196">
        <v>1200</v>
      </c>
      <c r="S73" s="196">
        <f t="shared" si="20"/>
        <v>1.2</v>
      </c>
      <c r="T73" s="196">
        <f t="shared" si="21"/>
        <v>986.08001133609332</v>
      </c>
      <c r="U73" s="196">
        <f t="shared" si="22"/>
        <v>0.74240027980302237</v>
      </c>
      <c r="V73" s="196">
        <f t="shared" si="23"/>
        <v>-5.045238101031994E-3</v>
      </c>
      <c r="W73" s="196">
        <f t="shared" si="24"/>
        <v>4.8314000000000001E-4</v>
      </c>
      <c r="X73" s="196">
        <f t="shared" si="25"/>
        <v>986.9649552557388</v>
      </c>
      <c r="Y73" s="196">
        <f t="shared" si="26"/>
        <v>255.32359181094182</v>
      </c>
      <c r="Z73" s="196">
        <f t="shared" si="27"/>
        <v>254.48848309523544</v>
      </c>
      <c r="AA73" s="263">
        <f t="shared" si="28"/>
        <v>231.80500137793177</v>
      </c>
      <c r="AB73" s="196" t="s">
        <v>1483</v>
      </c>
    </row>
    <row r="74" spans="1:28" x14ac:dyDescent="0.25">
      <c r="A74" s="196">
        <v>86</v>
      </c>
      <c r="B74" s="179" t="s">
        <v>1161</v>
      </c>
      <c r="D74" s="179" t="s">
        <v>492</v>
      </c>
      <c r="F74" s="179" t="s">
        <v>1294</v>
      </c>
      <c r="H74" s="250">
        <v>29934</v>
      </c>
      <c r="I74" s="179" t="s">
        <v>1251</v>
      </c>
      <c r="L74" s="257">
        <v>897.26106310838804</v>
      </c>
      <c r="M74" s="257">
        <v>1315.7</v>
      </c>
      <c r="N74" s="259">
        <f t="shared" si="19"/>
        <v>242.70458947218685</v>
      </c>
      <c r="O74" s="17">
        <v>54.643198743300829</v>
      </c>
      <c r="P74" s="196">
        <v>214.7</v>
      </c>
      <c r="R74" s="196">
        <v>1200</v>
      </c>
      <c r="S74" s="196">
        <f t="shared" si="20"/>
        <v>1.2</v>
      </c>
      <c r="T74" s="196">
        <f t="shared" si="21"/>
        <v>985.88921244595201</v>
      </c>
      <c r="U74" s="196">
        <f t="shared" si="22"/>
        <v>0.74254472360997159</v>
      </c>
      <c r="V74" s="196">
        <f t="shared" si="23"/>
        <v>-5.0760757373843543E-3</v>
      </c>
      <c r="W74" s="196">
        <f t="shared" si="24"/>
        <v>4.8314000000000001E-4</v>
      </c>
      <c r="X74" s="196">
        <f t="shared" si="25"/>
        <v>986.77428916104009</v>
      </c>
      <c r="Y74" s="196">
        <f t="shared" si="26"/>
        <v>255.41989786894226</v>
      </c>
      <c r="Z74" s="196">
        <f t="shared" si="27"/>
        <v>254.5785858111841</v>
      </c>
      <c r="AA74" s="263">
        <f t="shared" si="28"/>
        <v>231.38123580084385</v>
      </c>
      <c r="AB74" s="196" t="s">
        <v>1483</v>
      </c>
    </row>
    <row r="75" spans="1:28" x14ac:dyDescent="0.25">
      <c r="A75" s="196">
        <v>87</v>
      </c>
      <c r="B75" s="179" t="s">
        <v>1161</v>
      </c>
      <c r="D75" s="179" t="s">
        <v>492</v>
      </c>
      <c r="F75" s="179" t="s">
        <v>1294</v>
      </c>
      <c r="H75" s="250">
        <v>29934</v>
      </c>
      <c r="I75" s="179" t="s">
        <v>1251</v>
      </c>
      <c r="L75" s="257">
        <v>916.761574975391</v>
      </c>
      <c r="M75" s="257">
        <v>1342.7</v>
      </c>
      <c r="N75" s="259">
        <f t="shared" si="19"/>
        <v>242.1918199626175</v>
      </c>
      <c r="O75" s="17">
        <v>55.830779916001312</v>
      </c>
      <c r="P75" s="196">
        <v>214.7</v>
      </c>
      <c r="R75" s="196">
        <v>1200</v>
      </c>
      <c r="S75" s="196">
        <f t="shared" si="20"/>
        <v>1.2</v>
      </c>
      <c r="T75" s="196">
        <f t="shared" si="21"/>
        <v>985.31084254763289</v>
      </c>
      <c r="U75" s="196">
        <f t="shared" si="22"/>
        <v>0.74304893397687888</v>
      </c>
      <c r="V75" s="196">
        <f t="shared" si="23"/>
        <v>-5.1717000644740888E-3</v>
      </c>
      <c r="W75" s="196">
        <f t="shared" si="24"/>
        <v>4.8314000000000001E-4</v>
      </c>
      <c r="X75" s="196">
        <f t="shared" si="25"/>
        <v>986.19639861371888</v>
      </c>
      <c r="Y75" s="196">
        <f t="shared" si="26"/>
        <v>255.72995067890884</v>
      </c>
      <c r="Z75" s="196">
        <f t="shared" si="27"/>
        <v>254.86990079758584</v>
      </c>
      <c r="AA75" s="263">
        <f t="shared" si="28"/>
        <v>230.08987394016614</v>
      </c>
      <c r="AB75" s="196" t="s">
        <v>1483</v>
      </c>
    </row>
    <row r="76" spans="1:28" x14ac:dyDescent="0.25">
      <c r="A76" s="196">
        <v>88</v>
      </c>
      <c r="B76" s="179" t="s">
        <v>1161</v>
      </c>
      <c r="D76" s="179" t="s">
        <v>492</v>
      </c>
      <c r="F76" s="179" t="s">
        <v>1294</v>
      </c>
      <c r="H76" s="250">
        <v>29934</v>
      </c>
      <c r="I76" s="179" t="s">
        <v>1251</v>
      </c>
      <c r="L76" s="257">
        <v>930.261929344853</v>
      </c>
      <c r="M76" s="257">
        <v>1360.7</v>
      </c>
      <c r="N76" s="259">
        <f t="shared" si="19"/>
        <v>241.34996049811139</v>
      </c>
      <c r="O76" s="17">
        <v>56.65295149710154</v>
      </c>
      <c r="P76" s="196">
        <v>214.7</v>
      </c>
      <c r="R76" s="196">
        <v>1200</v>
      </c>
      <c r="S76" s="196">
        <f t="shared" si="20"/>
        <v>1.2</v>
      </c>
      <c r="T76" s="196">
        <f t="shared" si="21"/>
        <v>984.90522254722873</v>
      </c>
      <c r="U76" s="196">
        <f t="shared" si="22"/>
        <v>0.7434617290123452</v>
      </c>
      <c r="V76" s="196">
        <f t="shared" si="23"/>
        <v>-5.2406355191921081E-3</v>
      </c>
      <c r="W76" s="196">
        <f t="shared" si="24"/>
        <v>4.8314000000000001E-4</v>
      </c>
      <c r="X76" s="196">
        <f t="shared" si="25"/>
        <v>985.79118334934867</v>
      </c>
      <c r="Y76" s="196">
        <f t="shared" si="26"/>
        <v>255.46932257679998</v>
      </c>
      <c r="Z76" s="196">
        <f t="shared" si="27"/>
        <v>254.59662697821182</v>
      </c>
      <c r="AA76" s="263">
        <f t="shared" si="28"/>
        <v>228.6976344683176</v>
      </c>
      <c r="AB76" s="196" t="s">
        <v>1483</v>
      </c>
    </row>
    <row r="77" spans="1:28" x14ac:dyDescent="0.25">
      <c r="A77" s="196">
        <v>89</v>
      </c>
      <c r="B77" s="179" t="s">
        <v>1161</v>
      </c>
      <c r="D77" s="179" t="s">
        <v>492</v>
      </c>
      <c r="F77" s="179" t="s">
        <v>1294</v>
      </c>
      <c r="H77" s="250">
        <v>29934</v>
      </c>
      <c r="I77" s="179" t="s">
        <v>1251</v>
      </c>
      <c r="L77" s="257">
        <v>945.76233621349604</v>
      </c>
      <c r="M77" s="257">
        <v>1382.7</v>
      </c>
      <c r="N77" s="259">
        <f t="shared" si="19"/>
        <v>241.32104740219199</v>
      </c>
      <c r="O77" s="17">
        <v>57.596926275401906</v>
      </c>
      <c r="P77" s="196">
        <v>214.7</v>
      </c>
      <c r="R77" s="196">
        <v>1200</v>
      </c>
      <c r="S77" s="196">
        <f t="shared" si="20"/>
        <v>1.2</v>
      </c>
      <c r="T77" s="196">
        <f t="shared" si="21"/>
        <v>984.43430038373708</v>
      </c>
      <c r="U77" s="196">
        <f t="shared" si="22"/>
        <v>0.74400185621630588</v>
      </c>
      <c r="V77" s="196">
        <f t="shared" si="23"/>
        <v>-5.3225421790472046E-3</v>
      </c>
      <c r="W77" s="196">
        <f t="shared" si="24"/>
        <v>4.8314000000000001E-4</v>
      </c>
      <c r="X77" s="196">
        <f t="shared" si="25"/>
        <v>985.32080166940125</v>
      </c>
      <c r="Y77" s="196">
        <f t="shared" si="26"/>
        <v>256.14071427314502</v>
      </c>
      <c r="Z77" s="196">
        <f t="shared" si="27"/>
        <v>255.25251951263124</v>
      </c>
      <c r="AA77" s="263">
        <f t="shared" si="28"/>
        <v>228.00630750443653</v>
      </c>
      <c r="AB77" s="196" t="s">
        <v>1483</v>
      </c>
    </row>
    <row r="78" spans="1:28" x14ac:dyDescent="0.25">
      <c r="A78" s="196">
        <v>90</v>
      </c>
      <c r="B78" s="179" t="s">
        <v>1161</v>
      </c>
      <c r="D78" s="179" t="s">
        <v>492</v>
      </c>
      <c r="F78" s="179" t="s">
        <v>1294</v>
      </c>
      <c r="H78" s="250">
        <v>29934</v>
      </c>
      <c r="I78" s="179" t="s">
        <v>1251</v>
      </c>
      <c r="L78" s="257">
        <v>960.76272995734405</v>
      </c>
      <c r="M78" s="257">
        <v>1403.7</v>
      </c>
      <c r="N78" s="259">
        <f t="shared" si="19"/>
        <v>241.08889771412578</v>
      </c>
      <c r="O78" s="17">
        <v>58.510450254402251</v>
      </c>
      <c r="P78" s="196">
        <v>214.7</v>
      </c>
      <c r="R78" s="196">
        <v>1200</v>
      </c>
      <c r="S78" s="196">
        <f t="shared" si="20"/>
        <v>1.2</v>
      </c>
      <c r="T78" s="196">
        <f t="shared" si="21"/>
        <v>983.97330787607075</v>
      </c>
      <c r="U78" s="196">
        <f t="shared" si="22"/>
        <v>0.74459374435122005</v>
      </c>
      <c r="V78" s="196">
        <f t="shared" si="23"/>
        <v>-5.4046143291168105E-3</v>
      </c>
      <c r="W78" s="196">
        <f t="shared" si="24"/>
        <v>4.8314000000000001E-4</v>
      </c>
      <c r="X78" s="196">
        <f t="shared" si="25"/>
        <v>984.86041154085376</v>
      </c>
      <c r="Y78" s="196">
        <f t="shared" si="26"/>
        <v>256.60317091960098</v>
      </c>
      <c r="Z78" s="196">
        <f t="shared" si="27"/>
        <v>255.70002912935536</v>
      </c>
      <c r="AA78" s="263">
        <f t="shared" si="28"/>
        <v>227.11700806242314</v>
      </c>
      <c r="AB78" s="196" t="s">
        <v>1483</v>
      </c>
    </row>
    <row r="79" spans="1:28" x14ac:dyDescent="0.25">
      <c r="A79" s="196">
        <v>21</v>
      </c>
      <c r="B79" s="196" t="s">
        <v>389</v>
      </c>
      <c r="C79" s="196">
        <v>1055</v>
      </c>
      <c r="D79" s="196">
        <v>1062</v>
      </c>
      <c r="E79" s="196">
        <v>1</v>
      </c>
      <c r="F79" s="182" t="s">
        <v>44</v>
      </c>
      <c r="G79" s="196" t="s">
        <v>390</v>
      </c>
      <c r="H79" s="183">
        <v>35904</v>
      </c>
      <c r="I79" s="196" t="s">
        <v>391</v>
      </c>
      <c r="J79" s="196" t="s">
        <v>47</v>
      </c>
      <c r="L79" s="252">
        <v>1057.4000000000001</v>
      </c>
      <c r="M79" s="252">
        <v>1434</v>
      </c>
      <c r="N79" s="259">
        <f t="shared" si="19"/>
        <v>222.06009409481203</v>
      </c>
      <c r="O79" s="194">
        <v>77.2</v>
      </c>
      <c r="P79" s="196">
        <v>271</v>
      </c>
      <c r="R79" s="196">
        <v>1200</v>
      </c>
      <c r="S79" s="196">
        <f t="shared" si="20"/>
        <v>1.2</v>
      </c>
      <c r="T79" s="196">
        <f t="shared" si="21"/>
        <v>973.46482163519659</v>
      </c>
      <c r="U79" s="196">
        <f t="shared" si="22"/>
        <v>0.77553254444524811</v>
      </c>
      <c r="V79" s="196">
        <f t="shared" si="23"/>
        <v>-7.6899072640000017E-3</v>
      </c>
      <c r="W79" s="196">
        <f t="shared" si="24"/>
        <v>4.8314000000000001E-4</v>
      </c>
      <c r="X79" s="196">
        <f t="shared" si="25"/>
        <v>974.38604776451416</v>
      </c>
      <c r="Y79" s="196">
        <f t="shared" si="26"/>
        <v>248.96660386743929</v>
      </c>
      <c r="Z79" s="196">
        <f t="shared" si="27"/>
        <v>247.987724119424</v>
      </c>
      <c r="AA79" s="263">
        <f t="shared" si="28"/>
        <v>197.21305847174571</v>
      </c>
    </row>
    <row r="80" spans="1:28" x14ac:dyDescent="0.25">
      <c r="A80" s="196">
        <v>17</v>
      </c>
      <c r="B80" s="196" t="s">
        <v>228</v>
      </c>
      <c r="C80" s="196">
        <v>994</v>
      </c>
      <c r="D80" s="196">
        <v>1000.73</v>
      </c>
      <c r="E80" s="196">
        <v>4</v>
      </c>
      <c r="F80" s="182" t="s">
        <v>44</v>
      </c>
      <c r="G80" s="196" t="s">
        <v>65</v>
      </c>
      <c r="H80" s="183">
        <v>40020</v>
      </c>
      <c r="I80" s="196" t="s">
        <v>66</v>
      </c>
      <c r="L80" s="251">
        <v>994.71</v>
      </c>
      <c r="M80" s="251">
        <v>1418.8</v>
      </c>
      <c r="N80" s="259">
        <f t="shared" si="19"/>
        <v>256.76069839729394</v>
      </c>
      <c r="O80" s="194">
        <v>63.8</v>
      </c>
      <c r="P80" s="196">
        <v>253.7</v>
      </c>
      <c r="R80" s="196">
        <v>1200</v>
      </c>
      <c r="S80" s="196">
        <f t="shared" si="20"/>
        <v>1.2</v>
      </c>
      <c r="T80" s="196">
        <f t="shared" si="21"/>
        <v>981.20431938351101</v>
      </c>
      <c r="U80" s="196">
        <f t="shared" si="22"/>
        <v>0.74946308839090792</v>
      </c>
      <c r="V80" s="196">
        <f t="shared" si="23"/>
        <v>-5.9341240239999997E-3</v>
      </c>
      <c r="W80" s="196">
        <f t="shared" si="24"/>
        <v>4.8314000000000001E-4</v>
      </c>
      <c r="X80" s="196">
        <f t="shared" si="25"/>
        <v>982.09657020257134</v>
      </c>
      <c r="Y80" s="196">
        <f t="shared" si="26"/>
        <v>275.30185509422552</v>
      </c>
      <c r="Z80" s="196">
        <f t="shared" si="27"/>
        <v>274.37851912845451</v>
      </c>
      <c r="AA80" s="263">
        <f t="shared" si="28"/>
        <v>239.87806881342004</v>
      </c>
    </row>
    <row r="81" spans="1:28" x14ac:dyDescent="0.25">
      <c r="A81" s="196">
        <v>18</v>
      </c>
      <c r="B81" s="196" t="s">
        <v>228</v>
      </c>
      <c r="C81" s="196">
        <v>1010</v>
      </c>
      <c r="D81" s="196">
        <v>1027.72</v>
      </c>
      <c r="E81" s="196">
        <v>3</v>
      </c>
      <c r="F81" s="182" t="s">
        <v>44</v>
      </c>
      <c r="G81" s="196" t="s">
        <v>65</v>
      </c>
      <c r="H81" s="183">
        <v>40020</v>
      </c>
      <c r="I81" s="196" t="s">
        <v>66</v>
      </c>
      <c r="L81" s="251">
        <v>1010.71</v>
      </c>
      <c r="M81" s="251">
        <v>1445.48</v>
      </c>
      <c r="N81" s="259">
        <f t="shared" si="19"/>
        <v>259.52340084530624</v>
      </c>
      <c r="O81" s="194">
        <v>65</v>
      </c>
      <c r="P81" s="196">
        <v>253.7</v>
      </c>
      <c r="R81" s="196">
        <v>1200</v>
      </c>
      <c r="S81" s="196">
        <f t="shared" si="20"/>
        <v>1.2</v>
      </c>
      <c r="T81" s="196">
        <f t="shared" si="21"/>
        <v>980.55293818535108</v>
      </c>
      <c r="U81" s="196">
        <f t="shared" si="22"/>
        <v>0.75093828093750004</v>
      </c>
      <c r="V81" s="196">
        <f t="shared" si="23"/>
        <v>-6.0671350000000004E-3</v>
      </c>
      <c r="W81" s="196">
        <f t="shared" si="24"/>
        <v>4.8314000000000001E-4</v>
      </c>
      <c r="X81" s="196">
        <f t="shared" si="25"/>
        <v>981.4467843879986</v>
      </c>
      <c r="Y81" s="196">
        <f t="shared" si="26"/>
        <v>279.10104853325288</v>
      </c>
      <c r="Z81" s="196">
        <f t="shared" si="27"/>
        <v>278.15741721163226</v>
      </c>
      <c r="AA81" s="263">
        <f t="shared" si="28"/>
        <v>241.66210959221445</v>
      </c>
    </row>
    <row r="82" spans="1:28" x14ac:dyDescent="0.25">
      <c r="A82" s="196">
        <v>27</v>
      </c>
      <c r="B82" s="196" t="s">
        <v>228</v>
      </c>
      <c r="C82" s="196">
        <v>1114</v>
      </c>
      <c r="D82" s="196">
        <v>1131.72</v>
      </c>
      <c r="E82" s="196">
        <v>2</v>
      </c>
      <c r="F82" s="182" t="s">
        <v>44</v>
      </c>
      <c r="G82" s="196" t="s">
        <v>65</v>
      </c>
      <c r="H82" s="183">
        <v>40020</v>
      </c>
      <c r="I82" s="196" t="s">
        <v>66</v>
      </c>
      <c r="L82" s="251">
        <v>1114.71</v>
      </c>
      <c r="M82" s="251">
        <v>1590.75</v>
      </c>
      <c r="N82" s="259">
        <f t="shared" si="19"/>
        <v>257.68448722546896</v>
      </c>
      <c r="O82" s="194">
        <v>68.8</v>
      </c>
      <c r="P82" s="196">
        <v>253.7</v>
      </c>
      <c r="R82" s="196">
        <v>1200</v>
      </c>
      <c r="S82" s="196">
        <f t="shared" si="20"/>
        <v>1.2</v>
      </c>
      <c r="T82" s="196">
        <f t="shared" si="21"/>
        <v>978.43507125912856</v>
      </c>
      <c r="U82" s="196">
        <f t="shared" si="22"/>
        <v>0.75662125594060814</v>
      </c>
      <c r="V82" s="196">
        <f t="shared" si="23"/>
        <v>-6.5197738240000006E-3</v>
      </c>
      <c r="W82" s="196">
        <f t="shared" si="24"/>
        <v>4.8314000000000001E-4</v>
      </c>
      <c r="X82" s="196">
        <f t="shared" si="25"/>
        <v>979.33514202259346</v>
      </c>
      <c r="Y82" s="196">
        <f t="shared" si="26"/>
        <v>281.6977787938049</v>
      </c>
      <c r="Z82" s="196">
        <f t="shared" si="27"/>
        <v>280.64755827302156</v>
      </c>
      <c r="AA82" s="263">
        <f t="shared" si="28"/>
        <v>235.6634980248719</v>
      </c>
    </row>
    <row r="83" spans="1:28" x14ac:dyDescent="0.25">
      <c r="A83" s="196">
        <v>37</v>
      </c>
      <c r="B83" s="196" t="s">
        <v>228</v>
      </c>
      <c r="C83" s="196">
        <v>1193</v>
      </c>
      <c r="D83" s="196">
        <v>1219.51</v>
      </c>
      <c r="E83" s="196">
        <v>1</v>
      </c>
      <c r="F83" s="182" t="s">
        <v>44</v>
      </c>
      <c r="G83" s="196" t="s">
        <v>65</v>
      </c>
      <c r="H83" s="183">
        <v>40019</v>
      </c>
      <c r="I83" s="196" t="s">
        <v>38</v>
      </c>
      <c r="L83" s="252">
        <v>1193.71</v>
      </c>
      <c r="M83" s="252">
        <v>1708.52</v>
      </c>
      <c r="N83" s="259">
        <f t="shared" si="19"/>
        <v>261.50620638972691</v>
      </c>
      <c r="O83" s="194">
        <v>72.900000000000006</v>
      </c>
      <c r="P83" s="196">
        <v>253.7</v>
      </c>
      <c r="R83" s="196">
        <v>1200</v>
      </c>
      <c r="S83" s="196">
        <f t="shared" si="20"/>
        <v>1.2</v>
      </c>
      <c r="T83" s="196">
        <f t="shared" si="21"/>
        <v>976.0579322681341</v>
      </c>
      <c r="U83" s="196">
        <f t="shared" si="22"/>
        <v>0.76466216062254699</v>
      </c>
      <c r="V83" s="196">
        <f t="shared" si="23"/>
        <v>-7.0617397860000004E-3</v>
      </c>
      <c r="W83" s="196">
        <f t="shared" si="24"/>
        <v>4.8314000000000001E-4</v>
      </c>
      <c r="X83" s="196">
        <f t="shared" si="25"/>
        <v>976.96693968445868</v>
      </c>
      <c r="Y83" s="196">
        <f t="shared" si="26"/>
        <v>290.28634818244745</v>
      </c>
      <c r="Z83" s="196">
        <f t="shared" si="27"/>
        <v>289.14163339288029</v>
      </c>
      <c r="AA83" s="263">
        <f t="shared" si="28"/>
        <v>235.00662776561757</v>
      </c>
    </row>
    <row r="84" spans="1:28" x14ac:dyDescent="0.25">
      <c r="A84" s="196">
        <v>22</v>
      </c>
      <c r="B84" s="196" t="s">
        <v>395</v>
      </c>
      <c r="C84" s="196">
        <v>1057</v>
      </c>
      <c r="D84" s="196">
        <v>1080</v>
      </c>
      <c r="E84" s="196">
        <v>1</v>
      </c>
      <c r="F84" s="182" t="s">
        <v>44</v>
      </c>
      <c r="G84" s="196" t="s">
        <v>339</v>
      </c>
      <c r="H84" s="183">
        <v>32036</v>
      </c>
      <c r="I84" s="196" t="s">
        <v>396</v>
      </c>
      <c r="J84" s="196">
        <v>2787</v>
      </c>
      <c r="L84" s="252">
        <v>1063.54</v>
      </c>
      <c r="M84" s="252">
        <v>1378.1</v>
      </c>
      <c r="N84" s="259">
        <f t="shared" si="19"/>
        <v>121.50843491775493</v>
      </c>
      <c r="O84" s="194">
        <v>94.4</v>
      </c>
      <c r="P84" s="196">
        <v>215.9</v>
      </c>
      <c r="R84" s="196">
        <v>2787</v>
      </c>
      <c r="S84" s="196">
        <f t="shared" si="20"/>
        <v>2.7869999999999999</v>
      </c>
      <c r="T84" s="196">
        <f t="shared" si="21"/>
        <v>962.11526157527737</v>
      </c>
      <c r="U84" s="196">
        <f t="shared" si="22"/>
        <v>0.85207958468044809</v>
      </c>
      <c r="V84" s="196">
        <f t="shared" si="23"/>
        <v>-1.0814448256E-2</v>
      </c>
      <c r="W84" s="196">
        <f t="shared" si="24"/>
        <v>4.8314000000000001E-4</v>
      </c>
      <c r="X84" s="196">
        <f t="shared" si="25"/>
        <v>964.4434436744217</v>
      </c>
      <c r="Y84" s="196">
        <f t="shared" si="26"/>
        <v>159.10363412224842</v>
      </c>
      <c r="Z84" s="196">
        <f t="shared" si="27"/>
        <v>156.67333867800664</v>
      </c>
      <c r="AA84" s="263">
        <f t="shared" si="28"/>
        <v>87.984478482237947</v>
      </c>
    </row>
    <row r="85" spans="1:28" x14ac:dyDescent="0.25">
      <c r="A85" s="196">
        <v>26</v>
      </c>
      <c r="B85" s="196" t="s">
        <v>395</v>
      </c>
      <c r="C85" s="196">
        <v>1101</v>
      </c>
      <c r="D85" s="196">
        <v>1110</v>
      </c>
      <c r="E85" s="196">
        <v>2</v>
      </c>
      <c r="F85" s="182" t="s">
        <v>44</v>
      </c>
      <c r="G85" s="196" t="s">
        <v>339</v>
      </c>
      <c r="H85" s="183">
        <v>32036</v>
      </c>
      <c r="I85" s="196" t="s">
        <v>398</v>
      </c>
      <c r="J85" s="196">
        <v>2787</v>
      </c>
      <c r="L85" s="252">
        <v>1104.5999999999999</v>
      </c>
      <c r="M85" s="252">
        <v>1508.3</v>
      </c>
      <c r="N85" s="259">
        <f t="shared" si="19"/>
        <v>172.01154806360194</v>
      </c>
      <c r="O85" s="194">
        <v>100.6</v>
      </c>
      <c r="P85" s="196">
        <v>215.9</v>
      </c>
      <c r="R85" s="196">
        <v>2787</v>
      </c>
      <c r="S85" s="196">
        <f t="shared" si="20"/>
        <v>2.7869999999999999</v>
      </c>
      <c r="T85" s="196">
        <f t="shared" si="21"/>
        <v>957.65693157993758</v>
      </c>
      <c r="U85" s="196">
        <f t="shared" si="22"/>
        <v>0.89677423763890807</v>
      </c>
      <c r="V85" s="196">
        <f t="shared" si="23"/>
        <v>-1.2180785656E-2</v>
      </c>
      <c r="W85" s="196">
        <f t="shared" si="24"/>
        <v>4.8314000000000001E-4</v>
      </c>
      <c r="X85" s="196">
        <f t="shared" si="25"/>
        <v>960.10332051296621</v>
      </c>
      <c r="Y85" s="196">
        <f t="shared" si="26"/>
        <v>218.28831775686865</v>
      </c>
      <c r="Z85" s="196">
        <f t="shared" si="27"/>
        <v>215.46765886350556</v>
      </c>
      <c r="AA85" s="263">
        <f t="shared" si="28"/>
        <v>130.71209149380678</v>
      </c>
    </row>
    <row r="86" spans="1:28" x14ac:dyDescent="0.25">
      <c r="A86" s="196">
        <v>10</v>
      </c>
      <c r="B86" s="196" t="s">
        <v>408</v>
      </c>
      <c r="C86" s="196">
        <v>859.5</v>
      </c>
      <c r="D86" s="196">
        <v>863.22</v>
      </c>
      <c r="E86" s="196">
        <v>1</v>
      </c>
      <c r="F86" s="182" t="s">
        <v>44</v>
      </c>
      <c r="G86" s="196" t="s">
        <v>409</v>
      </c>
      <c r="H86" s="183">
        <v>40711</v>
      </c>
      <c r="I86" s="196" t="s">
        <v>410</v>
      </c>
      <c r="L86" s="252">
        <v>860.1</v>
      </c>
      <c r="M86" s="252">
        <v>1234.69</v>
      </c>
      <c r="N86" s="259">
        <f t="shared" si="19"/>
        <v>252.79539301110435</v>
      </c>
      <c r="O86" s="194">
        <v>58.82</v>
      </c>
      <c r="P86" s="196">
        <v>244.6</v>
      </c>
      <c r="R86" s="196">
        <v>1200</v>
      </c>
      <c r="S86" s="196">
        <f t="shared" si="20"/>
        <v>1.2</v>
      </c>
      <c r="T86" s="196">
        <f t="shared" si="21"/>
        <v>983.81593291329227</v>
      </c>
      <c r="U86" s="196">
        <f t="shared" si="22"/>
        <v>0.74481008654272673</v>
      </c>
      <c r="V86" s="196">
        <f t="shared" si="23"/>
        <v>-5.4330511050400005E-3</v>
      </c>
      <c r="W86" s="196">
        <f t="shared" si="24"/>
        <v>4.8314000000000001E-4</v>
      </c>
      <c r="X86" s="196">
        <f t="shared" si="25"/>
        <v>984.70325880759231</v>
      </c>
      <c r="Y86" s="196">
        <f t="shared" si="26"/>
        <v>266.58277653586924</v>
      </c>
      <c r="Z86" s="196">
        <f t="shared" si="27"/>
        <v>265.78792297817495</v>
      </c>
      <c r="AA86" s="263">
        <f t="shared" si="28"/>
        <v>240.36917227793151</v>
      </c>
    </row>
    <row r="87" spans="1:28" x14ac:dyDescent="0.25">
      <c r="A87" s="196">
        <v>1</v>
      </c>
      <c r="B87" s="196" t="s">
        <v>273</v>
      </c>
      <c r="C87" s="196">
        <v>589.09</v>
      </c>
      <c r="D87" s="196">
        <v>595.29999999999995</v>
      </c>
      <c r="E87" s="196">
        <v>1</v>
      </c>
      <c r="F87" s="182" t="s">
        <v>44</v>
      </c>
      <c r="G87" s="196" t="s">
        <v>177</v>
      </c>
      <c r="H87" s="183">
        <v>40203</v>
      </c>
      <c r="I87" s="196" t="s">
        <v>274</v>
      </c>
      <c r="L87" s="252">
        <v>590</v>
      </c>
      <c r="M87" s="252">
        <v>838.21</v>
      </c>
      <c r="N87" s="259">
        <f t="shared" si="19"/>
        <v>250.67094523794452</v>
      </c>
      <c r="O87" s="194">
        <v>41.8</v>
      </c>
      <c r="P87" s="196">
        <v>251.2</v>
      </c>
      <c r="R87" s="196">
        <v>1200</v>
      </c>
      <c r="S87" s="196">
        <f t="shared" si="20"/>
        <v>1.2</v>
      </c>
      <c r="T87" s="196">
        <f t="shared" si="21"/>
        <v>991.54692400353281</v>
      </c>
      <c r="U87" s="196">
        <f t="shared" si="22"/>
        <v>0.74324740073602802</v>
      </c>
      <c r="V87" s="196">
        <f t="shared" si="23"/>
        <v>-4.3400973039999999E-3</v>
      </c>
      <c r="W87" s="196">
        <f t="shared" si="24"/>
        <v>4.8314000000000001E-4</v>
      </c>
      <c r="X87" s="196">
        <f t="shared" si="25"/>
        <v>992.43381139994756</v>
      </c>
      <c r="Y87" s="196">
        <f t="shared" si="26"/>
        <v>255.36194048154329</v>
      </c>
      <c r="Z87" s="196">
        <f t="shared" si="27"/>
        <v>254.83096830950586</v>
      </c>
      <c r="AA87" s="263">
        <f t="shared" si="28"/>
        <v>246.79649338540847</v>
      </c>
    </row>
    <row r="88" spans="1:28" x14ac:dyDescent="0.25">
      <c r="A88" s="196">
        <v>3</v>
      </c>
      <c r="B88" s="196" t="s">
        <v>273</v>
      </c>
      <c r="C88" s="196">
        <v>620.17999999999995</v>
      </c>
      <c r="D88" s="196">
        <v>625.59</v>
      </c>
      <c r="E88" s="196">
        <v>2</v>
      </c>
      <c r="F88" s="182" t="s">
        <v>44</v>
      </c>
      <c r="G88" s="196" t="s">
        <v>177</v>
      </c>
      <c r="H88" s="183">
        <v>40205</v>
      </c>
      <c r="I88" s="196" t="s">
        <v>274</v>
      </c>
      <c r="L88" s="252">
        <v>624.09</v>
      </c>
      <c r="M88" s="252">
        <v>877.62</v>
      </c>
      <c r="N88" s="259">
        <f t="shared" si="19"/>
        <v>244.29601658262828</v>
      </c>
      <c r="O88" s="194">
        <v>44.74</v>
      </c>
      <c r="P88" s="196">
        <v>251.2</v>
      </c>
      <c r="R88" s="196">
        <v>1200</v>
      </c>
      <c r="S88" s="196">
        <f t="shared" si="20"/>
        <v>1.2</v>
      </c>
      <c r="T88" s="196">
        <f t="shared" si="21"/>
        <v>990.35212614397255</v>
      </c>
      <c r="U88" s="196">
        <f t="shared" si="22"/>
        <v>0.74216716137820582</v>
      </c>
      <c r="V88" s="196">
        <f t="shared" si="23"/>
        <v>-4.4603994109600007E-3</v>
      </c>
      <c r="W88" s="196">
        <f t="shared" si="24"/>
        <v>4.8314000000000001E-4</v>
      </c>
      <c r="X88" s="196">
        <f t="shared" si="25"/>
        <v>991.23755911193155</v>
      </c>
      <c r="Y88" s="196">
        <f t="shared" si="26"/>
        <v>249.95808946220751</v>
      </c>
      <c r="Z88" s="196">
        <f t="shared" si="27"/>
        <v>249.40172411126758</v>
      </c>
      <c r="AA88" s="263">
        <f t="shared" si="28"/>
        <v>239.50035094632688</v>
      </c>
    </row>
    <row r="89" spans="1:28" x14ac:dyDescent="0.25">
      <c r="A89" s="196">
        <v>36</v>
      </c>
      <c r="B89" s="196" t="s">
        <v>412</v>
      </c>
      <c r="C89" s="196">
        <v>1191.47</v>
      </c>
      <c r="D89" s="196">
        <v>1212</v>
      </c>
      <c r="E89" s="196">
        <v>1</v>
      </c>
      <c r="F89" s="182" t="s">
        <v>44</v>
      </c>
      <c r="G89" s="196" t="s">
        <v>93</v>
      </c>
      <c r="H89" s="183">
        <v>40111</v>
      </c>
      <c r="I89" s="196" t="s">
        <v>94</v>
      </c>
      <c r="K89" s="196">
        <v>3700</v>
      </c>
      <c r="L89" s="252">
        <v>1192.05</v>
      </c>
      <c r="M89" s="252">
        <v>1662.19</v>
      </c>
      <c r="N89" s="259">
        <f t="shared" si="19"/>
        <v>358.38464700380473</v>
      </c>
      <c r="O89" s="194">
        <v>60.9</v>
      </c>
      <c r="P89" s="196">
        <v>381.5</v>
      </c>
      <c r="R89" s="194">
        <v>3700</v>
      </c>
      <c r="S89" s="196">
        <f t="shared" si="20"/>
        <v>3.7</v>
      </c>
      <c r="T89" s="196">
        <f t="shared" si="21"/>
        <v>982.74328917282162</v>
      </c>
      <c r="U89" s="196">
        <f t="shared" si="22"/>
        <v>0.74647817870898681</v>
      </c>
      <c r="V89" s="196">
        <f t="shared" si="23"/>
        <v>-5.6323540259999999E-3</v>
      </c>
      <c r="W89" s="196">
        <f t="shared" si="24"/>
        <v>4.8314000000000001E-4</v>
      </c>
      <c r="X89" s="196">
        <f t="shared" si="25"/>
        <v>985.47178663828618</v>
      </c>
      <c r="Y89" s="196">
        <f t="shared" si="26"/>
        <v>378.24191144003112</v>
      </c>
      <c r="Z89" s="196">
        <f t="shared" si="27"/>
        <v>374.95047706178912</v>
      </c>
      <c r="AA89" s="263">
        <f t="shared" si="28"/>
        <v>342.55522026650033</v>
      </c>
    </row>
    <row r="90" spans="1:28" x14ac:dyDescent="0.25">
      <c r="A90" s="196">
        <v>39</v>
      </c>
      <c r="B90" s="196" t="s">
        <v>412</v>
      </c>
      <c r="C90" s="196">
        <v>1248.47</v>
      </c>
      <c r="D90" s="196">
        <v>1266</v>
      </c>
      <c r="E90" s="196">
        <v>2</v>
      </c>
      <c r="F90" s="182" t="s">
        <v>44</v>
      </c>
      <c r="G90" s="196" t="s">
        <v>93</v>
      </c>
      <c r="H90" s="183">
        <v>40113</v>
      </c>
      <c r="I90" s="196" t="s">
        <v>94</v>
      </c>
      <c r="K90" s="196">
        <v>3700</v>
      </c>
      <c r="L90" s="252">
        <v>1249.05</v>
      </c>
      <c r="M90" s="252">
        <v>1696.35</v>
      </c>
      <c r="N90" s="259">
        <f t="shared" si="19"/>
        <v>325.40765733454305</v>
      </c>
      <c r="O90" s="194">
        <v>64.400000000000006</v>
      </c>
      <c r="P90" s="196">
        <v>381.5</v>
      </c>
      <c r="R90" s="196">
        <v>3700</v>
      </c>
      <c r="S90" s="196">
        <f t="shared" si="20"/>
        <v>3.7</v>
      </c>
      <c r="T90" s="196">
        <f t="shared" si="21"/>
        <v>980.87968513131489</v>
      </c>
      <c r="U90" s="196">
        <f t="shared" si="22"/>
        <v>0.750182440074048</v>
      </c>
      <c r="V90" s="196">
        <f t="shared" si="23"/>
        <v>-6.0000338560000002E-3</v>
      </c>
      <c r="W90" s="196">
        <f t="shared" si="24"/>
        <v>4.8314000000000001E-4</v>
      </c>
      <c r="X90" s="196">
        <f t="shared" si="25"/>
        <v>983.61927155261571</v>
      </c>
      <c r="Y90" s="196">
        <f t="shared" si="26"/>
        <v>347.97805280159173</v>
      </c>
      <c r="Z90" s="196">
        <f t="shared" si="27"/>
        <v>344.59255167887682</v>
      </c>
      <c r="AA90" s="263">
        <f t="shared" si="28"/>
        <v>307.04073263315132</v>
      </c>
    </row>
    <row r="91" spans="1:28" x14ac:dyDescent="0.25">
      <c r="A91" s="196">
        <v>23</v>
      </c>
      <c r="B91" s="196" t="s">
        <v>278</v>
      </c>
      <c r="C91" s="196">
        <v>1073.22</v>
      </c>
      <c r="D91" s="196">
        <v>1079.8900000000001</v>
      </c>
      <c r="E91" s="196">
        <v>1</v>
      </c>
      <c r="F91" s="182" t="s">
        <v>44</v>
      </c>
      <c r="G91" s="196" t="s">
        <v>279</v>
      </c>
      <c r="H91" s="183">
        <v>40293</v>
      </c>
      <c r="I91" s="196" t="s">
        <v>280</v>
      </c>
      <c r="L91" s="251">
        <v>1070.23</v>
      </c>
      <c r="M91" s="252">
        <v>1628.15</v>
      </c>
      <c r="N91" s="259">
        <f t="shared" si="19"/>
        <v>293.36602663909946</v>
      </c>
      <c r="O91" s="194">
        <v>64</v>
      </c>
      <c r="P91" s="196">
        <v>218.6</v>
      </c>
      <c r="R91" s="196">
        <v>1200</v>
      </c>
      <c r="S91" s="196">
        <f t="shared" si="20"/>
        <v>1.2</v>
      </c>
      <c r="T91" s="196">
        <f t="shared" si="21"/>
        <v>981.09634329679523</v>
      </c>
      <c r="U91" s="196">
        <f t="shared" si="22"/>
        <v>0.74969886240000017</v>
      </c>
      <c r="V91" s="196">
        <f t="shared" si="23"/>
        <v>-5.9559616000000003E-3</v>
      </c>
      <c r="W91" s="196">
        <f t="shared" si="24"/>
        <v>4.8314000000000001E-4</v>
      </c>
      <c r="X91" s="196">
        <f t="shared" si="25"/>
        <v>981.98884833842737</v>
      </c>
      <c r="Y91" s="196">
        <f t="shared" si="26"/>
        <v>314.77136619324926</v>
      </c>
      <c r="Z91" s="196">
        <f t="shared" si="27"/>
        <v>313.71125323814215</v>
      </c>
      <c r="AA91" s="263">
        <f t="shared" si="28"/>
        <v>273.86882837978436</v>
      </c>
      <c r="AB91" s="196" t="s">
        <v>1429</v>
      </c>
    </row>
  </sheetData>
  <autoFilter ref="B1:X91"/>
  <sortState ref="A2:Y91">
    <sortCondition ref="B2:B91"/>
    <sortCondition ref="L2:L91"/>
  </sortState>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9"/>
  <sheetViews>
    <sheetView workbookViewId="0">
      <selection activeCell="N1" sqref="N1:N1048576"/>
    </sheetView>
  </sheetViews>
  <sheetFormatPr defaultRowHeight="15" x14ac:dyDescent="0.25"/>
  <cols>
    <col min="1" max="1" width="19.42578125" style="196" bestFit="1" customWidth="1"/>
    <col min="2" max="2" width="8.7109375" style="196" customWidth="1"/>
    <col min="3" max="3" width="8.5703125" style="196" customWidth="1"/>
    <col min="4" max="4" width="7.85546875" style="196" customWidth="1"/>
    <col min="5" max="6" width="15.7109375" style="196" customWidth="1"/>
    <col min="7" max="7" width="21.140625" style="183" customWidth="1"/>
    <col min="8" max="9" width="21.140625" style="196" customWidth="1"/>
    <col min="10" max="10" width="15.7109375" style="196" customWidth="1"/>
    <col min="11" max="11" width="9.140625" style="196"/>
    <col min="12" max="12" width="24" style="196" customWidth="1"/>
    <col min="13" max="13" width="15.28515625" style="260" customWidth="1"/>
    <col min="14" max="16" width="9.140625" style="196"/>
    <col min="17" max="22" width="9.140625" style="196" customWidth="1"/>
    <col min="23" max="23" width="11" style="196" customWidth="1"/>
    <col min="24" max="25" width="9.140625" style="196"/>
  </cols>
  <sheetData>
    <row r="1" spans="1:29" ht="75" x14ac:dyDescent="0.25">
      <c r="A1" s="197" t="s">
        <v>8</v>
      </c>
      <c r="B1" s="197" t="s">
        <v>9</v>
      </c>
      <c r="C1" s="197" t="s">
        <v>10</v>
      </c>
      <c r="D1" s="197" t="s">
        <v>11</v>
      </c>
      <c r="E1" s="197" t="s">
        <v>12</v>
      </c>
      <c r="F1" s="197" t="s">
        <v>13</v>
      </c>
      <c r="G1" s="249" t="s">
        <v>14</v>
      </c>
      <c r="H1" s="197" t="s">
        <v>15</v>
      </c>
      <c r="I1" s="197" t="s">
        <v>16</v>
      </c>
      <c r="J1" s="197" t="s">
        <v>1372</v>
      </c>
      <c r="K1" s="197" t="s">
        <v>19</v>
      </c>
      <c r="L1" s="188" t="s">
        <v>33</v>
      </c>
      <c r="M1" s="258" t="s">
        <v>1493</v>
      </c>
      <c r="N1" s="188" t="s">
        <v>29</v>
      </c>
      <c r="O1" s="23" t="s">
        <v>594</v>
      </c>
      <c r="P1" s="193" t="s">
        <v>611</v>
      </c>
      <c r="Q1" s="196" t="s">
        <v>612</v>
      </c>
      <c r="R1" s="23" t="s">
        <v>595</v>
      </c>
      <c r="S1" s="23" t="s">
        <v>596</v>
      </c>
      <c r="T1" s="23" t="s">
        <v>597</v>
      </c>
      <c r="U1" s="23" t="s">
        <v>598</v>
      </c>
      <c r="V1" s="23" t="s">
        <v>599</v>
      </c>
      <c r="W1" s="229" t="s">
        <v>1494</v>
      </c>
      <c r="X1" s="190" t="s">
        <v>1495</v>
      </c>
      <c r="Y1" s="190" t="s">
        <v>444</v>
      </c>
    </row>
    <row r="2" spans="1:29" s="230" customFormat="1" x14ac:dyDescent="0.25">
      <c r="A2" s="225" t="s">
        <v>34</v>
      </c>
      <c r="B2" s="225">
        <v>1193</v>
      </c>
      <c r="C2" s="225">
        <v>1196.4000000000001</v>
      </c>
      <c r="D2" s="225">
        <v>1</v>
      </c>
      <c r="E2" s="225" t="s">
        <v>35</v>
      </c>
      <c r="F2" s="225"/>
      <c r="G2" s="227">
        <v>40394</v>
      </c>
      <c r="H2" s="225" t="s">
        <v>37</v>
      </c>
      <c r="I2" s="225"/>
      <c r="J2" s="225"/>
      <c r="K2" s="225">
        <v>1194.7</v>
      </c>
      <c r="L2" s="228">
        <v>1808.7</v>
      </c>
      <c r="M2" s="261">
        <f>(O2-K2)+(L2/1.42197)</f>
        <v>298.2957630329754</v>
      </c>
      <c r="N2" s="226">
        <v>67.7</v>
      </c>
      <c r="O2" s="196">
        <v>221.02799999999999</v>
      </c>
      <c r="P2" s="196">
        <v>1200</v>
      </c>
      <c r="Q2" s="196">
        <f t="shared" ref="Q2:Q39" si="0">P2/1000</f>
        <v>1.2</v>
      </c>
      <c r="R2" s="196">
        <f t="shared" ref="R2:R39" si="1">1000*(1-(N2+288.9414)/(508929.2*(N2+68.12963))*(N2-3.9863)^2)</f>
        <v>979.05668033932864</v>
      </c>
      <c r="S2" s="196">
        <f t="shared" ref="S2:S39" si="2" xml:space="preserve"> 0.824493 - 0.0040899*N2 + 0.000076438*(N2^2) -0.00000082467*(N2^3) + 0.0000000053675*(N2^4)</f>
        <v>0.75481112380224669</v>
      </c>
      <c r="T2" s="196">
        <f t="shared" ref="T2:T39" si="3" xml:space="preserve"> -0.005724 + 0.00010227*N2 - 0.0000016546*(N2^2)</f>
        <v>-6.3838326339999999E-3</v>
      </c>
      <c r="U2" s="196">
        <f t="shared" ref="U2:U39" si="4" xml:space="preserve"> 0.00048314</f>
        <v>4.8314000000000001E-4</v>
      </c>
      <c r="V2" s="196">
        <f t="shared" ref="V2:V39" si="5" xml:space="preserve"> R2 +S2*Q2 + T2*(Q2^(3/2)) +U2*(Q2^2)</f>
        <v>979.95475764356252</v>
      </c>
      <c r="W2" s="21">
        <f t="shared" ref="W2:W39" si="6">($O2-$K2)+(($L2*6.895*1000)/(R2*9.81))</f>
        <v>324.77422074646415</v>
      </c>
      <c r="X2" s="21">
        <f t="shared" ref="X2:X39" si="7">(O2-K2)+((L2*6.895*1000)/(V2*9.81))</f>
        <v>323.58426266674155</v>
      </c>
      <c r="Y2" s="223"/>
    </row>
    <row r="3" spans="1:29" s="230" customFormat="1" x14ac:dyDescent="0.25">
      <c r="A3" s="225" t="s">
        <v>34</v>
      </c>
      <c r="B3" s="225">
        <v>1128</v>
      </c>
      <c r="C3" s="225">
        <v>1131.4000000000001</v>
      </c>
      <c r="D3" s="225">
        <v>3</v>
      </c>
      <c r="E3" s="225" t="s">
        <v>35</v>
      </c>
      <c r="F3" s="225"/>
      <c r="G3" s="227">
        <v>40394</v>
      </c>
      <c r="H3" s="225" t="s">
        <v>40</v>
      </c>
      <c r="I3" s="225"/>
      <c r="J3" s="225"/>
      <c r="K3" s="225">
        <v>1129.7</v>
      </c>
      <c r="L3" s="228">
        <v>1669.5</v>
      </c>
      <c r="M3" s="261">
        <f t="shared" ref="M3:M39" si="8">(O3-K3)+(L3/1.42197)</f>
        <v>265.40340243465062</v>
      </c>
      <c r="N3" s="226">
        <v>67.7</v>
      </c>
      <c r="O3" s="196">
        <v>221.02799999999999</v>
      </c>
      <c r="P3" s="196">
        <v>1200</v>
      </c>
      <c r="Q3" s="196">
        <f t="shared" si="0"/>
        <v>1.2</v>
      </c>
      <c r="R3" s="196">
        <f t="shared" si="1"/>
        <v>979.05668033932864</v>
      </c>
      <c r="S3" s="196">
        <f t="shared" si="2"/>
        <v>0.75481112380224669</v>
      </c>
      <c r="T3" s="196">
        <f t="shared" si="3"/>
        <v>-6.3838326339999999E-3</v>
      </c>
      <c r="U3" s="196">
        <f t="shared" si="4"/>
        <v>4.8314000000000001E-4</v>
      </c>
      <c r="V3" s="196">
        <f t="shared" si="5"/>
        <v>979.95475764356252</v>
      </c>
      <c r="W3" s="21">
        <f t="shared" si="6"/>
        <v>289.8440422050212</v>
      </c>
      <c r="X3" s="21">
        <f t="shared" si="7"/>
        <v>288.74566490967254</v>
      </c>
      <c r="Y3" s="223"/>
      <c r="Z3" s="230" t="s">
        <v>1490</v>
      </c>
      <c r="AA3" s="230" t="s">
        <v>1489</v>
      </c>
    </row>
    <row r="4" spans="1:29" s="238" customFormat="1" x14ac:dyDescent="0.25">
      <c r="A4" s="232" t="s">
        <v>34</v>
      </c>
      <c r="B4" s="232">
        <v>1047.2</v>
      </c>
      <c r="C4" s="232">
        <v>1050.5999999999999</v>
      </c>
      <c r="D4" s="232">
        <v>4</v>
      </c>
      <c r="E4" s="232" t="s">
        <v>35</v>
      </c>
      <c r="F4" s="232"/>
      <c r="G4" s="233">
        <v>40394</v>
      </c>
      <c r="H4" s="232" t="s">
        <v>41</v>
      </c>
      <c r="I4" s="232"/>
      <c r="J4" s="232"/>
      <c r="K4" s="232">
        <v>1048.9000000000001</v>
      </c>
      <c r="L4" s="234">
        <v>1561.3</v>
      </c>
      <c r="M4" s="261">
        <f t="shared" si="8"/>
        <v>270.11178306152715</v>
      </c>
      <c r="N4" s="235">
        <v>64.8</v>
      </c>
      <c r="O4" s="181">
        <v>221.02799999999999</v>
      </c>
      <c r="P4" s="181">
        <v>1200</v>
      </c>
      <c r="Q4" s="181">
        <f t="shared" si="0"/>
        <v>1.2</v>
      </c>
      <c r="R4" s="181">
        <f t="shared" si="1"/>
        <v>980.6620879943589</v>
      </c>
      <c r="S4" s="181">
        <f t="shared" si="2"/>
        <v>0.75068223481804819</v>
      </c>
      <c r="T4" s="181">
        <f t="shared" si="3"/>
        <v>-6.0446355840000007E-3</v>
      </c>
      <c r="U4" s="181">
        <f t="shared" si="4"/>
        <v>4.8314000000000001E-4</v>
      </c>
      <c r="V4" s="181">
        <f t="shared" si="5"/>
        <v>981.55565651791346</v>
      </c>
      <c r="W4" s="236">
        <f t="shared" si="6"/>
        <v>291.13354056514277</v>
      </c>
      <c r="X4" s="236">
        <f t="shared" si="7"/>
        <v>290.11484323291052</v>
      </c>
      <c r="Y4" s="237">
        <v>291.10000000000002</v>
      </c>
      <c r="Z4" s="238">
        <f>O4-K4</f>
        <v>-827.87200000000007</v>
      </c>
      <c r="AA4" s="238">
        <f>L4*6895</f>
        <v>10765163.5</v>
      </c>
      <c r="AB4" s="238">
        <f>998*9.81</f>
        <v>9790.380000000001</v>
      </c>
      <c r="AC4" s="238">
        <f>Z4+(AA4/AB4)</f>
        <v>271.6934407694082</v>
      </c>
    </row>
    <row r="5" spans="1:29" s="230" customFormat="1" x14ac:dyDescent="0.25">
      <c r="A5" s="196" t="s">
        <v>345</v>
      </c>
      <c r="B5" s="196">
        <v>1641.04</v>
      </c>
      <c r="C5" s="196">
        <v>1722.12</v>
      </c>
      <c r="D5" s="196"/>
      <c r="E5" s="182" t="s">
        <v>44</v>
      </c>
      <c r="F5" s="182"/>
      <c r="G5" s="183">
        <v>32493</v>
      </c>
      <c r="H5" s="196" t="s">
        <v>346</v>
      </c>
      <c r="I5" s="196"/>
      <c r="J5" s="196" t="s">
        <v>47</v>
      </c>
      <c r="K5" s="194">
        <v>1641.7</v>
      </c>
      <c r="L5" s="180">
        <v>2378.1120000000001</v>
      </c>
      <c r="M5" s="261">
        <f t="shared" si="8"/>
        <v>425.72659085634723</v>
      </c>
      <c r="N5" s="191">
        <v>82.8</v>
      </c>
      <c r="O5" s="196">
        <f>VLOOKUP(A5,'Well info from DataMining file'!$B$2:$G$99,6)</f>
        <v>395.02</v>
      </c>
      <c r="P5" s="194">
        <v>6555</v>
      </c>
      <c r="Q5" s="196">
        <f t="shared" si="0"/>
        <v>6.5549999999999997</v>
      </c>
      <c r="R5" s="196">
        <f t="shared" si="1"/>
        <v>969.93837269234245</v>
      </c>
      <c r="S5" s="196">
        <f t="shared" si="2"/>
        <v>0.79404702124396787</v>
      </c>
      <c r="T5" s="196">
        <f t="shared" si="3"/>
        <v>-8.5997168640000003E-3</v>
      </c>
      <c r="U5" s="196">
        <f t="shared" si="4"/>
        <v>4.8314000000000001E-4</v>
      </c>
      <c r="V5" s="196">
        <f t="shared" si="5"/>
        <v>975.01978494628224</v>
      </c>
      <c r="W5" s="21">
        <f t="shared" si="6"/>
        <v>476.59039177867476</v>
      </c>
      <c r="X5" s="21">
        <f t="shared" si="7"/>
        <v>467.60939732006659</v>
      </c>
      <c r="Y5" s="223">
        <v>270.10000000000002</v>
      </c>
    </row>
    <row r="6" spans="1:29" s="230" customFormat="1" x14ac:dyDescent="0.25">
      <c r="A6" s="196" t="s">
        <v>352</v>
      </c>
      <c r="B6" s="196">
        <v>1807</v>
      </c>
      <c r="C6" s="196">
        <v>1807</v>
      </c>
      <c r="D6" s="196">
        <v>3</v>
      </c>
      <c r="E6" s="182" t="s">
        <v>353</v>
      </c>
      <c r="F6" s="182"/>
      <c r="G6" s="183">
        <v>29923</v>
      </c>
      <c r="H6" s="196" t="s">
        <v>1396</v>
      </c>
      <c r="I6" s="196"/>
      <c r="J6" s="196">
        <v>14600</v>
      </c>
      <c r="K6" s="196">
        <v>1807</v>
      </c>
      <c r="L6" s="180">
        <v>2982</v>
      </c>
      <c r="M6" s="261">
        <f t="shared" si="8"/>
        <v>587.79065592101119</v>
      </c>
      <c r="N6" s="224">
        <v>85.111599999999996</v>
      </c>
      <c r="O6" s="196">
        <f>VLOOKUP(A6,'Well info from DataMining file'!$B$2:$G$99,6)</f>
        <v>297.7</v>
      </c>
      <c r="P6" s="196">
        <v>14600</v>
      </c>
      <c r="Q6" s="196">
        <f t="shared" si="0"/>
        <v>14.6</v>
      </c>
      <c r="R6" s="196">
        <f t="shared" si="1"/>
        <v>968.43449256393239</v>
      </c>
      <c r="S6" s="196">
        <f t="shared" si="2"/>
        <v>0.80332407851873122</v>
      </c>
      <c r="T6" s="196">
        <f t="shared" si="3"/>
        <v>-9.005533346514976E-3</v>
      </c>
      <c r="U6" s="196">
        <f t="shared" si="4"/>
        <v>4.8314000000000001E-4</v>
      </c>
      <c r="V6" s="196">
        <f t="shared" si="5"/>
        <v>979.76362285152356</v>
      </c>
      <c r="W6" s="21">
        <f t="shared" si="6"/>
        <v>654.92621362419663</v>
      </c>
      <c r="X6" s="21">
        <f t="shared" si="7"/>
        <v>629.90099307701144</v>
      </c>
      <c r="Y6" s="223"/>
    </row>
    <row r="7" spans="1:29" s="231" customFormat="1" x14ac:dyDescent="0.25">
      <c r="A7" s="196" t="s">
        <v>352</v>
      </c>
      <c r="B7" s="196">
        <v>1680.3</v>
      </c>
      <c r="C7" s="196">
        <v>1680.3</v>
      </c>
      <c r="D7" s="196">
        <v>4</v>
      </c>
      <c r="E7" s="182" t="s">
        <v>353</v>
      </c>
      <c r="F7" s="182"/>
      <c r="G7" s="183">
        <v>29923</v>
      </c>
      <c r="H7" s="196" t="s">
        <v>1389</v>
      </c>
      <c r="I7" s="196"/>
      <c r="J7" s="196">
        <v>7400</v>
      </c>
      <c r="K7" s="196">
        <v>1680.3</v>
      </c>
      <c r="L7" s="180">
        <v>2494</v>
      </c>
      <c r="M7" s="261">
        <f t="shared" si="8"/>
        <v>371.30479405332062</v>
      </c>
      <c r="N7" s="224">
        <v>80.195639999999997</v>
      </c>
      <c r="O7" s="196">
        <f>VLOOKUP(A7,'Well info from DataMining file'!$B$2:$G$99,6)</f>
        <v>297.7</v>
      </c>
      <c r="P7" s="196">
        <v>7400</v>
      </c>
      <c r="Q7" s="196">
        <f t="shared" si="0"/>
        <v>7.4</v>
      </c>
      <c r="R7" s="196">
        <f t="shared" si="1"/>
        <v>971.59913879435169</v>
      </c>
      <c r="S7" s="196">
        <f t="shared" si="2"/>
        <v>0.78477465275751523</v>
      </c>
      <c r="T7" s="196">
        <f t="shared" si="3"/>
        <v>-8.163688178070885E-3</v>
      </c>
      <c r="U7" s="196">
        <f t="shared" si="4"/>
        <v>4.8314000000000001E-4</v>
      </c>
      <c r="V7" s="196">
        <f t="shared" si="5"/>
        <v>977.26859148844233</v>
      </c>
      <c r="W7" s="21">
        <f t="shared" si="6"/>
        <v>421.55809418669537</v>
      </c>
      <c r="X7" s="21">
        <f t="shared" si="7"/>
        <v>411.09158676310835</v>
      </c>
      <c r="Y7" s="223"/>
      <c r="Z7" s="230"/>
    </row>
    <row r="8" spans="1:29" s="231" customFormat="1" x14ac:dyDescent="0.25">
      <c r="A8" s="196" t="s">
        <v>352</v>
      </c>
      <c r="B8" s="196">
        <v>1491.5</v>
      </c>
      <c r="C8" s="196">
        <v>1491.5</v>
      </c>
      <c r="D8" s="196">
        <v>8</v>
      </c>
      <c r="E8" s="182" t="s">
        <v>353</v>
      </c>
      <c r="F8" s="182"/>
      <c r="G8" s="183">
        <v>29923</v>
      </c>
      <c r="H8" s="196" t="s">
        <v>1389</v>
      </c>
      <c r="I8" s="196"/>
      <c r="J8" s="196">
        <v>13300</v>
      </c>
      <c r="K8" s="196">
        <v>1491.5</v>
      </c>
      <c r="L8" s="180">
        <v>2216</v>
      </c>
      <c r="M8" s="261">
        <f t="shared" si="8"/>
        <v>364.60137274344766</v>
      </c>
      <c r="N8" s="224">
        <v>72.870199999999997</v>
      </c>
      <c r="O8" s="196">
        <f>VLOOKUP(A8,'Well info from DataMining file'!$B$2:$G$99,6)</f>
        <v>297.7</v>
      </c>
      <c r="P8" s="196">
        <v>13300</v>
      </c>
      <c r="Q8" s="196">
        <f t="shared" si="0"/>
        <v>13.3</v>
      </c>
      <c r="R8" s="196">
        <f t="shared" si="1"/>
        <v>976.07554885330205</v>
      </c>
      <c r="S8" s="196">
        <f t="shared" si="2"/>
        <v>0.76459592201928683</v>
      </c>
      <c r="T8" s="196">
        <f t="shared" si="3"/>
        <v>-7.057599929086983E-3</v>
      </c>
      <c r="U8" s="196">
        <f t="shared" si="4"/>
        <v>4.8314000000000001E-4</v>
      </c>
      <c r="V8" s="196">
        <f t="shared" si="5"/>
        <v>985.98781549771502</v>
      </c>
      <c r="W8" s="21">
        <f t="shared" si="6"/>
        <v>401.90125114350758</v>
      </c>
      <c r="X8" s="21">
        <f t="shared" si="7"/>
        <v>385.85945423938119</v>
      </c>
      <c r="Y8" s="223"/>
      <c r="Z8" s="230"/>
    </row>
    <row r="9" spans="1:29" s="231" customFormat="1" x14ac:dyDescent="0.25">
      <c r="A9" s="196" t="s">
        <v>352</v>
      </c>
      <c r="B9" s="196">
        <v>1350.7</v>
      </c>
      <c r="C9" s="196">
        <v>1350.7</v>
      </c>
      <c r="D9" s="196">
        <v>12</v>
      </c>
      <c r="E9" s="182" t="s">
        <v>353</v>
      </c>
      <c r="F9" s="182"/>
      <c r="G9" s="183">
        <v>29923</v>
      </c>
      <c r="H9" s="196" t="s">
        <v>1389</v>
      </c>
      <c r="I9" s="196"/>
      <c r="J9" s="196"/>
      <c r="K9" s="196">
        <v>1350.7</v>
      </c>
      <c r="L9" s="180">
        <v>1980</v>
      </c>
      <c r="M9" s="261">
        <f t="shared" si="8"/>
        <v>339.43443954513805</v>
      </c>
      <c r="N9" s="21">
        <v>67.407160000000005</v>
      </c>
      <c r="O9" s="196">
        <f>VLOOKUP(A9,'Well info from DataMining file'!$B$2:$G$99,6)</f>
        <v>297.7</v>
      </c>
      <c r="P9" s="194">
        <v>4760</v>
      </c>
      <c r="Q9" s="196">
        <f t="shared" si="0"/>
        <v>4.76</v>
      </c>
      <c r="R9" s="196">
        <f t="shared" si="1"/>
        <v>979.22099743422655</v>
      </c>
      <c r="S9" s="196">
        <f t="shared" si="2"/>
        <v>0.75435250942134191</v>
      </c>
      <c r="T9" s="196">
        <f t="shared" si="3"/>
        <v>-6.3483174945968626E-3</v>
      </c>
      <c r="U9" s="196">
        <f t="shared" si="4"/>
        <v>4.8314000000000001E-4</v>
      </c>
      <c r="V9" s="196">
        <f t="shared" si="5"/>
        <v>982.75673429843744</v>
      </c>
      <c r="W9" s="21">
        <f t="shared" si="6"/>
        <v>368.18212312973287</v>
      </c>
      <c r="X9" s="21">
        <f t="shared" si="7"/>
        <v>363.06903069481359</v>
      </c>
      <c r="Y9" s="223"/>
      <c r="Z9" s="230"/>
    </row>
    <row r="10" spans="1:29" s="230" customFormat="1" x14ac:dyDescent="0.25">
      <c r="A10" s="196" t="s">
        <v>352</v>
      </c>
      <c r="B10" s="196">
        <v>1307.3</v>
      </c>
      <c r="C10" s="196">
        <v>1307.3</v>
      </c>
      <c r="D10" s="196">
        <v>18</v>
      </c>
      <c r="E10" s="182" t="s">
        <v>353</v>
      </c>
      <c r="F10" s="182"/>
      <c r="G10" s="183">
        <v>29923</v>
      </c>
      <c r="H10" s="196" t="s">
        <v>1389</v>
      </c>
      <c r="I10" s="196"/>
      <c r="J10" s="194">
        <v>4760</v>
      </c>
      <c r="K10" s="196">
        <v>1307.3</v>
      </c>
      <c r="L10" s="180">
        <v>1945</v>
      </c>
      <c r="M10" s="261">
        <f t="shared" si="8"/>
        <v>358.22069945216867</v>
      </c>
      <c r="N10" s="21">
        <v>65.723240000000004</v>
      </c>
      <c r="O10" s="196">
        <f>VLOOKUP(A10,'Well info from DataMining file'!$B$2:$G$99,6)</f>
        <v>297.7</v>
      </c>
      <c r="P10" s="194">
        <v>4760</v>
      </c>
      <c r="Q10" s="196">
        <f t="shared" si="0"/>
        <v>4.76</v>
      </c>
      <c r="R10" s="196">
        <f t="shared" si="1"/>
        <v>980.15628256539458</v>
      </c>
      <c r="S10" s="196">
        <f t="shared" si="2"/>
        <v>0.75189891284728849</v>
      </c>
      <c r="T10" s="196">
        <f t="shared" si="3"/>
        <v>-6.1496022044310889E-3</v>
      </c>
      <c r="U10" s="196">
        <f t="shared" si="4"/>
        <v>4.8314000000000001E-4</v>
      </c>
      <c r="V10" s="196">
        <f t="shared" si="5"/>
        <v>983.68240398686737</v>
      </c>
      <c r="W10" s="21">
        <f t="shared" si="6"/>
        <v>385.12806775829699</v>
      </c>
      <c r="X10" s="21">
        <f t="shared" si="7"/>
        <v>380.12850641927207</v>
      </c>
      <c r="Y10" s="223"/>
    </row>
    <row r="11" spans="1:29" s="230" customFormat="1" x14ac:dyDescent="0.25">
      <c r="A11" s="196" t="s">
        <v>352</v>
      </c>
      <c r="B11" s="196">
        <v>1295.8</v>
      </c>
      <c r="C11" s="196">
        <v>1295.8</v>
      </c>
      <c r="D11" s="196">
        <v>19</v>
      </c>
      <c r="E11" s="182" t="s">
        <v>353</v>
      </c>
      <c r="F11" s="182"/>
      <c r="G11" s="183">
        <v>29923</v>
      </c>
      <c r="H11" s="196" t="s">
        <v>1387</v>
      </c>
      <c r="I11" s="196"/>
      <c r="J11" s="194">
        <v>4760</v>
      </c>
      <c r="K11" s="196">
        <v>1295.8</v>
      </c>
      <c r="L11" s="180">
        <v>1930</v>
      </c>
      <c r="M11" s="261">
        <f t="shared" si="8"/>
        <v>359.17195369803881</v>
      </c>
      <c r="N11" s="21">
        <v>65.27704</v>
      </c>
      <c r="O11" s="196">
        <f>VLOOKUP(A11,'Well info from DataMining file'!$B$2:$G$99,6)</f>
        <v>297.7</v>
      </c>
      <c r="P11" s="194">
        <v>4760</v>
      </c>
      <c r="Q11" s="196">
        <f t="shared" si="0"/>
        <v>4.76</v>
      </c>
      <c r="R11" s="196">
        <f t="shared" si="1"/>
        <v>980.40135787536849</v>
      </c>
      <c r="S11" s="196">
        <f t="shared" si="2"/>
        <v>0.75129979364443433</v>
      </c>
      <c r="T11" s="196">
        <f t="shared" si="3"/>
        <v>-6.0985198615919837E-3</v>
      </c>
      <c r="U11" s="196">
        <f t="shared" si="4"/>
        <v>4.8314000000000001E-4</v>
      </c>
      <c r="V11" s="196">
        <f t="shared" si="5"/>
        <v>983.92515798436432</v>
      </c>
      <c r="W11" s="21">
        <f t="shared" si="6"/>
        <v>385.52585254637506</v>
      </c>
      <c r="X11" s="21">
        <f t="shared" si="7"/>
        <v>380.57057633410682</v>
      </c>
      <c r="Y11" s="223"/>
    </row>
    <row r="12" spans="1:29" s="230" customFormat="1" x14ac:dyDescent="0.25">
      <c r="A12" s="196" t="s">
        <v>352</v>
      </c>
      <c r="B12" s="196">
        <v>1275.5999999999999</v>
      </c>
      <c r="C12" s="196">
        <v>1275.5999999999999</v>
      </c>
      <c r="D12" s="196">
        <v>20</v>
      </c>
      <c r="E12" s="182" t="s">
        <v>353</v>
      </c>
      <c r="F12" s="182"/>
      <c r="G12" s="183">
        <v>29923</v>
      </c>
      <c r="H12" s="196" t="s">
        <v>1387</v>
      </c>
      <c r="I12" s="196"/>
      <c r="J12" s="194">
        <v>4760</v>
      </c>
      <c r="K12" s="196">
        <v>1275.5999999999999</v>
      </c>
      <c r="L12" s="180">
        <v>1875</v>
      </c>
      <c r="M12" s="261">
        <f t="shared" si="8"/>
        <v>340.69321926622933</v>
      </c>
      <c r="N12" s="21">
        <v>64.493279999999999</v>
      </c>
      <c r="O12" s="196">
        <f>VLOOKUP(A12,'Well info from DataMining file'!$B$2:$G$99,6)</f>
        <v>297.7</v>
      </c>
      <c r="P12" s="194">
        <v>4760</v>
      </c>
      <c r="Q12" s="196">
        <f t="shared" si="0"/>
        <v>4.76</v>
      </c>
      <c r="R12" s="196">
        <f t="shared" si="1"/>
        <v>980.82902532820788</v>
      </c>
      <c r="S12" s="196">
        <f t="shared" si="2"/>
        <v>0.75029753437610869</v>
      </c>
      <c r="T12" s="196">
        <f t="shared" si="3"/>
        <v>-6.0103876394710888E-3</v>
      </c>
      <c r="U12" s="196">
        <f t="shared" si="4"/>
        <v>4.8314000000000001E-4</v>
      </c>
      <c r="V12" s="196">
        <f t="shared" si="5"/>
        <v>984.34896994449173</v>
      </c>
      <c r="W12" s="21">
        <f t="shared" si="6"/>
        <v>365.70999514283676</v>
      </c>
      <c r="X12" s="21">
        <f t="shared" si="7"/>
        <v>360.90536496269351</v>
      </c>
      <c r="Y12" s="223"/>
    </row>
    <row r="13" spans="1:29" s="231" customFormat="1" x14ac:dyDescent="0.25">
      <c r="A13" s="196" t="s">
        <v>352</v>
      </c>
      <c r="B13" s="196">
        <v>1179.8</v>
      </c>
      <c r="C13" s="196">
        <v>1179.8</v>
      </c>
      <c r="D13" s="196">
        <v>21</v>
      </c>
      <c r="E13" s="182" t="s">
        <v>353</v>
      </c>
      <c r="F13" s="182"/>
      <c r="G13" s="183">
        <v>29923</v>
      </c>
      <c r="H13" s="196" t="s">
        <v>890</v>
      </c>
      <c r="I13" s="196"/>
      <c r="J13" s="194">
        <v>660</v>
      </c>
      <c r="K13" s="196">
        <v>1179.8</v>
      </c>
      <c r="L13" s="180">
        <v>1735</v>
      </c>
      <c r="M13" s="261">
        <f t="shared" si="8"/>
        <v>338.03825889435097</v>
      </c>
      <c r="N13" s="224">
        <v>60.776240000000001</v>
      </c>
      <c r="O13" s="196">
        <f>VLOOKUP(A13,'Well info from DataMining file'!$B$2:$G$99,6)</f>
        <v>297.7</v>
      </c>
      <c r="P13" s="194">
        <v>660</v>
      </c>
      <c r="Q13" s="196">
        <f t="shared" si="0"/>
        <v>0.66</v>
      </c>
      <c r="R13" s="196">
        <f t="shared" si="1"/>
        <v>982.80784591207271</v>
      </c>
      <c r="S13" s="196">
        <f t="shared" si="2"/>
        <v>0.74636823260563601</v>
      </c>
      <c r="T13" s="196">
        <f t="shared" si="3"/>
        <v>-5.6200949164903133E-3</v>
      </c>
      <c r="U13" s="196">
        <f t="shared" si="4"/>
        <v>4.8314000000000001E-4</v>
      </c>
      <c r="V13" s="196">
        <f t="shared" si="5"/>
        <v>983.29764598215843</v>
      </c>
      <c r="W13" s="21">
        <f t="shared" si="6"/>
        <v>358.68383661324765</v>
      </c>
      <c r="X13" s="21">
        <f t="shared" si="7"/>
        <v>358.06577756203592</v>
      </c>
      <c r="Y13" s="223"/>
      <c r="Z13" s="230"/>
    </row>
    <row r="14" spans="1:29" s="231" customFormat="1" x14ac:dyDescent="0.25">
      <c r="A14" s="196" t="s">
        <v>352</v>
      </c>
      <c r="B14" s="196">
        <v>1132</v>
      </c>
      <c r="C14" s="196">
        <v>1132</v>
      </c>
      <c r="D14" s="196">
        <v>22</v>
      </c>
      <c r="E14" s="182" t="s">
        <v>353</v>
      </c>
      <c r="F14" s="182"/>
      <c r="G14" s="183">
        <v>29923</v>
      </c>
      <c r="H14" s="196" t="s">
        <v>890</v>
      </c>
      <c r="I14" s="196"/>
      <c r="J14" s="194">
        <v>660</v>
      </c>
      <c r="K14" s="196">
        <v>1132</v>
      </c>
      <c r="L14" s="180">
        <v>1659</v>
      </c>
      <c r="M14" s="261">
        <f t="shared" si="8"/>
        <v>332.39128040675973</v>
      </c>
      <c r="N14" s="21">
        <v>58.921599999999998</v>
      </c>
      <c r="O14" s="196">
        <f>VLOOKUP(A14,'Well info from DataMining file'!$B$2:$G$99,6)</f>
        <v>297.7</v>
      </c>
      <c r="P14" s="194">
        <v>660</v>
      </c>
      <c r="Q14" s="196">
        <f t="shared" si="0"/>
        <v>0.66</v>
      </c>
      <c r="R14" s="196">
        <f t="shared" si="1"/>
        <v>983.76415128887299</v>
      </c>
      <c r="S14" s="196">
        <f t="shared" si="2"/>
        <v>0.74488285892896777</v>
      </c>
      <c r="T14" s="196">
        <f t="shared" si="3"/>
        <v>-5.4424537025781761E-3</v>
      </c>
      <c r="U14" s="196">
        <f t="shared" si="4"/>
        <v>4.8314000000000001E-4</v>
      </c>
      <c r="V14" s="196">
        <f t="shared" si="5"/>
        <v>984.25306626115901</v>
      </c>
      <c r="W14" s="21">
        <f t="shared" si="6"/>
        <v>350.97918166975705</v>
      </c>
      <c r="X14" s="21">
        <f t="shared" si="7"/>
        <v>350.3904095763578</v>
      </c>
      <c r="Y14" s="223"/>
      <c r="Z14" s="230"/>
    </row>
    <row r="15" spans="1:29" s="231" customFormat="1" x14ac:dyDescent="0.25">
      <c r="A15" s="196" t="s">
        <v>352</v>
      </c>
      <c r="B15" s="196">
        <v>1049.7</v>
      </c>
      <c r="C15" s="196">
        <v>1049.7</v>
      </c>
      <c r="D15" s="196">
        <v>23</v>
      </c>
      <c r="E15" s="182" t="s">
        <v>353</v>
      </c>
      <c r="F15" s="182"/>
      <c r="G15" s="183">
        <v>29923</v>
      </c>
      <c r="H15" s="196" t="s">
        <v>890</v>
      </c>
      <c r="I15" s="196"/>
      <c r="J15" s="194">
        <v>590</v>
      </c>
      <c r="K15" s="196">
        <v>1049.7</v>
      </c>
      <c r="L15" s="180">
        <v>1544</v>
      </c>
      <c r="M15" s="261">
        <f t="shared" si="8"/>
        <v>333.81756295843093</v>
      </c>
      <c r="N15" s="21">
        <v>55.728359999999995</v>
      </c>
      <c r="O15" s="196">
        <f>VLOOKUP(A15,'Well info from DataMining file'!$B$2:$G$99,6)</f>
        <v>297.7</v>
      </c>
      <c r="P15" s="194">
        <v>590</v>
      </c>
      <c r="Q15" s="196">
        <f t="shared" si="0"/>
        <v>0.59</v>
      </c>
      <c r="R15" s="196">
        <f t="shared" si="1"/>
        <v>985.361074016315</v>
      </c>
      <c r="S15" s="196">
        <f t="shared" si="2"/>
        <v>0.74300120141578008</v>
      </c>
      <c r="T15" s="196">
        <f t="shared" si="3"/>
        <v>-5.1632692919759719E-3</v>
      </c>
      <c r="U15" s="196">
        <f t="shared" si="4"/>
        <v>4.8314000000000001E-4</v>
      </c>
      <c r="V15" s="196">
        <f t="shared" si="5"/>
        <v>985.7972729765703</v>
      </c>
      <c r="W15" s="21">
        <f t="shared" si="6"/>
        <v>349.3292084687896</v>
      </c>
      <c r="X15" s="21">
        <f t="shared" si="7"/>
        <v>348.84188854125273</v>
      </c>
      <c r="Y15" s="223"/>
      <c r="Z15" s="230"/>
    </row>
    <row r="16" spans="1:29" s="231" customFormat="1" x14ac:dyDescent="0.25">
      <c r="A16" s="196" t="s">
        <v>352</v>
      </c>
      <c r="B16" s="196">
        <v>904.3</v>
      </c>
      <c r="C16" s="196">
        <v>904.3</v>
      </c>
      <c r="D16" s="196">
        <v>24</v>
      </c>
      <c r="E16" s="182" t="s">
        <v>353</v>
      </c>
      <c r="F16" s="182"/>
      <c r="G16" s="183">
        <v>29923</v>
      </c>
      <c r="H16" s="196" t="s">
        <v>1383</v>
      </c>
      <c r="I16" s="196"/>
      <c r="J16" s="194">
        <v>390</v>
      </c>
      <c r="K16" s="196">
        <v>904.3</v>
      </c>
      <c r="L16" s="180">
        <v>1367</v>
      </c>
      <c r="M16" s="261">
        <f t="shared" si="8"/>
        <v>354.74236305969896</v>
      </c>
      <c r="N16" s="21">
        <v>50.086839999999995</v>
      </c>
      <c r="O16" s="196">
        <f>VLOOKUP(A16,'Well info from DataMining file'!$B$2:$G$99,6)</f>
        <v>297.7</v>
      </c>
      <c r="P16" s="194">
        <v>390</v>
      </c>
      <c r="Q16" s="196">
        <f t="shared" si="0"/>
        <v>0.39</v>
      </c>
      <c r="R16" s="196">
        <f t="shared" si="1"/>
        <v>988.02397913954906</v>
      </c>
      <c r="S16" s="196">
        <f t="shared" si="2"/>
        <v>0.7415609458626794</v>
      </c>
      <c r="T16" s="196">
        <f t="shared" si="3"/>
        <v>-4.7524998972456938E-3</v>
      </c>
      <c r="U16" s="196">
        <f t="shared" si="4"/>
        <v>4.8314000000000001E-4</v>
      </c>
      <c r="V16" s="196">
        <f t="shared" si="5"/>
        <v>988.31210389928799</v>
      </c>
      <c r="W16" s="21">
        <f t="shared" si="6"/>
        <v>365.84778791940846</v>
      </c>
      <c r="X16" s="21">
        <f t="shared" si="7"/>
        <v>365.56428811793126</v>
      </c>
      <c r="Y16" s="223"/>
      <c r="Z16" s="230"/>
    </row>
    <row r="17" spans="1:26" s="230" customFormat="1" x14ac:dyDescent="0.25">
      <c r="A17" s="196" t="s">
        <v>352</v>
      </c>
      <c r="B17" s="196">
        <v>822.5</v>
      </c>
      <c r="C17" s="196">
        <v>822.5</v>
      </c>
      <c r="D17" s="196">
        <v>25</v>
      </c>
      <c r="E17" s="182" t="s">
        <v>353</v>
      </c>
      <c r="F17" s="182"/>
      <c r="G17" s="183">
        <v>29923</v>
      </c>
      <c r="H17" s="196" t="s">
        <v>471</v>
      </c>
      <c r="I17" s="196"/>
      <c r="J17" s="194">
        <v>390</v>
      </c>
      <c r="K17" s="196">
        <v>822.5</v>
      </c>
      <c r="L17" s="180">
        <v>1223</v>
      </c>
      <c r="M17" s="261">
        <f t="shared" si="8"/>
        <v>335.2744038200525</v>
      </c>
      <c r="N17" s="21">
        <v>46.912999999999997</v>
      </c>
      <c r="O17" s="196">
        <f>VLOOKUP(A17,'Well info from DataMining file'!$B$2:$G$99,6)</f>
        <v>297.7</v>
      </c>
      <c r="P17" s="194">
        <v>390</v>
      </c>
      <c r="Q17" s="196">
        <f t="shared" si="0"/>
        <v>0.39</v>
      </c>
      <c r="R17" s="196">
        <f t="shared" si="1"/>
        <v>989.4296375821225</v>
      </c>
      <c r="S17" s="196">
        <f t="shared" si="2"/>
        <v>0.74170369720526486</v>
      </c>
      <c r="T17" s="196">
        <f t="shared" si="3"/>
        <v>-4.5677000948673996E-3</v>
      </c>
      <c r="U17" s="196">
        <f t="shared" si="4"/>
        <v>4.8314000000000001E-4</v>
      </c>
      <c r="V17" s="196">
        <f t="shared" si="5"/>
        <v>989.71786302378655</v>
      </c>
      <c r="W17" s="21">
        <f t="shared" si="6"/>
        <v>343.97397957459953</v>
      </c>
      <c r="X17" s="21">
        <f t="shared" si="7"/>
        <v>343.72097538691696</v>
      </c>
      <c r="Y17" s="223"/>
    </row>
    <row r="18" spans="1:26" s="231" customFormat="1" x14ac:dyDescent="0.25">
      <c r="A18" s="196" t="s">
        <v>352</v>
      </c>
      <c r="B18" s="196">
        <v>709.9</v>
      </c>
      <c r="C18" s="196">
        <v>709.9</v>
      </c>
      <c r="D18" s="196">
        <v>26</v>
      </c>
      <c r="E18" s="182" t="s">
        <v>353</v>
      </c>
      <c r="F18" s="182"/>
      <c r="G18" s="183">
        <v>29923</v>
      </c>
      <c r="H18" s="196" t="s">
        <v>471</v>
      </c>
      <c r="I18" s="196"/>
      <c r="J18" s="194">
        <v>2700</v>
      </c>
      <c r="K18" s="196">
        <v>709.9</v>
      </c>
      <c r="L18" s="180">
        <v>1064</v>
      </c>
      <c r="M18" s="261">
        <f t="shared" si="8"/>
        <v>336.05769882627629</v>
      </c>
      <c r="N18" s="21">
        <v>42.544119999999999</v>
      </c>
      <c r="O18" s="196">
        <f>VLOOKUP(A18,'Well info from DataMining file'!$B$2:$G$99,6)</f>
        <v>297.7</v>
      </c>
      <c r="P18" s="194">
        <v>2700</v>
      </c>
      <c r="Q18" s="196">
        <f t="shared" si="0"/>
        <v>2.7</v>
      </c>
      <c r="R18" s="196">
        <f t="shared" si="1"/>
        <v>991.2504138741607</v>
      </c>
      <c r="S18" s="196">
        <f t="shared" si="2"/>
        <v>0.74292558525118546</v>
      </c>
      <c r="T18" s="196">
        <f t="shared" si="3"/>
        <v>-4.3678423993220028E-3</v>
      </c>
      <c r="U18" s="196">
        <f t="shared" si="4"/>
        <v>4.8314000000000001E-4</v>
      </c>
      <c r="V18" s="196">
        <f t="shared" si="5"/>
        <v>993.24045688188005</v>
      </c>
      <c r="W18" s="21">
        <f t="shared" si="6"/>
        <v>342.23792068493668</v>
      </c>
      <c r="X18" s="21">
        <f t="shared" si="7"/>
        <v>340.72633917573131</v>
      </c>
      <c r="Y18" s="223"/>
      <c r="Z18" s="230"/>
    </row>
    <row r="19" spans="1:26" s="231" customFormat="1" x14ac:dyDescent="0.25">
      <c r="A19" s="196" t="s">
        <v>352</v>
      </c>
      <c r="B19" s="196">
        <v>651</v>
      </c>
      <c r="C19" s="196">
        <v>651</v>
      </c>
      <c r="D19" s="196">
        <v>27</v>
      </c>
      <c r="E19" s="182" t="s">
        <v>353</v>
      </c>
      <c r="F19" s="182"/>
      <c r="G19" s="183">
        <v>29923</v>
      </c>
      <c r="H19" s="196" t="s">
        <v>1379</v>
      </c>
      <c r="I19" s="196"/>
      <c r="J19" s="196">
        <v>432</v>
      </c>
      <c r="K19" s="196">
        <v>651</v>
      </c>
      <c r="L19" s="180">
        <v>983</v>
      </c>
      <c r="M19" s="261">
        <f t="shared" si="8"/>
        <v>337.99447175397512</v>
      </c>
      <c r="N19" s="224">
        <v>40.258799999999994</v>
      </c>
      <c r="O19" s="196">
        <f>VLOOKUP(A19,'Well info from DataMining file'!$B$2:$G$99,6)</f>
        <v>297.7</v>
      </c>
      <c r="P19" s="196">
        <v>432</v>
      </c>
      <c r="Q19" s="196">
        <f t="shared" si="0"/>
        <v>0.432</v>
      </c>
      <c r="R19" s="196">
        <f t="shared" si="1"/>
        <v>992.14809974224602</v>
      </c>
      <c r="S19" s="196">
        <f t="shared" si="2"/>
        <v>0.74401694341171354</v>
      </c>
      <c r="T19" s="196">
        <f t="shared" si="3"/>
        <v>-4.2884601832722247E-3</v>
      </c>
      <c r="U19" s="196">
        <f t="shared" si="4"/>
        <v>4.8314000000000001E-4</v>
      </c>
      <c r="V19" s="196">
        <f t="shared" si="5"/>
        <v>992.46838756462012</v>
      </c>
      <c r="W19" s="21">
        <f t="shared" si="6"/>
        <v>343.07356422921879</v>
      </c>
      <c r="X19" s="21">
        <f t="shared" si="7"/>
        <v>342.84883165814591</v>
      </c>
      <c r="Y19" s="223"/>
      <c r="Z19" s="230"/>
    </row>
    <row r="20" spans="1:26" s="231" customFormat="1" x14ac:dyDescent="0.25">
      <c r="A20" s="196" t="s">
        <v>352</v>
      </c>
      <c r="B20" s="196">
        <v>573.79999999999995</v>
      </c>
      <c r="C20" s="196">
        <v>573.79999999999995</v>
      </c>
      <c r="D20" s="196">
        <v>28</v>
      </c>
      <c r="E20" s="182" t="s">
        <v>353</v>
      </c>
      <c r="F20" s="182"/>
      <c r="G20" s="183">
        <v>29923</v>
      </c>
      <c r="H20" s="196" t="s">
        <v>391</v>
      </c>
      <c r="I20" s="196"/>
      <c r="J20" s="196">
        <v>376</v>
      </c>
      <c r="K20" s="196">
        <v>573.79999999999995</v>
      </c>
      <c r="L20" s="180">
        <v>871</v>
      </c>
      <c r="M20" s="261">
        <f t="shared" si="8"/>
        <v>336.43050345647242</v>
      </c>
      <c r="N20" s="224">
        <v>37.263440000000003</v>
      </c>
      <c r="O20" s="196">
        <f>VLOOKUP(A20,'Well info from DataMining file'!$B$2:$G$99,6)</f>
        <v>297.7</v>
      </c>
      <c r="P20" s="196">
        <v>376</v>
      </c>
      <c r="Q20" s="196">
        <f t="shared" si="0"/>
        <v>0.376</v>
      </c>
      <c r="R20" s="196">
        <f t="shared" si="1"/>
        <v>993.26538205069949</v>
      </c>
      <c r="S20" s="196">
        <f t="shared" si="2"/>
        <v>0.74590681097763467</v>
      </c>
      <c r="T20" s="196">
        <f t="shared" si="3"/>
        <v>-4.2105859204643551E-3</v>
      </c>
      <c r="U20" s="196">
        <f t="shared" si="4"/>
        <v>4.8314000000000001E-4</v>
      </c>
      <c r="V20" s="196">
        <f t="shared" si="5"/>
        <v>993.54494052824691</v>
      </c>
      <c r="W20" s="21">
        <f t="shared" si="6"/>
        <v>340.23682772129854</v>
      </c>
      <c r="X20" s="21">
        <f t="shared" si="7"/>
        <v>340.06340608913496</v>
      </c>
      <c r="Y20" s="223"/>
      <c r="Z20" s="230"/>
    </row>
    <row r="21" spans="1:26" s="231" customFormat="1" x14ac:dyDescent="0.25">
      <c r="A21" s="196" t="s">
        <v>352</v>
      </c>
      <c r="B21" s="196">
        <v>410</v>
      </c>
      <c r="C21" s="196">
        <v>410</v>
      </c>
      <c r="D21" s="196">
        <v>29</v>
      </c>
      <c r="E21" s="182" t="s">
        <v>353</v>
      </c>
      <c r="F21" s="182"/>
      <c r="G21" s="183">
        <v>29923</v>
      </c>
      <c r="H21" s="196" t="s">
        <v>1373</v>
      </c>
      <c r="I21" s="196"/>
      <c r="J21" s="196">
        <v>1967</v>
      </c>
      <c r="K21" s="196">
        <v>410</v>
      </c>
      <c r="L21" s="180">
        <v>628</v>
      </c>
      <c r="M21" s="261">
        <f t="shared" si="8"/>
        <v>329.34082223956904</v>
      </c>
      <c r="N21" s="224">
        <v>30.907999999999998</v>
      </c>
      <c r="O21" s="196">
        <f>VLOOKUP(A21,'Well info from DataMining file'!$B$2:$G$99,6)</f>
        <v>297.7</v>
      </c>
      <c r="P21" s="196">
        <v>1967</v>
      </c>
      <c r="Q21" s="196">
        <f t="shared" si="0"/>
        <v>1.9670000000000001</v>
      </c>
      <c r="R21" s="196">
        <f t="shared" si="1"/>
        <v>995.40068777415479</v>
      </c>
      <c r="S21" s="196">
        <f t="shared" si="2"/>
        <v>0.75165268915002426</v>
      </c>
      <c r="T21" s="196">
        <f t="shared" si="3"/>
        <v>-4.1436856061343999E-3</v>
      </c>
      <c r="U21" s="196">
        <f t="shared" si="4"/>
        <v>4.8314000000000001E-4</v>
      </c>
      <c r="V21" s="196">
        <f t="shared" si="5"/>
        <v>996.86962668553724</v>
      </c>
      <c r="W21" s="21">
        <f t="shared" si="6"/>
        <v>331.13193861345536</v>
      </c>
      <c r="X21" s="21">
        <f t="shared" si="7"/>
        <v>330.47851873612916</v>
      </c>
      <c r="Y21" s="223"/>
      <c r="Z21" s="230"/>
    </row>
    <row r="22" spans="1:26" s="231" customFormat="1" x14ac:dyDescent="0.25">
      <c r="A22" s="196" t="s">
        <v>196</v>
      </c>
      <c r="B22" s="196">
        <v>1288</v>
      </c>
      <c r="C22" s="196">
        <v>1290.56</v>
      </c>
      <c r="D22" s="196">
        <v>6</v>
      </c>
      <c r="E22" s="182" t="s">
        <v>44</v>
      </c>
      <c r="F22" s="182"/>
      <c r="G22" s="183">
        <v>40414</v>
      </c>
      <c r="H22" s="196" t="s">
        <v>200</v>
      </c>
      <c r="I22" s="196"/>
      <c r="J22" s="196"/>
      <c r="K22" s="194">
        <v>1255.32</v>
      </c>
      <c r="L22" s="180">
        <v>1909</v>
      </c>
      <c r="M22" s="261">
        <f t="shared" si="8"/>
        <v>326.68370964225687</v>
      </c>
      <c r="N22" s="21">
        <v>80.599999999999994</v>
      </c>
      <c r="O22" s="196">
        <f>VLOOKUP(A22,'Well info from DataMining file'!$B$2:$G$99,6)</f>
        <v>239.5</v>
      </c>
      <c r="P22" s="194">
        <v>1200</v>
      </c>
      <c r="Q22" s="196">
        <f t="shared" si="0"/>
        <v>1.2</v>
      </c>
      <c r="R22" s="196">
        <f t="shared" si="1"/>
        <v>971.34363459143731</v>
      </c>
      <c r="S22" s="196">
        <f t="shared" si="2"/>
        <v>0.78613611368050806</v>
      </c>
      <c r="T22" s="196">
        <f t="shared" si="3"/>
        <v>-8.2299152559999981E-3</v>
      </c>
      <c r="U22" s="196">
        <f t="shared" si="4"/>
        <v>4.8314000000000001E-4</v>
      </c>
      <c r="V22" s="196">
        <f t="shared" si="5"/>
        <v>972.27687514489696</v>
      </c>
      <c r="W22" s="21">
        <f t="shared" si="6"/>
        <v>365.51270040357144</v>
      </c>
      <c r="X22" s="21">
        <f t="shared" si="7"/>
        <v>364.18682736597134</v>
      </c>
      <c r="Y22" s="223"/>
      <c r="Z22" s="230"/>
    </row>
    <row r="23" spans="1:26" s="231" customFormat="1" x14ac:dyDescent="0.25">
      <c r="A23" s="196" t="s">
        <v>196</v>
      </c>
      <c r="B23" s="196">
        <v>1221.94</v>
      </c>
      <c r="C23" s="196">
        <v>1225.72</v>
      </c>
      <c r="D23" s="196">
        <v>7</v>
      </c>
      <c r="E23" s="182" t="s">
        <v>44</v>
      </c>
      <c r="F23" s="182"/>
      <c r="G23" s="183">
        <v>40415</v>
      </c>
      <c r="H23" s="196" t="s">
        <v>201</v>
      </c>
      <c r="I23" s="196"/>
      <c r="J23" s="196"/>
      <c r="K23" s="194">
        <v>1222.26</v>
      </c>
      <c r="L23" s="180">
        <v>1784</v>
      </c>
      <c r="M23" s="261">
        <f t="shared" si="8"/>
        <v>271.83749502450837</v>
      </c>
      <c r="N23" s="224">
        <v>77.599999999999994</v>
      </c>
      <c r="O23" s="196">
        <f>VLOOKUP(A23,'Well info from DataMining file'!$B$2:$G$99,6)</f>
        <v>239.5</v>
      </c>
      <c r="P23" s="194">
        <v>1200</v>
      </c>
      <c r="Q23" s="196">
        <f t="shared" si="0"/>
        <v>1.2</v>
      </c>
      <c r="R23" s="196">
        <f t="shared" si="1"/>
        <v>973.21848773500471</v>
      </c>
      <c r="S23" s="196">
        <f t="shared" si="2"/>
        <v>0.77668328400844822</v>
      </c>
      <c r="T23" s="196">
        <f t="shared" si="3"/>
        <v>-7.7514520960000003E-3</v>
      </c>
      <c r="U23" s="196">
        <f t="shared" si="4"/>
        <v>4.8314000000000001E-4</v>
      </c>
      <c r="V23" s="196">
        <f t="shared" si="5"/>
        <v>974.14101384901551</v>
      </c>
      <c r="W23" s="21">
        <f t="shared" si="6"/>
        <v>305.63717164752757</v>
      </c>
      <c r="X23" s="21">
        <f t="shared" si="7"/>
        <v>304.41704025056902</v>
      </c>
      <c r="Y23" s="223"/>
      <c r="Z23" s="230"/>
    </row>
    <row r="24" spans="1:26" s="231" customFormat="1" x14ac:dyDescent="0.25">
      <c r="A24" s="196" t="s">
        <v>307</v>
      </c>
      <c r="B24" s="196"/>
      <c r="C24" s="196"/>
      <c r="D24" s="196">
        <v>2</v>
      </c>
      <c r="E24" s="182" t="s">
        <v>44</v>
      </c>
      <c r="F24" s="182"/>
      <c r="G24" s="183">
        <v>40392</v>
      </c>
      <c r="H24" s="196" t="s">
        <v>94</v>
      </c>
      <c r="I24" s="196"/>
      <c r="J24" s="196"/>
      <c r="K24" s="194">
        <v>1104.2</v>
      </c>
      <c r="L24" s="194">
        <v>1634</v>
      </c>
      <c r="M24" s="261">
        <f t="shared" si="8"/>
        <v>294.11003748320991</v>
      </c>
      <c r="N24" s="21">
        <v>65.7</v>
      </c>
      <c r="O24" s="196">
        <f>VLOOKUP(A24,'Well info from DataMining file'!$B$2:$G$99,6)</f>
        <v>249.2</v>
      </c>
      <c r="P24" s="194">
        <v>1200</v>
      </c>
      <c r="Q24" s="196">
        <f t="shared" si="0"/>
        <v>1.2</v>
      </c>
      <c r="R24" s="196">
        <f t="shared" si="1"/>
        <v>980.16907572879131</v>
      </c>
      <c r="S24" s="196">
        <f t="shared" si="2"/>
        <v>0.75186719039082672</v>
      </c>
      <c r="T24" s="196">
        <f t="shared" si="3"/>
        <v>-6.1469253540000013E-3</v>
      </c>
      <c r="U24" s="196">
        <f t="shared" si="4"/>
        <v>4.8314000000000001E-4</v>
      </c>
      <c r="V24" s="196">
        <f t="shared" si="5"/>
        <v>981.06393173563868</v>
      </c>
      <c r="W24" s="21">
        <f t="shared" si="6"/>
        <v>316.69970046480466</v>
      </c>
      <c r="X24" s="21">
        <f t="shared" si="7"/>
        <v>315.63096021122374</v>
      </c>
      <c r="Y24" s="223"/>
      <c r="Z24" s="230"/>
    </row>
    <row r="25" spans="1:26" s="231" customFormat="1" x14ac:dyDescent="0.25">
      <c r="A25" s="196" t="s">
        <v>307</v>
      </c>
      <c r="B25" s="196">
        <v>1250.3499999999999</v>
      </c>
      <c r="C25" s="196">
        <v>1254.6500000000001</v>
      </c>
      <c r="D25" s="196">
        <v>3</v>
      </c>
      <c r="E25" s="182" t="s">
        <v>44</v>
      </c>
      <c r="F25" s="182"/>
      <c r="G25" s="183">
        <v>40399</v>
      </c>
      <c r="H25" s="196" t="s">
        <v>311</v>
      </c>
      <c r="I25" s="196"/>
      <c r="J25" s="196"/>
      <c r="K25" s="196">
        <v>1250.6300000000001</v>
      </c>
      <c r="L25" s="180">
        <v>1869</v>
      </c>
      <c r="M25" s="261">
        <f t="shared" si="8"/>
        <v>312.94372096457732</v>
      </c>
      <c r="N25" s="224">
        <v>73.3</v>
      </c>
      <c r="O25" s="196">
        <f>VLOOKUP(A25,'Well info from DataMining file'!$B$2:$G$99,6)</f>
        <v>249.2</v>
      </c>
      <c r="P25" s="194">
        <v>1200</v>
      </c>
      <c r="Q25" s="196">
        <f t="shared" si="0"/>
        <v>1.2</v>
      </c>
      <c r="R25" s="196">
        <f t="shared" si="1"/>
        <v>975.82099229226787</v>
      </c>
      <c r="S25" s="196">
        <f t="shared" si="2"/>
        <v>0.76556287539660695</v>
      </c>
      <c r="T25" s="196">
        <f t="shared" si="3"/>
        <v>-7.1175927939999993E-3</v>
      </c>
      <c r="U25" s="196">
        <f t="shared" si="4"/>
        <v>4.8314000000000001E-4</v>
      </c>
      <c r="V25" s="196">
        <f t="shared" si="5"/>
        <v>976.73100714563554</v>
      </c>
      <c r="W25" s="21">
        <f t="shared" si="6"/>
        <v>344.75394864524196</v>
      </c>
      <c r="X25" s="21">
        <f t="shared" si="7"/>
        <v>343.49971653868465</v>
      </c>
      <c r="Y25" s="223"/>
      <c r="Z25" s="230"/>
    </row>
    <row r="26" spans="1:26" s="231" customFormat="1" x14ac:dyDescent="0.25">
      <c r="A26" s="196" t="s">
        <v>219</v>
      </c>
      <c r="B26" s="196">
        <v>921.27</v>
      </c>
      <c r="C26" s="196">
        <v>926.17</v>
      </c>
      <c r="D26" s="196">
        <v>1</v>
      </c>
      <c r="E26" s="196" t="s">
        <v>44</v>
      </c>
      <c r="F26" s="196"/>
      <c r="G26" s="183">
        <v>40122</v>
      </c>
      <c r="H26" s="196" t="s">
        <v>220</v>
      </c>
      <c r="I26" s="196"/>
      <c r="J26" s="196"/>
      <c r="K26" s="196">
        <v>921.55</v>
      </c>
      <c r="L26" s="180">
        <v>1449</v>
      </c>
      <c r="M26" s="261">
        <f t="shared" si="8"/>
        <v>303.45883984894203</v>
      </c>
      <c r="N26" s="191">
        <v>66.599999999999994</v>
      </c>
      <c r="O26" s="196">
        <v>206</v>
      </c>
      <c r="P26" s="194">
        <v>1200</v>
      </c>
      <c r="Q26" s="196">
        <f t="shared" si="0"/>
        <v>1.2</v>
      </c>
      <c r="R26" s="196">
        <f t="shared" si="1"/>
        <v>979.67135518548685</v>
      </c>
      <c r="S26" s="196">
        <f t="shared" si="2"/>
        <v>0.75313786413442818</v>
      </c>
      <c r="T26" s="196">
        <f t="shared" si="3"/>
        <v>-6.2518955759999998E-3</v>
      </c>
      <c r="U26" s="196">
        <f t="shared" si="4"/>
        <v>4.8314000000000001E-4</v>
      </c>
      <c r="V26" s="196">
        <f t="shared" si="5"/>
        <v>980.56759801388614</v>
      </c>
      <c r="W26" s="21">
        <f t="shared" si="6"/>
        <v>324.01880480973887</v>
      </c>
      <c r="X26" s="21">
        <f t="shared" si="7"/>
        <v>323.06863463501008</v>
      </c>
      <c r="Y26" s="223"/>
      <c r="Z26" s="230"/>
    </row>
    <row r="27" spans="1:26" s="231" customFormat="1" x14ac:dyDescent="0.25">
      <c r="A27" s="196" t="s">
        <v>219</v>
      </c>
      <c r="B27" s="196">
        <v>887.97</v>
      </c>
      <c r="C27" s="196">
        <v>896.17</v>
      </c>
      <c r="D27" s="196">
        <v>2</v>
      </c>
      <c r="E27" s="196" t="s">
        <v>44</v>
      </c>
      <c r="F27" s="196"/>
      <c r="G27" s="183">
        <v>40122</v>
      </c>
      <c r="H27" s="196" t="s">
        <v>199</v>
      </c>
      <c r="I27" s="196"/>
      <c r="J27" s="196"/>
      <c r="K27" s="194">
        <v>888.25</v>
      </c>
      <c r="L27" s="180">
        <v>1369</v>
      </c>
      <c r="M27" s="261">
        <f t="shared" si="8"/>
        <v>280.49886249358292</v>
      </c>
      <c r="N27" s="191">
        <v>65.2</v>
      </c>
      <c r="O27" s="196">
        <v>206</v>
      </c>
      <c r="P27" s="194">
        <v>1200</v>
      </c>
      <c r="Q27" s="196">
        <f t="shared" si="0"/>
        <v>1.2</v>
      </c>
      <c r="R27" s="196">
        <f t="shared" si="1"/>
        <v>980.44355467780792</v>
      </c>
      <c r="S27" s="196">
        <f t="shared" si="2"/>
        <v>0.75119846255212797</v>
      </c>
      <c r="T27" s="196">
        <f t="shared" si="3"/>
        <v>-6.0897667840000003E-3</v>
      </c>
      <c r="U27" s="196">
        <f t="shared" si="4"/>
        <v>4.8314000000000001E-4</v>
      </c>
      <c r="V27" s="196">
        <f t="shared" si="5"/>
        <v>981.33768334814033</v>
      </c>
      <c r="W27" s="21">
        <f t="shared" si="6"/>
        <v>299.15013955473421</v>
      </c>
      <c r="X27" s="21">
        <f t="shared" si="7"/>
        <v>298.25595397852135</v>
      </c>
      <c r="Y27" s="223"/>
      <c r="Z27" s="230"/>
    </row>
    <row r="28" spans="1:26" s="231" customFormat="1" x14ac:dyDescent="0.25">
      <c r="A28" s="196" t="s">
        <v>246</v>
      </c>
      <c r="B28" s="196">
        <v>975.3</v>
      </c>
      <c r="C28" s="196">
        <v>995</v>
      </c>
      <c r="D28" s="196">
        <v>1</v>
      </c>
      <c r="E28" s="182" t="s">
        <v>44</v>
      </c>
      <c r="F28" s="182"/>
      <c r="G28" s="183">
        <v>34192</v>
      </c>
      <c r="H28" s="196" t="s">
        <v>94</v>
      </c>
      <c r="I28" s="196"/>
      <c r="J28" s="196">
        <v>963</v>
      </c>
      <c r="K28" s="194">
        <v>978</v>
      </c>
      <c r="L28" s="180">
        <v>1465</v>
      </c>
      <c r="M28" s="261">
        <f t="shared" si="8"/>
        <v>268.46083532001376</v>
      </c>
      <c r="N28" s="180">
        <v>68.3</v>
      </c>
      <c r="O28" s="196">
        <f>VLOOKUP(A28,'Well info from DataMining file'!$B$2:$G$99,6)</f>
        <v>216.2</v>
      </c>
      <c r="P28" s="196">
        <v>963</v>
      </c>
      <c r="Q28" s="196">
        <f t="shared" si="0"/>
        <v>0.96299999999999997</v>
      </c>
      <c r="R28" s="196">
        <f t="shared" si="1"/>
        <v>978.7184770906764</v>
      </c>
      <c r="S28" s="196">
        <f t="shared" si="2"/>
        <v>0.75578117858790694</v>
      </c>
      <c r="T28" s="196">
        <f t="shared" si="3"/>
        <v>-6.4574859940000002E-3</v>
      </c>
      <c r="U28" s="196">
        <f t="shared" si="4"/>
        <v>4.8314000000000001E-4</v>
      </c>
      <c r="V28" s="196">
        <f t="shared" si="5"/>
        <v>979.44063998334968</v>
      </c>
      <c r="W28" s="21">
        <f t="shared" si="6"/>
        <v>290.27112321345339</v>
      </c>
      <c r="X28" s="21">
        <f t="shared" si="7"/>
        <v>289.49540828533804</v>
      </c>
      <c r="Y28" s="223"/>
      <c r="Z28" s="230"/>
    </row>
    <row r="29" spans="1:26" s="231" customFormat="1" x14ac:dyDescent="0.25">
      <c r="A29" s="196" t="s">
        <v>246</v>
      </c>
      <c r="B29" s="196">
        <v>1041</v>
      </c>
      <c r="C29" s="196">
        <v>1054</v>
      </c>
      <c r="D29" s="196">
        <v>2</v>
      </c>
      <c r="E29" s="182" t="s">
        <v>44</v>
      </c>
      <c r="F29" s="182"/>
      <c r="G29" s="183">
        <v>34196</v>
      </c>
      <c r="H29" s="196" t="s">
        <v>94</v>
      </c>
      <c r="I29" s="196"/>
      <c r="J29" s="196">
        <v>4023</v>
      </c>
      <c r="K29" s="194">
        <v>1044</v>
      </c>
      <c r="L29" s="180">
        <v>1550</v>
      </c>
      <c r="M29" s="261">
        <f t="shared" si="8"/>
        <v>262.23706126008301</v>
      </c>
      <c r="N29" s="180">
        <v>73.3</v>
      </c>
      <c r="O29" s="196">
        <f>VLOOKUP(A29,'Well info from DataMining file'!$B$2:$G$99,6)</f>
        <v>216.2</v>
      </c>
      <c r="P29" s="196">
        <v>4023</v>
      </c>
      <c r="Q29" s="196">
        <f t="shared" si="0"/>
        <v>4.0229999999999997</v>
      </c>
      <c r="R29" s="196">
        <f t="shared" si="1"/>
        <v>975.82099229226787</v>
      </c>
      <c r="S29" s="196">
        <f t="shared" si="2"/>
        <v>0.76556287539660695</v>
      </c>
      <c r="T29" s="196">
        <f t="shared" si="3"/>
        <v>-7.1175927939999993E-3</v>
      </c>
      <c r="U29" s="196">
        <f t="shared" si="4"/>
        <v>4.8314000000000001E-4</v>
      </c>
      <c r="V29" s="196">
        <f t="shared" si="5"/>
        <v>978.85123857177348</v>
      </c>
      <c r="W29" s="21">
        <f t="shared" si="6"/>
        <v>288.61793493853679</v>
      </c>
      <c r="X29" s="21">
        <f t="shared" si="7"/>
        <v>285.16182111815988</v>
      </c>
      <c r="Y29" s="223"/>
      <c r="Z29" s="230"/>
    </row>
    <row r="30" spans="1:26" s="231" customFormat="1" x14ac:dyDescent="0.25">
      <c r="A30" s="196" t="s">
        <v>246</v>
      </c>
      <c r="B30" s="196">
        <v>1054.5999999999999</v>
      </c>
      <c r="C30" s="196">
        <v>1072</v>
      </c>
      <c r="D30" s="196">
        <v>4</v>
      </c>
      <c r="E30" s="182" t="s">
        <v>44</v>
      </c>
      <c r="F30" s="182"/>
      <c r="G30" s="183">
        <v>34200</v>
      </c>
      <c r="H30" s="196" t="s">
        <v>94</v>
      </c>
      <c r="I30" s="196"/>
      <c r="J30" s="196">
        <v>2313</v>
      </c>
      <c r="K30" s="194">
        <v>1058</v>
      </c>
      <c r="L30" s="180">
        <v>1571</v>
      </c>
      <c r="M30" s="261">
        <f t="shared" si="8"/>
        <v>263.00530531586469</v>
      </c>
      <c r="N30" s="180">
        <v>71.599999999999994</v>
      </c>
      <c r="O30" s="196">
        <f>VLOOKUP(A30,'Well info from DataMining file'!$B$2:$G$99,6)</f>
        <v>216.2</v>
      </c>
      <c r="P30" s="196">
        <v>2313</v>
      </c>
      <c r="Q30" s="196">
        <f t="shared" si="0"/>
        <v>2.3130000000000002</v>
      </c>
      <c r="R30" s="196">
        <f t="shared" si="1"/>
        <v>976.82185545088009</v>
      </c>
      <c r="S30" s="196">
        <f t="shared" si="2"/>
        <v>0.76188196601452807</v>
      </c>
      <c r="T30" s="196">
        <f t="shared" si="3"/>
        <v>-6.8838741760000001E-3</v>
      </c>
      <c r="U30" s="196">
        <f t="shared" si="4"/>
        <v>4.8314000000000001E-4</v>
      </c>
      <c r="V30" s="196">
        <f t="shared" si="5"/>
        <v>978.56245755880752</v>
      </c>
      <c r="W30" s="21">
        <f t="shared" si="6"/>
        <v>288.58420440834652</v>
      </c>
      <c r="X30" s="21">
        <f t="shared" si="7"/>
        <v>286.57355182938977</v>
      </c>
      <c r="Y30" s="223"/>
      <c r="Z30" s="230"/>
    </row>
    <row r="31" spans="1:26" s="231" customFormat="1" x14ac:dyDescent="0.25">
      <c r="A31" s="196" t="s">
        <v>313</v>
      </c>
      <c r="B31" s="196">
        <v>1136.72</v>
      </c>
      <c r="C31" s="196">
        <v>1140.94</v>
      </c>
      <c r="D31" s="196">
        <v>1</v>
      </c>
      <c r="E31" s="182" t="s">
        <v>44</v>
      </c>
      <c r="F31" s="182"/>
      <c r="G31" s="183">
        <v>40076</v>
      </c>
      <c r="H31" s="196" t="s">
        <v>315</v>
      </c>
      <c r="I31" s="196"/>
      <c r="J31" s="196"/>
      <c r="K31" s="194">
        <v>1137.02</v>
      </c>
      <c r="L31" s="180">
        <v>1681</v>
      </c>
      <c r="M31" s="261">
        <f t="shared" si="8"/>
        <v>338.14277417948347</v>
      </c>
      <c r="N31" s="194">
        <v>69.400000000000006</v>
      </c>
      <c r="O31" s="196">
        <v>293</v>
      </c>
      <c r="P31" s="194">
        <v>1200</v>
      </c>
      <c r="Q31" s="196">
        <f t="shared" si="0"/>
        <v>1.2</v>
      </c>
      <c r="R31" s="196">
        <f t="shared" si="1"/>
        <v>978.09310776682821</v>
      </c>
      <c r="S31" s="196">
        <f t="shared" si="2"/>
        <v>0.75766811284594804</v>
      </c>
      <c r="T31" s="196">
        <f t="shared" si="3"/>
        <v>-6.5956112560000002E-3</v>
      </c>
      <c r="U31" s="196">
        <f t="shared" si="4"/>
        <v>4.8314000000000001E-4</v>
      </c>
      <c r="V31" s="196">
        <f t="shared" si="5"/>
        <v>978.99433506768617</v>
      </c>
      <c r="W31" s="21">
        <f t="shared" si="6"/>
        <v>363.94062448655814</v>
      </c>
      <c r="X31" s="21">
        <f t="shared" si="7"/>
        <v>362.82861897830003</v>
      </c>
      <c r="Y31" s="223"/>
      <c r="Z31" s="230"/>
    </row>
    <row r="32" spans="1:26" s="231" customFormat="1" x14ac:dyDescent="0.25">
      <c r="A32" s="196" t="s">
        <v>324</v>
      </c>
      <c r="B32" s="196">
        <v>1066</v>
      </c>
      <c r="C32" s="196">
        <v>1069.4000000000001</v>
      </c>
      <c r="D32" s="196">
        <v>1</v>
      </c>
      <c r="E32" s="182" t="s">
        <v>325</v>
      </c>
      <c r="F32" s="182"/>
      <c r="G32" s="183"/>
      <c r="H32" s="196" t="s">
        <v>38</v>
      </c>
      <c r="I32" s="196"/>
      <c r="J32" s="196"/>
      <c r="K32" s="194">
        <v>1067.7</v>
      </c>
      <c r="L32" s="180">
        <v>1623.1</v>
      </c>
      <c r="M32" s="261">
        <f t="shared" si="8"/>
        <v>298.34461556854228</v>
      </c>
      <c r="N32" s="194">
        <v>47.7</v>
      </c>
      <c r="O32" s="196">
        <f>VLOOKUP(A32,'Well info from DataMining file'!$B$2:$G$99,6)</f>
        <v>224.6</v>
      </c>
      <c r="P32" s="194">
        <v>1200</v>
      </c>
      <c r="Q32" s="196">
        <f t="shared" si="0"/>
        <v>1.2</v>
      </c>
      <c r="R32" s="196">
        <f t="shared" si="1"/>
        <v>989.08746572707935</v>
      </c>
      <c r="S32" s="196">
        <f t="shared" si="2"/>
        <v>0.74160810269004684</v>
      </c>
      <c r="T32" s="196">
        <f t="shared" si="3"/>
        <v>-4.6104158340000007E-3</v>
      </c>
      <c r="U32" s="196">
        <f t="shared" si="4"/>
        <v>4.8314000000000001E-4</v>
      </c>
      <c r="V32" s="196">
        <f t="shared" si="5"/>
        <v>989.97203062290316</v>
      </c>
      <c r="W32" s="21">
        <f t="shared" si="6"/>
        <v>310.28909940242022</v>
      </c>
      <c r="X32" s="21">
        <f t="shared" si="7"/>
        <v>309.25851724757365</v>
      </c>
      <c r="Y32" s="223"/>
      <c r="Z32" s="230"/>
    </row>
    <row r="33" spans="1:26" s="231" customFormat="1" x14ac:dyDescent="0.25">
      <c r="A33" s="196" t="s">
        <v>324</v>
      </c>
      <c r="B33" s="196">
        <v>1020</v>
      </c>
      <c r="C33" s="196">
        <v>1023.4</v>
      </c>
      <c r="D33" s="196">
        <v>2</v>
      </c>
      <c r="E33" s="182" t="s">
        <v>325</v>
      </c>
      <c r="F33" s="182"/>
      <c r="G33" s="183"/>
      <c r="H33" s="196" t="s">
        <v>199</v>
      </c>
      <c r="I33" s="196"/>
      <c r="J33" s="196"/>
      <c r="K33" s="194">
        <v>1021.7</v>
      </c>
      <c r="L33" s="180">
        <v>1558</v>
      </c>
      <c r="M33" s="261">
        <f t="shared" si="8"/>
        <v>298.56305899561869</v>
      </c>
      <c r="N33" s="194">
        <v>44.5</v>
      </c>
      <c r="O33" s="196">
        <f>VLOOKUP(A33,'Well info from DataMining file'!$B$2:$G$99,6)</f>
        <v>224.6</v>
      </c>
      <c r="P33" s="194">
        <v>1200</v>
      </c>
      <c r="Q33" s="196">
        <f t="shared" si="0"/>
        <v>1.2</v>
      </c>
      <c r="R33" s="196">
        <f t="shared" si="1"/>
        <v>990.4519802283728</v>
      </c>
      <c r="S33" s="196">
        <f t="shared" si="2"/>
        <v>0.74223601250671867</v>
      </c>
      <c r="T33" s="196">
        <f t="shared" si="3"/>
        <v>-4.4495066500000006E-3</v>
      </c>
      <c r="U33" s="196">
        <f t="shared" si="4"/>
        <v>4.8314000000000001E-4</v>
      </c>
      <c r="V33" s="196">
        <f t="shared" si="5"/>
        <v>991.33751013659207</v>
      </c>
      <c r="W33" s="21">
        <f t="shared" si="6"/>
        <v>308.50321225783716</v>
      </c>
      <c r="X33" s="21">
        <f t="shared" si="7"/>
        <v>307.51561247363986</v>
      </c>
      <c r="Y33" s="223"/>
      <c r="Z33" s="230"/>
    </row>
    <row r="34" spans="1:26" s="231" customFormat="1" x14ac:dyDescent="0.25">
      <c r="A34" s="196" t="s">
        <v>324</v>
      </c>
      <c r="B34" s="196">
        <v>1009.8</v>
      </c>
      <c r="C34" s="196">
        <v>1013.2</v>
      </c>
      <c r="D34" s="196">
        <v>3</v>
      </c>
      <c r="E34" s="182" t="s">
        <v>325</v>
      </c>
      <c r="F34" s="182"/>
      <c r="G34" s="183"/>
      <c r="H34" s="196" t="s">
        <v>40</v>
      </c>
      <c r="I34" s="196"/>
      <c r="J34" s="196"/>
      <c r="K34" s="194">
        <v>1011.5</v>
      </c>
      <c r="L34" s="180">
        <v>1543.5</v>
      </c>
      <c r="M34" s="261">
        <f t="shared" si="8"/>
        <v>298.56593809995991</v>
      </c>
      <c r="N34" s="194">
        <v>43.8</v>
      </c>
      <c r="O34" s="196">
        <f>VLOOKUP(A34,'Well info from DataMining file'!$B$2:$G$99,6)</f>
        <v>224.6</v>
      </c>
      <c r="P34" s="194">
        <v>1200</v>
      </c>
      <c r="Q34" s="196">
        <f t="shared" si="0"/>
        <v>1.2</v>
      </c>
      <c r="R34" s="196">
        <f t="shared" si="1"/>
        <v>990.74088493111617</v>
      </c>
      <c r="S34" s="196">
        <f t="shared" si="2"/>
        <v>0.742456608042108</v>
      </c>
      <c r="T34" s="196">
        <f t="shared" si="3"/>
        <v>-4.4188248240000002E-3</v>
      </c>
      <c r="U34" s="196">
        <f t="shared" si="4"/>
        <v>4.8314000000000001E-4</v>
      </c>
      <c r="V34" s="196">
        <f t="shared" si="5"/>
        <v>991.62671988628563</v>
      </c>
      <c r="W34" s="21">
        <f t="shared" si="6"/>
        <v>308.09418171541699</v>
      </c>
      <c r="X34" s="21">
        <f t="shared" si="7"/>
        <v>307.11600706318302</v>
      </c>
      <c r="Y34" s="223"/>
      <c r="Z34" s="230"/>
    </row>
    <row r="35" spans="1:26" s="231" customFormat="1" x14ac:dyDescent="0.25">
      <c r="A35" s="196" t="s">
        <v>324</v>
      </c>
      <c r="B35" s="196">
        <v>996.4</v>
      </c>
      <c r="C35" s="196">
        <v>999.8</v>
      </c>
      <c r="D35" s="196">
        <v>4</v>
      </c>
      <c r="E35" s="182" t="s">
        <v>325</v>
      </c>
      <c r="F35" s="182"/>
      <c r="G35" s="183"/>
      <c r="H35" s="196" t="s">
        <v>41</v>
      </c>
      <c r="I35" s="196"/>
      <c r="J35" s="196"/>
      <c r="K35" s="194">
        <v>998.09999999999991</v>
      </c>
      <c r="L35" s="180">
        <v>1526.5</v>
      </c>
      <c r="M35" s="261">
        <f t="shared" si="8"/>
        <v>300.01069291194619</v>
      </c>
      <c r="N35" s="194">
        <v>42.9</v>
      </c>
      <c r="O35" s="196">
        <f>VLOOKUP(A35,'Well info from DataMining file'!$B$2:$G$99,6)</f>
        <v>224.6</v>
      </c>
      <c r="P35" s="194">
        <v>1200</v>
      </c>
      <c r="Q35" s="196">
        <f t="shared" si="0"/>
        <v>1.2</v>
      </c>
      <c r="R35" s="196">
        <f t="shared" si="1"/>
        <v>991.1071829475602</v>
      </c>
      <c r="S35" s="196">
        <f t="shared" si="2"/>
        <v>0.74278320072564685</v>
      </c>
      <c r="T35" s="196">
        <f t="shared" si="3"/>
        <v>-4.381759386E-3</v>
      </c>
      <c r="U35" s="196">
        <f t="shared" si="4"/>
        <v>4.8314000000000001E-4</v>
      </c>
      <c r="V35" s="196">
        <f t="shared" si="5"/>
        <v>991.99345853773343</v>
      </c>
      <c r="W35" s="21">
        <f t="shared" si="6"/>
        <v>309.03375732774987</v>
      </c>
      <c r="X35" s="21">
        <f t="shared" si="7"/>
        <v>308.06659042115314</v>
      </c>
      <c r="Y35" s="223"/>
      <c r="Z35" s="230"/>
    </row>
    <row r="36" spans="1:26" s="231" customFormat="1" x14ac:dyDescent="0.25">
      <c r="A36" s="196" t="s">
        <v>405</v>
      </c>
      <c r="B36" s="196">
        <v>345.07</v>
      </c>
      <c r="C36" s="196">
        <v>360.19</v>
      </c>
      <c r="D36" s="196">
        <v>1</v>
      </c>
      <c r="E36" s="196" t="s">
        <v>44</v>
      </c>
      <c r="F36" s="196"/>
      <c r="G36" s="183">
        <v>40714</v>
      </c>
      <c r="H36" s="196" t="s">
        <v>406</v>
      </c>
      <c r="I36" s="196"/>
      <c r="J36" s="196"/>
      <c r="K36" s="194">
        <v>346.66</v>
      </c>
      <c r="L36" s="180">
        <v>520.51900000000001</v>
      </c>
      <c r="M36" s="261">
        <f t="shared" si="8"/>
        <v>242.39483941292713</v>
      </c>
      <c r="N36" s="191">
        <v>45</v>
      </c>
      <c r="O36" s="196">
        <f>VLOOKUP(A36,'Well info from DataMining file'!$B$2:$G$99,6)</f>
        <v>223</v>
      </c>
      <c r="P36" s="194">
        <v>1200</v>
      </c>
      <c r="Q36" s="196">
        <f t="shared" si="0"/>
        <v>1.2</v>
      </c>
      <c r="R36" s="196">
        <f t="shared" si="1"/>
        <v>990.2434914784377</v>
      </c>
      <c r="S36" s="196">
        <f t="shared" si="2"/>
        <v>0.74209650093750001</v>
      </c>
      <c r="T36" s="196">
        <f t="shared" si="3"/>
        <v>-4.4724150000000004E-3</v>
      </c>
      <c r="U36" s="196">
        <f t="shared" si="4"/>
        <v>4.8314000000000001E-4</v>
      </c>
      <c r="V36" s="196">
        <f t="shared" si="5"/>
        <v>991.12882385896592</v>
      </c>
      <c r="W36" s="21">
        <f t="shared" si="6"/>
        <v>245.79355792793751</v>
      </c>
      <c r="X36" s="21">
        <f t="shared" si="7"/>
        <v>245.46354109252616</v>
      </c>
      <c r="Y36" s="223"/>
      <c r="Z36" s="230"/>
    </row>
    <row r="37" spans="1:26" s="231" customFormat="1" x14ac:dyDescent="0.25">
      <c r="A37" s="196" t="s">
        <v>292</v>
      </c>
      <c r="B37" s="196">
        <v>1067.82</v>
      </c>
      <c r="C37" s="196">
        <v>1072.2</v>
      </c>
      <c r="D37" s="196">
        <v>1</v>
      </c>
      <c r="E37" s="182" t="s">
        <v>44</v>
      </c>
      <c r="F37" s="182"/>
      <c r="G37" s="183">
        <v>40147</v>
      </c>
      <c r="H37" s="196" t="s">
        <v>79</v>
      </c>
      <c r="I37" s="196"/>
      <c r="J37" s="196"/>
      <c r="K37" s="194">
        <v>1068.4000000000001</v>
      </c>
      <c r="L37" s="184">
        <v>1609</v>
      </c>
      <c r="M37" s="261">
        <f t="shared" si="8"/>
        <v>263.72879455966006</v>
      </c>
      <c r="N37" s="191">
        <v>71.599999999999994</v>
      </c>
      <c r="O37" s="196">
        <v>200.6</v>
      </c>
      <c r="P37" s="194">
        <v>1200</v>
      </c>
      <c r="Q37" s="196">
        <f t="shared" si="0"/>
        <v>1.2</v>
      </c>
      <c r="R37" s="196">
        <f t="shared" si="1"/>
        <v>976.82185545088009</v>
      </c>
      <c r="S37" s="196">
        <f t="shared" si="2"/>
        <v>0.76188196601452807</v>
      </c>
      <c r="T37" s="196">
        <f t="shared" si="3"/>
        <v>-6.8838741760000001E-3</v>
      </c>
      <c r="U37" s="196">
        <f t="shared" si="4"/>
        <v>4.8314000000000001E-4</v>
      </c>
      <c r="V37" s="196">
        <f t="shared" si="5"/>
        <v>977.72776044409136</v>
      </c>
      <c r="W37" s="21">
        <f t="shared" si="6"/>
        <v>289.92640667920375</v>
      </c>
      <c r="X37" s="21">
        <f t="shared" si="7"/>
        <v>288.85372553521472</v>
      </c>
      <c r="Y37" s="223"/>
      <c r="Z37" s="230"/>
    </row>
    <row r="38" spans="1:26" s="231" customFormat="1" x14ac:dyDescent="0.25">
      <c r="A38" s="196" t="s">
        <v>292</v>
      </c>
      <c r="B38" s="196">
        <v>1124.9000000000001</v>
      </c>
      <c r="C38" s="196">
        <v>1131.71</v>
      </c>
      <c r="D38" s="196">
        <v>2</v>
      </c>
      <c r="E38" s="182" t="s">
        <v>44</v>
      </c>
      <c r="F38" s="182"/>
      <c r="G38" s="183">
        <v>40151</v>
      </c>
      <c r="H38" s="196" t="s">
        <v>38</v>
      </c>
      <c r="I38" s="196"/>
      <c r="J38" s="196"/>
      <c r="K38" s="194">
        <v>1125.18</v>
      </c>
      <c r="L38" s="180">
        <v>1824.66</v>
      </c>
      <c r="M38" s="261">
        <f t="shared" si="8"/>
        <v>358.61162851536949</v>
      </c>
      <c r="N38" s="191">
        <v>74.099999999999994</v>
      </c>
      <c r="O38" s="196">
        <v>200.6</v>
      </c>
      <c r="P38" s="194">
        <v>1200</v>
      </c>
      <c r="Q38" s="196">
        <f t="shared" si="0"/>
        <v>1.2</v>
      </c>
      <c r="R38" s="196">
        <f t="shared" si="1"/>
        <v>975.34446244161984</v>
      </c>
      <c r="S38" s="196">
        <f t="shared" si="2"/>
        <v>0.76742999697504688</v>
      </c>
      <c r="T38" s="196">
        <f t="shared" si="3"/>
        <v>-7.2308872259999992E-3</v>
      </c>
      <c r="U38" s="196">
        <f t="shared" si="4"/>
        <v>4.8314000000000001E-4</v>
      </c>
      <c r="V38" s="196">
        <f t="shared" si="5"/>
        <v>976.2565689114831</v>
      </c>
      <c r="W38" s="21">
        <f t="shared" si="6"/>
        <v>390.30930258499654</v>
      </c>
      <c r="X38" s="21">
        <f t="shared" si="7"/>
        <v>389.08081503547976</v>
      </c>
      <c r="Y38" s="223"/>
      <c r="Z38" s="230"/>
    </row>
    <row r="39" spans="1:26" s="231" customFormat="1" x14ac:dyDescent="0.25">
      <c r="A39" s="196" t="s">
        <v>292</v>
      </c>
      <c r="B39" s="196">
        <v>989.6</v>
      </c>
      <c r="C39" s="196">
        <v>1002.71</v>
      </c>
      <c r="D39" s="196">
        <v>3</v>
      </c>
      <c r="E39" s="182" t="s">
        <v>44</v>
      </c>
      <c r="F39" s="182"/>
      <c r="G39" s="183">
        <v>40152</v>
      </c>
      <c r="H39" s="196" t="s">
        <v>81</v>
      </c>
      <c r="I39" s="196"/>
      <c r="J39" s="196"/>
      <c r="K39" s="194">
        <v>989.88</v>
      </c>
      <c r="L39" s="180">
        <v>1513.7</v>
      </c>
      <c r="M39" s="261">
        <f t="shared" si="8"/>
        <v>275.22909653508873</v>
      </c>
      <c r="N39" s="191">
        <v>69.8</v>
      </c>
      <c r="O39" s="196">
        <v>200.6</v>
      </c>
      <c r="P39" s="194">
        <v>1200</v>
      </c>
      <c r="Q39" s="196">
        <f t="shared" si="0"/>
        <v>1.2</v>
      </c>
      <c r="R39" s="196">
        <f t="shared" si="1"/>
        <v>977.86399865642068</v>
      </c>
      <c r="S39" s="196">
        <f t="shared" si="2"/>
        <v>0.75838990585474808</v>
      </c>
      <c r="T39" s="196">
        <f t="shared" si="3"/>
        <v>-6.6468313840000008E-3</v>
      </c>
      <c r="U39" s="196">
        <f t="shared" si="4"/>
        <v>4.8314000000000001E-4</v>
      </c>
      <c r="V39" s="196">
        <f t="shared" si="5"/>
        <v>978.76602477828249</v>
      </c>
      <c r="W39" s="21">
        <f t="shared" si="6"/>
        <v>298.71429162309164</v>
      </c>
      <c r="X39" s="21">
        <f t="shared" si="7"/>
        <v>297.71160124905373</v>
      </c>
      <c r="Y39" s="223"/>
      <c r="Z39" s="230"/>
    </row>
  </sheetData>
  <autoFilter ref="A1:Y39"/>
  <sortState ref="A2:AA39">
    <sortCondition ref="A2:A39"/>
  </sortState>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D130"/>
  <sheetViews>
    <sheetView topLeftCell="M1" workbookViewId="0">
      <pane ySplit="1" topLeftCell="A2" activePane="bottomLeft" state="frozen"/>
      <selection pane="bottomLeft" activeCell="U93" sqref="U93"/>
    </sheetView>
  </sheetViews>
  <sheetFormatPr defaultRowHeight="15" x14ac:dyDescent="0.25"/>
  <cols>
    <col min="1" max="1" width="9.140625" style="196"/>
    <col min="2" max="2" width="25.42578125" style="196" customWidth="1"/>
    <col min="3" max="3" width="13.28515625" style="196" customWidth="1"/>
    <col min="4" max="4" width="10.28515625" style="196" customWidth="1"/>
    <col min="5" max="5" width="10.7109375" style="196" customWidth="1"/>
    <col min="6" max="6" width="7.7109375" style="196" customWidth="1"/>
    <col min="7" max="7" width="10" style="196" customWidth="1"/>
    <col min="8" max="8" width="9.42578125" style="196" customWidth="1"/>
    <col min="9" max="9" width="21.42578125" style="196" customWidth="1"/>
    <col min="10" max="10" width="21.42578125" style="183" customWidth="1"/>
    <col min="11" max="11" width="21.42578125" style="196" customWidth="1"/>
    <col min="12" max="12" width="15.28515625" style="196" customWidth="1"/>
    <col min="13" max="13" width="21.42578125" style="196" customWidth="1"/>
    <col min="14" max="14" width="11.42578125" style="196" customWidth="1"/>
    <col min="15" max="15" width="12.28515625" style="196" customWidth="1"/>
    <col min="16" max="16" width="13.42578125" style="196" customWidth="1"/>
    <col min="17" max="17" width="7.85546875" style="196" customWidth="1"/>
    <col min="18" max="23" width="9.140625" style="196" customWidth="1"/>
    <col min="24" max="24" width="43" style="122" customWidth="1"/>
    <col min="25" max="25" width="36.28515625" style="122" customWidth="1"/>
    <col min="26" max="16384" width="9.140625" style="196"/>
  </cols>
  <sheetData>
    <row r="1" spans="1:26" ht="60.75" x14ac:dyDescent="0.25">
      <c r="A1" s="123" t="s">
        <v>1488</v>
      </c>
      <c r="B1" s="193" t="s">
        <v>8</v>
      </c>
      <c r="C1" s="193" t="s">
        <v>1485</v>
      </c>
      <c r="D1" s="193" t="s">
        <v>1486</v>
      </c>
      <c r="E1" s="193" t="s">
        <v>9</v>
      </c>
      <c r="F1" s="193" t="s">
        <v>10</v>
      </c>
      <c r="G1" s="193" t="s">
        <v>11</v>
      </c>
      <c r="H1" s="193" t="s">
        <v>12</v>
      </c>
      <c r="I1" s="193" t="s">
        <v>13</v>
      </c>
      <c r="J1" s="144" t="s">
        <v>14</v>
      </c>
      <c r="K1" s="193" t="s">
        <v>1484</v>
      </c>
      <c r="L1" s="193" t="s">
        <v>15</v>
      </c>
      <c r="M1" s="193" t="s">
        <v>16</v>
      </c>
      <c r="N1" s="193" t="s">
        <v>1372</v>
      </c>
      <c r="O1" s="193" t="s">
        <v>19</v>
      </c>
      <c r="P1" s="241" t="s">
        <v>26</v>
      </c>
      <c r="Q1" s="190" t="s">
        <v>28</v>
      </c>
      <c r="R1" s="193" t="s">
        <v>594</v>
      </c>
      <c r="S1" s="193" t="s">
        <v>611</v>
      </c>
      <c r="T1" s="193" t="s">
        <v>595</v>
      </c>
      <c r="U1" s="193" t="s">
        <v>599</v>
      </c>
      <c r="V1" s="193" t="s">
        <v>1250</v>
      </c>
      <c r="W1" s="193" t="s">
        <v>1249</v>
      </c>
      <c r="X1" s="193" t="s">
        <v>444</v>
      </c>
      <c r="Y1" s="229" t="s">
        <v>1487</v>
      </c>
    </row>
    <row r="2" spans="1:26" s="194" customFormat="1" hidden="1" x14ac:dyDescent="0.25">
      <c r="B2" s="194" t="s">
        <v>601</v>
      </c>
      <c r="E2" s="194">
        <v>1306.98</v>
      </c>
      <c r="F2" s="194">
        <v>1336.55</v>
      </c>
      <c r="H2" s="194" t="s">
        <v>44</v>
      </c>
      <c r="J2" s="244">
        <v>25875</v>
      </c>
      <c r="K2" s="242"/>
      <c r="L2" s="194" t="s">
        <v>1476</v>
      </c>
      <c r="O2" s="252">
        <v>1336.42771327941</v>
      </c>
      <c r="P2" s="224">
        <v>1866.7</v>
      </c>
      <c r="Q2" s="194">
        <v>61.64</v>
      </c>
      <c r="R2" s="194">
        <v>379.17</v>
      </c>
      <c r="S2" s="194">
        <v>1200</v>
      </c>
      <c r="T2" s="194">
        <v>982.35535995441057</v>
      </c>
      <c r="U2" s="194">
        <v>983.24515161405486</v>
      </c>
      <c r="V2" s="194">
        <v>378.32617553445493</v>
      </c>
      <c r="W2" s="194">
        <v>377.1175335156554</v>
      </c>
      <c r="X2" s="20" t="s">
        <v>1482</v>
      </c>
      <c r="Y2" s="20"/>
    </row>
    <row r="3" spans="1:26" s="194" customFormat="1" hidden="1" x14ac:dyDescent="0.25">
      <c r="B3" s="194" t="s">
        <v>601</v>
      </c>
      <c r="E3" s="194">
        <v>1898.9</v>
      </c>
      <c r="F3" s="194">
        <v>1948.89</v>
      </c>
      <c r="H3" s="194" t="s">
        <v>44</v>
      </c>
      <c r="J3" s="244">
        <v>25875</v>
      </c>
      <c r="K3" s="243"/>
      <c r="L3" s="194" t="s">
        <v>1470</v>
      </c>
      <c r="O3" s="252">
        <v>1896.9163114420301</v>
      </c>
      <c r="P3" s="224">
        <v>2714.7</v>
      </c>
      <c r="Q3" s="194">
        <v>82.2</v>
      </c>
      <c r="R3" s="194">
        <v>379.17</v>
      </c>
      <c r="S3" s="194">
        <v>1200</v>
      </c>
      <c r="T3" s="194">
        <v>970.32415417248671</v>
      </c>
      <c r="U3" s="194">
        <v>971.26384394865852</v>
      </c>
      <c r="V3" s="194">
        <v>448.64643576532853</v>
      </c>
      <c r="W3" s="194">
        <v>446.74396696449548</v>
      </c>
      <c r="X3" s="20" t="s">
        <v>1482</v>
      </c>
      <c r="Y3" s="20"/>
    </row>
    <row r="4" spans="1:26" s="194" customFormat="1" hidden="1" x14ac:dyDescent="0.25">
      <c r="B4" s="194" t="s">
        <v>601</v>
      </c>
      <c r="E4" s="194">
        <v>1992.78</v>
      </c>
      <c r="F4" s="194">
        <v>2128.42</v>
      </c>
      <c r="H4" s="194" t="s">
        <v>44</v>
      </c>
      <c r="J4" s="244">
        <v>25875</v>
      </c>
      <c r="K4" s="243"/>
      <c r="L4" s="194" t="s">
        <v>1470</v>
      </c>
      <c r="O4" s="252">
        <v>2127.3286199095</v>
      </c>
      <c r="P4" s="224">
        <v>3080.5</v>
      </c>
      <c r="Q4" s="194">
        <v>82.2</v>
      </c>
      <c r="R4" s="194">
        <v>379.17</v>
      </c>
      <c r="S4" s="194">
        <v>1200</v>
      </c>
      <c r="T4" s="194">
        <v>970.32415417248671</v>
      </c>
      <c r="U4" s="194">
        <v>971.26384394865852</v>
      </c>
      <c r="V4" s="194">
        <v>483.20133064572428</v>
      </c>
      <c r="W4" s="194">
        <v>481.04250825615463</v>
      </c>
      <c r="X4" s="20" t="s">
        <v>1482</v>
      </c>
      <c r="Y4" s="20"/>
    </row>
    <row r="5" spans="1:26" s="194" customFormat="1" hidden="1" x14ac:dyDescent="0.25">
      <c r="B5" s="194" t="s">
        <v>334</v>
      </c>
      <c r="E5" s="194">
        <v>1650.19</v>
      </c>
      <c r="F5" s="194">
        <v>1665.43</v>
      </c>
      <c r="G5" s="194">
        <v>3</v>
      </c>
      <c r="H5" s="242" t="s">
        <v>44</v>
      </c>
      <c r="I5" s="194" t="s">
        <v>339</v>
      </c>
      <c r="J5" s="244">
        <v>26637</v>
      </c>
      <c r="K5" s="242"/>
      <c r="L5" s="194" t="s">
        <v>340</v>
      </c>
      <c r="M5" s="194">
        <v>3307</v>
      </c>
      <c r="O5" s="252">
        <v>1653.84</v>
      </c>
      <c r="P5" s="224">
        <v>2311</v>
      </c>
      <c r="Q5" s="194">
        <v>83.8</v>
      </c>
      <c r="R5" s="194">
        <v>377.7</v>
      </c>
      <c r="S5" s="194">
        <v>3307</v>
      </c>
      <c r="T5" s="194">
        <v>969.29121236786716</v>
      </c>
      <c r="U5" s="194">
        <v>971.88250690046505</v>
      </c>
      <c r="V5" s="194">
        <v>399.61657931909031</v>
      </c>
      <c r="W5" s="194">
        <v>395.14857127169466</v>
      </c>
      <c r="X5" s="20"/>
      <c r="Y5" s="20"/>
    </row>
    <row r="6" spans="1:26" s="194" customFormat="1" hidden="1" x14ac:dyDescent="0.25">
      <c r="B6" s="194" t="s">
        <v>334</v>
      </c>
      <c r="E6" s="194">
        <v>3300.98</v>
      </c>
      <c r="F6" s="194">
        <v>3389.38</v>
      </c>
      <c r="G6" s="194">
        <v>2</v>
      </c>
      <c r="H6" s="242" t="s">
        <v>44</v>
      </c>
      <c r="I6" s="194" t="s">
        <v>335</v>
      </c>
      <c r="J6" s="244">
        <v>26637</v>
      </c>
      <c r="K6" s="242"/>
      <c r="L6" s="194" t="s">
        <v>336</v>
      </c>
      <c r="N6" s="194" t="s">
        <v>47</v>
      </c>
      <c r="O6" s="252">
        <v>3312.26</v>
      </c>
      <c r="P6" s="224">
        <v>4849</v>
      </c>
      <c r="Q6" s="194">
        <v>141.1</v>
      </c>
      <c r="R6" s="194">
        <v>377.7</v>
      </c>
      <c r="S6" s="194">
        <v>1200</v>
      </c>
      <c r="T6" s="194">
        <v>924.07384426885596</v>
      </c>
      <c r="U6" s="194">
        <v>925.93883234676218</v>
      </c>
      <c r="V6" s="224">
        <v>753.6086287695548</v>
      </c>
      <c r="W6" s="224">
        <v>746.18007055202133</v>
      </c>
      <c r="X6" s="245"/>
      <c r="Y6" s="20"/>
      <c r="Z6" s="127"/>
    </row>
    <row r="7" spans="1:26" s="194" customFormat="1" hidden="1" x14ac:dyDescent="0.25">
      <c r="B7" s="194" t="s">
        <v>968</v>
      </c>
      <c r="E7" s="194">
        <v>1713</v>
      </c>
      <c r="F7" s="194">
        <v>1823.3</v>
      </c>
      <c r="H7" s="194" t="s">
        <v>44</v>
      </c>
      <c r="J7" s="244">
        <v>27107</v>
      </c>
      <c r="K7" s="242"/>
      <c r="L7" s="194" t="s">
        <v>1470</v>
      </c>
      <c r="O7" s="252">
        <v>1719.3682525814099</v>
      </c>
      <c r="P7" s="224">
        <v>2550.6999999999998</v>
      </c>
      <c r="Q7" s="194">
        <v>75.56</v>
      </c>
      <c r="R7" s="194">
        <v>224.6</v>
      </c>
      <c r="S7" s="194">
        <v>1200</v>
      </c>
      <c r="T7" s="194">
        <v>974.46573612598127</v>
      </c>
      <c r="U7" s="194">
        <v>975.38193160594415</v>
      </c>
      <c r="V7" s="194">
        <v>344.97861481512996</v>
      </c>
      <c r="W7" s="194">
        <v>343.25050430829583</v>
      </c>
      <c r="X7" s="20" t="s">
        <v>1482</v>
      </c>
      <c r="Y7" s="20"/>
      <c r="Z7" s="127"/>
    </row>
    <row r="8" spans="1:26" s="194" customFormat="1" hidden="1" x14ac:dyDescent="0.25">
      <c r="B8" s="194" t="s">
        <v>43</v>
      </c>
      <c r="E8" s="194">
        <v>885.5</v>
      </c>
      <c r="F8" s="194">
        <v>895.7</v>
      </c>
      <c r="G8" s="194">
        <v>1</v>
      </c>
      <c r="H8" s="242" t="s">
        <v>44</v>
      </c>
      <c r="I8" s="225" t="s">
        <v>45</v>
      </c>
      <c r="J8" s="244">
        <v>40342</v>
      </c>
      <c r="K8" s="242"/>
      <c r="L8" s="225" t="s">
        <v>46</v>
      </c>
      <c r="N8" s="194" t="s">
        <v>47</v>
      </c>
      <c r="O8" s="252">
        <v>886.05</v>
      </c>
      <c r="P8" s="224">
        <v>1215</v>
      </c>
      <c r="Q8" s="194">
        <v>50</v>
      </c>
      <c r="R8" s="194">
        <v>329.1</v>
      </c>
      <c r="S8" s="194">
        <v>1200</v>
      </c>
      <c r="T8" s="194">
        <v>988.06334287327047</v>
      </c>
      <c r="U8" s="194">
        <v>988.94766585131731</v>
      </c>
      <c r="V8" s="194">
        <v>307.33455834110134</v>
      </c>
      <c r="W8" s="194">
        <v>306.56170986700727</v>
      </c>
      <c r="X8" s="20"/>
      <c r="Y8" s="20"/>
    </row>
    <row r="9" spans="1:26" s="194" customFormat="1" hidden="1" x14ac:dyDescent="0.25">
      <c r="B9" s="194" t="s">
        <v>992</v>
      </c>
      <c r="E9" s="194">
        <v>1211.83</v>
      </c>
      <c r="F9" s="194">
        <v>1266.08</v>
      </c>
      <c r="H9" s="194" t="s">
        <v>44</v>
      </c>
      <c r="J9" s="244">
        <v>23568</v>
      </c>
      <c r="K9" s="227"/>
      <c r="L9" s="194" t="s">
        <v>1475</v>
      </c>
      <c r="O9" s="252">
        <v>1263.5634693372299</v>
      </c>
      <c r="P9" s="224">
        <v>1673.7</v>
      </c>
      <c r="Q9" s="194">
        <v>76.67</v>
      </c>
      <c r="R9" s="194">
        <v>268.82</v>
      </c>
      <c r="S9" s="194">
        <v>1200</v>
      </c>
      <c r="T9" s="194">
        <v>973.78988287473317</v>
      </c>
      <c r="U9" s="194">
        <v>974.70943115830892</v>
      </c>
      <c r="V9" s="224">
        <v>213.28625665406889</v>
      </c>
      <c r="W9" s="224">
        <v>212.14659223148942</v>
      </c>
      <c r="X9" s="245" t="s">
        <v>1482</v>
      </c>
      <c r="Y9" s="20"/>
      <c r="Z9" s="239"/>
    </row>
    <row r="10" spans="1:26" s="194" customFormat="1" hidden="1" x14ac:dyDescent="0.25">
      <c r="B10" s="194" t="s">
        <v>993</v>
      </c>
      <c r="E10" s="194">
        <v>723.3</v>
      </c>
      <c r="F10" s="194">
        <v>743.8</v>
      </c>
      <c r="H10" s="194" t="s">
        <v>44</v>
      </c>
      <c r="J10" s="244">
        <v>35862</v>
      </c>
      <c r="L10" s="194" t="s">
        <v>1474</v>
      </c>
      <c r="O10" s="252">
        <v>723.69252010133198</v>
      </c>
      <c r="P10" s="224">
        <v>951</v>
      </c>
      <c r="Q10" s="194">
        <v>68.33</v>
      </c>
      <c r="R10" s="194">
        <v>268.2</v>
      </c>
      <c r="S10" s="194">
        <v>1200</v>
      </c>
      <c r="T10" s="194">
        <v>978.70151292662945</v>
      </c>
      <c r="U10" s="194">
        <v>979.60071209822502</v>
      </c>
      <c r="V10" s="224">
        <v>227.46787615872171</v>
      </c>
      <c r="W10" s="224">
        <v>226.84097030313666</v>
      </c>
      <c r="X10" s="245" t="s">
        <v>1482</v>
      </c>
      <c r="Y10" s="20"/>
      <c r="Z10" s="127"/>
    </row>
    <row r="11" spans="1:26" s="194" customFormat="1" hidden="1" x14ac:dyDescent="0.25">
      <c r="B11" s="194" t="s">
        <v>993</v>
      </c>
      <c r="E11" s="194">
        <v>853.6</v>
      </c>
      <c r="F11" s="194">
        <v>863.2</v>
      </c>
      <c r="H11" s="194" t="s">
        <v>44</v>
      </c>
      <c r="J11" s="244">
        <v>35862</v>
      </c>
      <c r="L11" s="194" t="s">
        <v>1473</v>
      </c>
      <c r="O11" s="252">
        <v>850.980957594448</v>
      </c>
      <c r="P11" s="224">
        <v>1149.9000000000001</v>
      </c>
      <c r="Q11" s="194">
        <v>71.81</v>
      </c>
      <c r="R11" s="194">
        <v>268.2</v>
      </c>
      <c r="S11" s="194">
        <v>1200</v>
      </c>
      <c r="T11" s="194">
        <v>976.69908954121036</v>
      </c>
      <c r="U11" s="194">
        <v>977.60547820510487</v>
      </c>
      <c r="V11" s="224">
        <v>244.71247222982765</v>
      </c>
      <c r="W11" s="224">
        <v>243.94526021950117</v>
      </c>
      <c r="X11" s="245" t="s">
        <v>1482</v>
      </c>
      <c r="Y11" s="20"/>
      <c r="Z11" s="127"/>
    </row>
    <row r="12" spans="1:26" s="194" customFormat="1" hidden="1" x14ac:dyDescent="0.25">
      <c r="B12" s="194" t="s">
        <v>64</v>
      </c>
      <c r="E12" s="194">
        <v>1151</v>
      </c>
      <c r="F12" s="194">
        <v>1172.2</v>
      </c>
      <c r="G12" s="194">
        <v>1</v>
      </c>
      <c r="H12" s="194" t="s">
        <v>44</v>
      </c>
      <c r="I12" s="242" t="s">
        <v>65</v>
      </c>
      <c r="J12" s="244">
        <v>40089</v>
      </c>
      <c r="L12" s="194" t="s">
        <v>66</v>
      </c>
      <c r="O12" s="252">
        <v>1151.71</v>
      </c>
      <c r="P12" s="224">
        <v>1474.81</v>
      </c>
      <c r="Q12" s="194">
        <v>50.9</v>
      </c>
      <c r="R12" s="194">
        <v>433.02</v>
      </c>
      <c r="S12" s="194">
        <v>1200</v>
      </c>
      <c r="T12" s="194">
        <v>987.65295008564055</v>
      </c>
      <c r="U12" s="194">
        <v>988.53728591894594</v>
      </c>
      <c r="V12" s="224">
        <v>330.84510989124806</v>
      </c>
      <c r="W12" s="224">
        <v>329.90620599838576</v>
      </c>
      <c r="X12" s="245"/>
      <c r="Y12" s="20"/>
      <c r="Z12" s="127"/>
    </row>
    <row r="13" spans="1:26" s="194" customFormat="1" hidden="1" x14ac:dyDescent="0.25">
      <c r="B13" s="194" t="s">
        <v>354</v>
      </c>
      <c r="E13" s="194">
        <v>1364.8</v>
      </c>
      <c r="F13" s="194">
        <v>1382.37</v>
      </c>
      <c r="H13" s="242"/>
      <c r="I13" s="194" t="s">
        <v>308</v>
      </c>
      <c r="J13" s="244">
        <v>31904</v>
      </c>
      <c r="L13" s="194" t="s">
        <v>1252</v>
      </c>
      <c r="N13" s="194">
        <v>200</v>
      </c>
      <c r="O13" s="252">
        <v>1369.7711561673229</v>
      </c>
      <c r="P13" s="224">
        <v>1951</v>
      </c>
      <c r="Q13" s="194">
        <v>80</v>
      </c>
      <c r="R13" s="194">
        <v>348.6</v>
      </c>
      <c r="S13" s="194">
        <v>1200</v>
      </c>
      <c r="T13" s="194">
        <v>971.72244674148612</v>
      </c>
      <c r="U13" s="194">
        <v>972.65340403380128</v>
      </c>
      <c r="V13" s="194">
        <v>390.00197054615171</v>
      </c>
      <c r="W13" s="194">
        <v>388.65129217749052</v>
      </c>
      <c r="X13" s="20"/>
      <c r="Y13" s="20"/>
    </row>
    <row r="14" spans="1:26" s="194" customFormat="1" hidden="1" x14ac:dyDescent="0.25">
      <c r="B14" s="194" t="s">
        <v>1029</v>
      </c>
      <c r="E14" s="194">
        <v>1978</v>
      </c>
      <c r="F14" s="194">
        <v>1994</v>
      </c>
      <c r="H14" s="194" t="s">
        <v>44</v>
      </c>
      <c r="J14" s="244">
        <v>35184</v>
      </c>
      <c r="L14" s="194" t="s">
        <v>1481</v>
      </c>
      <c r="O14" s="252">
        <v>1972.8222388059701</v>
      </c>
      <c r="P14" s="224">
        <v>2922.03</v>
      </c>
      <c r="Q14" s="194">
        <v>95.41</v>
      </c>
      <c r="R14" s="194">
        <v>294.10000000000002</v>
      </c>
      <c r="S14" s="194">
        <v>1200</v>
      </c>
      <c r="T14" s="194">
        <v>961.40192245629476</v>
      </c>
      <c r="U14" s="194">
        <v>962.41848055783555</v>
      </c>
      <c r="V14" s="194">
        <v>457.49269775439961</v>
      </c>
      <c r="W14" s="194">
        <v>455.23631277815275</v>
      </c>
      <c r="X14" s="20" t="s">
        <v>1482</v>
      </c>
      <c r="Y14" s="20"/>
    </row>
    <row r="15" spans="1:26" s="194" customFormat="1" hidden="1" x14ac:dyDescent="0.25">
      <c r="B15" s="194" t="s">
        <v>603</v>
      </c>
      <c r="E15" s="194">
        <v>1858.88</v>
      </c>
      <c r="F15" s="194">
        <v>1888.75</v>
      </c>
      <c r="H15" s="194" t="s">
        <v>44</v>
      </c>
      <c r="J15" s="244">
        <v>24211</v>
      </c>
      <c r="L15" s="194" t="s">
        <v>1251</v>
      </c>
      <c r="O15" s="252">
        <v>1886.83392448158</v>
      </c>
      <c r="P15" s="224">
        <v>2668</v>
      </c>
      <c r="Q15" s="194">
        <v>90.56</v>
      </c>
      <c r="R15" s="194">
        <v>337.09</v>
      </c>
      <c r="S15" s="194">
        <v>1200</v>
      </c>
      <c r="T15" s="194">
        <v>964.78080516149214</v>
      </c>
      <c r="U15" s="194">
        <v>965.76373820825802</v>
      </c>
      <c r="V15" s="194">
        <v>393.92563923076182</v>
      </c>
      <c r="W15" s="194">
        <v>391.94741518839874</v>
      </c>
      <c r="X15" s="20" t="s">
        <v>1482</v>
      </c>
      <c r="Y15" s="20"/>
    </row>
    <row r="16" spans="1:26" s="194" customFormat="1" hidden="1" x14ac:dyDescent="0.25">
      <c r="B16" s="194" t="s">
        <v>604</v>
      </c>
      <c r="E16" s="194">
        <v>741.85</v>
      </c>
      <c r="F16" s="194">
        <v>782.38</v>
      </c>
      <c r="H16" s="194" t="s">
        <v>44</v>
      </c>
      <c r="J16" s="244">
        <v>25610</v>
      </c>
      <c r="L16" s="194" t="s">
        <v>1476</v>
      </c>
      <c r="O16" s="252">
        <v>751.24648459809202</v>
      </c>
      <c r="P16" s="224">
        <v>1132.7</v>
      </c>
      <c r="Q16" s="194">
        <v>39.6</v>
      </c>
      <c r="R16" s="194">
        <v>253.89</v>
      </c>
      <c r="S16" s="194">
        <v>1200</v>
      </c>
      <c r="T16" s="194">
        <v>992.39968210304164</v>
      </c>
      <c r="U16" s="194">
        <v>993.28803200502557</v>
      </c>
      <c r="V16" s="194">
        <v>304.86363004474401</v>
      </c>
      <c r="W16" s="194">
        <v>304.14616226374801</v>
      </c>
      <c r="X16" s="20" t="s">
        <v>1482</v>
      </c>
      <c r="Y16" s="20"/>
    </row>
    <row r="17" spans="2:26" s="194" customFormat="1" hidden="1" x14ac:dyDescent="0.25">
      <c r="B17" s="194" t="s">
        <v>604</v>
      </c>
      <c r="E17" s="194">
        <v>1377.63</v>
      </c>
      <c r="F17" s="194">
        <v>1444.68</v>
      </c>
      <c r="H17" s="194" t="s">
        <v>44</v>
      </c>
      <c r="J17" s="244">
        <v>25610</v>
      </c>
      <c r="K17" s="243"/>
      <c r="L17" s="194" t="s">
        <v>1470</v>
      </c>
      <c r="O17" s="252">
        <v>1387.50507471171</v>
      </c>
      <c r="P17" s="224">
        <v>2076.6999999999998</v>
      </c>
      <c r="Q17" s="194">
        <v>73.33</v>
      </c>
      <c r="R17" s="194">
        <v>253.89</v>
      </c>
      <c r="S17" s="194">
        <v>1200</v>
      </c>
      <c r="T17" s="194">
        <v>975.80318613020972</v>
      </c>
      <c r="U17" s="194">
        <v>976.71327756362552</v>
      </c>
      <c r="V17" s="194">
        <v>362.19617182944603</v>
      </c>
      <c r="W17" s="194">
        <v>360.80239022254523</v>
      </c>
      <c r="X17" s="20" t="s">
        <v>1482</v>
      </c>
      <c r="Y17" s="20"/>
    </row>
    <row r="18" spans="2:26" s="194" customFormat="1" hidden="1" x14ac:dyDescent="0.25">
      <c r="B18" s="194" t="s">
        <v>72</v>
      </c>
      <c r="E18" s="194">
        <v>1041.4000000000001</v>
      </c>
      <c r="F18" s="194">
        <v>1058.57</v>
      </c>
      <c r="G18" s="194">
        <v>5</v>
      </c>
      <c r="H18" s="242" t="s">
        <v>44</v>
      </c>
      <c r="I18" s="194" t="s">
        <v>73</v>
      </c>
      <c r="J18" s="244">
        <v>40302</v>
      </c>
      <c r="K18" s="244"/>
      <c r="L18" s="194" t="s">
        <v>81</v>
      </c>
      <c r="O18" s="252">
        <v>1041.68</v>
      </c>
      <c r="P18" s="224">
        <v>1562.16</v>
      </c>
      <c r="Q18" s="194">
        <v>73</v>
      </c>
      <c r="R18" s="194">
        <v>196.49</v>
      </c>
      <c r="S18" s="194">
        <v>1200</v>
      </c>
      <c r="T18" s="194">
        <v>975.99878026949546</v>
      </c>
      <c r="U18" s="194">
        <v>976.90803717656536</v>
      </c>
      <c r="V18" s="224">
        <v>279.78145152457978</v>
      </c>
      <c r="W18" s="224">
        <v>278.73438463227376</v>
      </c>
      <c r="X18" s="246"/>
      <c r="Y18" s="20"/>
      <c r="Z18" s="127"/>
    </row>
    <row r="19" spans="2:26" s="194" customFormat="1" hidden="1" x14ac:dyDescent="0.25">
      <c r="B19" s="194" t="s">
        <v>72</v>
      </c>
      <c r="E19" s="194">
        <v>1041.4000000000001</v>
      </c>
      <c r="F19" s="194">
        <v>1064.57</v>
      </c>
      <c r="G19" s="194">
        <v>6</v>
      </c>
      <c r="H19" s="242" t="s">
        <v>44</v>
      </c>
      <c r="I19" s="194" t="s">
        <v>73</v>
      </c>
      <c r="J19" s="244">
        <v>40303</v>
      </c>
      <c r="K19" s="244"/>
      <c r="L19" s="194" t="s">
        <v>81</v>
      </c>
      <c r="O19" s="252">
        <v>1041.68</v>
      </c>
      <c r="P19" s="224">
        <v>1560.92</v>
      </c>
      <c r="Q19" s="194">
        <v>72</v>
      </c>
      <c r="R19" s="194">
        <v>196.49</v>
      </c>
      <c r="S19" s="194">
        <v>1200</v>
      </c>
      <c r="T19" s="194">
        <v>976.58780370314651</v>
      </c>
      <c r="U19" s="194">
        <v>977.49463572158788</v>
      </c>
      <c r="V19" s="194">
        <v>278.21049826570584</v>
      </c>
      <c r="W19" s="194">
        <v>277.16830784937861</v>
      </c>
      <c r="X19" s="20"/>
      <c r="Y19" s="20"/>
    </row>
    <row r="20" spans="2:26" s="194" customFormat="1" hidden="1" x14ac:dyDescent="0.25">
      <c r="B20" s="194" t="s">
        <v>72</v>
      </c>
      <c r="E20" s="194">
        <v>1144.1600000000001</v>
      </c>
      <c r="F20" s="194">
        <v>1148.57</v>
      </c>
      <c r="G20" s="194">
        <v>4</v>
      </c>
      <c r="H20" s="242" t="s">
        <v>44</v>
      </c>
      <c r="I20" s="194" t="s">
        <v>73</v>
      </c>
      <c r="J20" s="244">
        <v>40302</v>
      </c>
      <c r="K20" s="243"/>
      <c r="L20" s="194" t="s">
        <v>79</v>
      </c>
      <c r="O20" s="252">
        <v>1144.44</v>
      </c>
      <c r="P20" s="224">
        <v>1704.87</v>
      </c>
      <c r="Q20" s="194">
        <v>77.900000000000006</v>
      </c>
      <c r="R20" s="194">
        <v>196.49</v>
      </c>
      <c r="S20" s="194">
        <v>1200</v>
      </c>
      <c r="T20" s="194">
        <v>973.03317146299401</v>
      </c>
      <c r="U20" s="194">
        <v>973.95669184091366</v>
      </c>
      <c r="V20" s="194">
        <v>283.53431819797561</v>
      </c>
      <c r="W20" s="194">
        <v>282.36660625300738</v>
      </c>
      <c r="X20" s="20"/>
      <c r="Y20" s="20"/>
    </row>
    <row r="21" spans="2:26" s="194" customFormat="1" hidden="1" x14ac:dyDescent="0.25">
      <c r="B21" s="194" t="s">
        <v>72</v>
      </c>
      <c r="E21" s="194">
        <v>1148.67</v>
      </c>
      <c r="F21" s="194">
        <v>1152.58</v>
      </c>
      <c r="G21" s="194">
        <v>3</v>
      </c>
      <c r="H21" s="242" t="s">
        <v>44</v>
      </c>
      <c r="I21" s="194" t="s">
        <v>73</v>
      </c>
      <c r="J21" s="244">
        <v>40301</v>
      </c>
      <c r="K21" s="244"/>
      <c r="L21" s="194" t="s">
        <v>77</v>
      </c>
      <c r="O21" s="252">
        <v>1148.95</v>
      </c>
      <c r="P21" s="224">
        <v>1713.1</v>
      </c>
      <c r="Q21" s="194">
        <v>77.8</v>
      </c>
      <c r="R21" s="194">
        <v>196.49</v>
      </c>
      <c r="S21" s="194">
        <v>1200</v>
      </c>
      <c r="T21" s="194">
        <v>973.09499738384613</v>
      </c>
      <c r="U21" s="194">
        <v>974.01818449258758</v>
      </c>
      <c r="V21" s="194">
        <v>284.89050051251161</v>
      </c>
      <c r="W21" s="194">
        <v>283.71772360828663</v>
      </c>
      <c r="X21" s="20"/>
      <c r="Y21" s="20"/>
    </row>
    <row r="22" spans="2:26" s="194" customFormat="1" hidden="1" x14ac:dyDescent="0.25">
      <c r="B22" s="194" t="s">
        <v>72</v>
      </c>
      <c r="E22" s="194">
        <v>1153.42</v>
      </c>
      <c r="F22" s="194">
        <v>1159.5899999999999</v>
      </c>
      <c r="G22" s="194">
        <v>2</v>
      </c>
      <c r="H22" s="242" t="s">
        <v>44</v>
      </c>
      <c r="I22" s="194" t="s">
        <v>73</v>
      </c>
      <c r="J22" s="244">
        <v>40300</v>
      </c>
      <c r="K22" s="244"/>
      <c r="L22" s="194" t="s">
        <v>75</v>
      </c>
      <c r="O22" s="252">
        <v>1153.7</v>
      </c>
      <c r="P22" s="224">
        <v>1731.26</v>
      </c>
      <c r="Q22" s="194">
        <v>78.099999999999994</v>
      </c>
      <c r="R22" s="194">
        <v>196.49</v>
      </c>
      <c r="S22" s="194">
        <v>1200</v>
      </c>
      <c r="T22" s="194">
        <v>972.90935827981093</v>
      </c>
      <c r="U22" s="194">
        <v>973.83355077019644</v>
      </c>
      <c r="V22" s="194">
        <v>293.49583865512705</v>
      </c>
      <c r="W22" s="194">
        <v>292.30888741191711</v>
      </c>
      <c r="X22" s="20"/>
      <c r="Y22" s="20"/>
    </row>
    <row r="23" spans="2:26" s="194" customFormat="1" hidden="1" x14ac:dyDescent="0.25">
      <c r="B23" s="194" t="s">
        <v>72</v>
      </c>
      <c r="E23" s="194">
        <v>1200.4100000000001</v>
      </c>
      <c r="F23" s="194">
        <v>1216.5899999999999</v>
      </c>
      <c r="G23" s="194">
        <v>1</v>
      </c>
      <c r="H23" s="242" t="s">
        <v>44</v>
      </c>
      <c r="I23" s="194" t="s">
        <v>73</v>
      </c>
      <c r="J23" s="244">
        <v>40299</v>
      </c>
      <c r="K23" s="244"/>
      <c r="L23" s="194" t="s">
        <v>38</v>
      </c>
      <c r="O23" s="252">
        <v>1200.69</v>
      </c>
      <c r="P23" s="224">
        <v>1783.46</v>
      </c>
      <c r="Q23" s="194">
        <v>80.8</v>
      </c>
      <c r="R23" s="194">
        <v>196.49</v>
      </c>
      <c r="S23" s="194">
        <v>1200</v>
      </c>
      <c r="T23" s="194">
        <v>971.21693945522793</v>
      </c>
      <c r="U23" s="194">
        <v>972.15095723808236</v>
      </c>
      <c r="V23" s="194">
        <v>286.46159658580177</v>
      </c>
      <c r="W23" s="194">
        <v>285.22156192463854</v>
      </c>
      <c r="X23" s="20"/>
      <c r="Y23" s="20"/>
    </row>
    <row r="24" spans="2:26" s="194" customFormat="1" hidden="1" x14ac:dyDescent="0.25">
      <c r="B24" s="194" t="s">
        <v>88</v>
      </c>
      <c r="E24" s="194">
        <v>1072.07</v>
      </c>
      <c r="F24" s="194">
        <v>1083.0999999999999</v>
      </c>
      <c r="G24" s="194">
        <v>1</v>
      </c>
      <c r="H24" s="242" t="s">
        <v>44</v>
      </c>
      <c r="I24" s="194" t="s">
        <v>93</v>
      </c>
      <c r="J24" s="244">
        <v>40199</v>
      </c>
      <c r="K24" s="244"/>
      <c r="L24" s="194" t="s">
        <v>94</v>
      </c>
      <c r="M24" s="194">
        <v>16194</v>
      </c>
      <c r="O24" s="252">
        <v>1072.96</v>
      </c>
      <c r="P24" s="224">
        <v>1561.47</v>
      </c>
      <c r="Q24" s="194">
        <v>66.2</v>
      </c>
      <c r="R24" s="194">
        <v>237.1</v>
      </c>
      <c r="S24" s="194">
        <v>16194</v>
      </c>
      <c r="T24" s="194">
        <v>979.89314362235154</v>
      </c>
      <c r="U24" s="194">
        <v>991.80248136230466</v>
      </c>
      <c r="V24" s="194">
        <v>284.14558657853183</v>
      </c>
      <c r="W24" s="194">
        <v>270.69681522349686</v>
      </c>
      <c r="X24" s="20"/>
      <c r="Y24" s="20"/>
    </row>
    <row r="25" spans="2:26" s="194" customFormat="1" hidden="1" x14ac:dyDescent="0.25">
      <c r="B25" s="194" t="s">
        <v>88</v>
      </c>
      <c r="E25" s="194">
        <v>1101.17</v>
      </c>
      <c r="F25" s="194">
        <v>1110.0999999999999</v>
      </c>
      <c r="G25" s="194">
        <v>2</v>
      </c>
      <c r="H25" s="242" t="s">
        <v>44</v>
      </c>
      <c r="I25" s="194" t="s">
        <v>89</v>
      </c>
      <c r="J25" s="244">
        <v>40203</v>
      </c>
      <c r="K25" s="244"/>
      <c r="L25" s="194" t="s">
        <v>90</v>
      </c>
      <c r="M25" s="194">
        <v>16194</v>
      </c>
      <c r="O25" s="252">
        <v>1102.06</v>
      </c>
      <c r="P25" s="224">
        <v>1612.23</v>
      </c>
      <c r="Q25" s="194">
        <v>67.7</v>
      </c>
      <c r="R25" s="194">
        <v>237.1</v>
      </c>
      <c r="S25" s="194">
        <v>16194</v>
      </c>
      <c r="T25" s="194">
        <v>979.05668033932864</v>
      </c>
      <c r="U25" s="194">
        <v>990.99077448575451</v>
      </c>
      <c r="V25" s="224">
        <v>292.44252693872511</v>
      </c>
      <c r="W25" s="224">
        <v>278.50440452889177</v>
      </c>
      <c r="X25" s="248"/>
      <c r="Y25" s="247"/>
      <c r="Z25" s="239"/>
    </row>
    <row r="26" spans="2:26" s="194" customFormat="1" hidden="1" x14ac:dyDescent="0.25">
      <c r="B26" s="194" t="s">
        <v>88</v>
      </c>
      <c r="E26" s="194">
        <v>1161.07</v>
      </c>
      <c r="F26" s="194">
        <v>1212</v>
      </c>
      <c r="G26" s="194">
        <v>3</v>
      </c>
      <c r="H26" s="242" t="s">
        <v>44</v>
      </c>
      <c r="I26" s="194" t="s">
        <v>89</v>
      </c>
      <c r="J26" s="244">
        <v>40205</v>
      </c>
      <c r="K26" s="244"/>
      <c r="L26" s="194" t="s">
        <v>97</v>
      </c>
      <c r="M26" s="194">
        <v>16194</v>
      </c>
      <c r="O26" s="252">
        <v>1161</v>
      </c>
      <c r="P26" s="224">
        <v>1713.32</v>
      </c>
      <c r="Q26" s="194">
        <v>70.7</v>
      </c>
      <c r="R26" s="194">
        <v>237.1</v>
      </c>
      <c r="S26" s="194">
        <v>16194</v>
      </c>
      <c r="T26" s="194">
        <v>977.34520173024464</v>
      </c>
      <c r="U26" s="194">
        <v>989.33993059859461</v>
      </c>
      <c r="V26" s="224">
        <v>308.22781712942731</v>
      </c>
      <c r="W26" s="224">
        <v>293.28953490657466</v>
      </c>
      <c r="X26" s="245"/>
      <c r="Y26" s="247"/>
      <c r="Z26" s="239"/>
    </row>
    <row r="27" spans="2:26" s="194" customFormat="1" hidden="1" x14ac:dyDescent="0.25">
      <c r="B27" s="194" t="s">
        <v>105</v>
      </c>
      <c r="E27" s="194">
        <v>1152.05</v>
      </c>
      <c r="F27" s="194">
        <v>1167.0999999999999</v>
      </c>
      <c r="G27" s="194">
        <v>1</v>
      </c>
      <c r="H27" s="242" t="s">
        <v>44</v>
      </c>
      <c r="I27" s="242" t="s">
        <v>89</v>
      </c>
      <c r="J27" s="244">
        <v>40143</v>
      </c>
      <c r="K27" s="244"/>
      <c r="L27" s="194" t="s">
        <v>66</v>
      </c>
      <c r="M27" s="194">
        <v>1518</v>
      </c>
      <c r="O27" s="252">
        <v>1152.94</v>
      </c>
      <c r="P27" s="224">
        <v>1633.72</v>
      </c>
      <c r="Q27" s="194">
        <v>67</v>
      </c>
      <c r="R27" s="194">
        <v>261.5</v>
      </c>
      <c r="S27" s="194">
        <v>1518</v>
      </c>
      <c r="T27" s="194">
        <v>979.44864272623465</v>
      </c>
      <c r="U27" s="194">
        <v>980.58213770559166</v>
      </c>
      <c r="V27" s="194">
        <v>280.92061510652911</v>
      </c>
      <c r="W27" s="194">
        <v>279.56543554520408</v>
      </c>
      <c r="X27" s="20"/>
      <c r="Y27" s="20"/>
    </row>
    <row r="28" spans="2:26" s="194" customFormat="1" hidden="1" x14ac:dyDescent="0.25">
      <c r="B28" s="194" t="s">
        <v>105</v>
      </c>
      <c r="E28" s="194">
        <v>1170.5</v>
      </c>
      <c r="F28" s="194">
        <v>1185.0999999999999</v>
      </c>
      <c r="G28" s="194">
        <v>2</v>
      </c>
      <c r="H28" s="242" t="s">
        <v>44</v>
      </c>
      <c r="I28" s="194" t="s">
        <v>89</v>
      </c>
      <c r="J28" s="244">
        <v>40144</v>
      </c>
      <c r="K28" s="244"/>
      <c r="L28" s="194" t="s">
        <v>66</v>
      </c>
      <c r="M28" s="194">
        <v>1752</v>
      </c>
      <c r="O28" s="252">
        <v>1170.94</v>
      </c>
      <c r="P28" s="224">
        <v>1654.73</v>
      </c>
      <c r="Q28" s="194">
        <v>69</v>
      </c>
      <c r="R28" s="194">
        <v>261.5</v>
      </c>
      <c r="S28" s="194">
        <v>1752</v>
      </c>
      <c r="T28" s="194">
        <v>978.32131052357477</v>
      </c>
      <c r="U28" s="194">
        <v>979.63381934732956</v>
      </c>
      <c r="V28" s="224">
        <v>279.36573092042659</v>
      </c>
      <c r="W28" s="224">
        <v>277.77297454478139</v>
      </c>
      <c r="X28" s="245"/>
      <c r="Y28" s="20"/>
      <c r="Z28" s="127"/>
    </row>
    <row r="29" spans="2:26" s="194" customFormat="1" hidden="1" x14ac:dyDescent="0.25">
      <c r="B29" s="194" t="s">
        <v>359</v>
      </c>
      <c r="E29" s="194">
        <v>1623</v>
      </c>
      <c r="F29" s="194">
        <v>1630</v>
      </c>
      <c r="G29" s="194">
        <v>2</v>
      </c>
      <c r="H29" s="242" t="s">
        <v>44</v>
      </c>
      <c r="I29" s="194" t="s">
        <v>308</v>
      </c>
      <c r="J29" s="244">
        <v>32016</v>
      </c>
      <c r="K29" s="244"/>
      <c r="L29" s="194" t="s">
        <v>1430</v>
      </c>
      <c r="O29" s="252">
        <v>1628</v>
      </c>
      <c r="P29" s="224">
        <v>2228</v>
      </c>
      <c r="Q29" s="194">
        <v>101</v>
      </c>
      <c r="R29" s="194">
        <v>196.5</v>
      </c>
      <c r="S29" s="194">
        <v>1200</v>
      </c>
      <c r="T29" s="194">
        <v>957.36282566224349</v>
      </c>
      <c r="U29" s="194">
        <v>958.42743932359747</v>
      </c>
      <c r="V29" s="194">
        <v>204.20088926013364</v>
      </c>
      <c r="W29" s="194">
        <v>202.38396557749775</v>
      </c>
      <c r="X29" s="20"/>
      <c r="Y29" s="20"/>
    </row>
    <row r="30" spans="2:26" s="194" customFormat="1" hidden="1" x14ac:dyDescent="0.25">
      <c r="B30" s="194" t="s">
        <v>109</v>
      </c>
      <c r="E30" s="194">
        <v>893.5</v>
      </c>
      <c r="F30" s="194">
        <v>904</v>
      </c>
      <c r="G30" s="194">
        <v>2</v>
      </c>
      <c r="H30" s="242" t="s">
        <v>44</v>
      </c>
      <c r="I30" s="194" t="s">
        <v>65</v>
      </c>
      <c r="J30" s="244">
        <v>40104</v>
      </c>
      <c r="K30" s="244"/>
      <c r="L30" s="194" t="s">
        <v>66</v>
      </c>
      <c r="O30" s="252">
        <v>894.21</v>
      </c>
      <c r="P30" s="224">
        <v>1305.78</v>
      </c>
      <c r="Q30" s="194">
        <v>78.7</v>
      </c>
      <c r="R30" s="194">
        <v>336.2</v>
      </c>
      <c r="S30" s="194">
        <v>1200</v>
      </c>
      <c r="T30" s="194">
        <v>972.53663012891195</v>
      </c>
      <c r="U30" s="194">
        <v>973.46288399159675</v>
      </c>
      <c r="V30" s="194">
        <v>385.67990175747195</v>
      </c>
      <c r="W30" s="194">
        <v>384.78197700753663</v>
      </c>
      <c r="X30" s="20"/>
      <c r="Y30" s="20"/>
    </row>
    <row r="31" spans="2:26" s="194" customFormat="1" hidden="1" x14ac:dyDescent="0.25">
      <c r="B31" s="194" t="s">
        <v>109</v>
      </c>
      <c r="E31" s="194">
        <v>915.5</v>
      </c>
      <c r="F31" s="194">
        <v>926</v>
      </c>
      <c r="G31" s="194">
        <v>1</v>
      </c>
      <c r="H31" s="242" t="s">
        <v>44</v>
      </c>
      <c r="I31" s="194" t="s">
        <v>65</v>
      </c>
      <c r="J31" s="244">
        <v>40103</v>
      </c>
      <c r="K31" s="244"/>
      <c r="L31" s="194" t="s">
        <v>66</v>
      </c>
      <c r="O31" s="252">
        <v>916.21</v>
      </c>
      <c r="P31" s="224">
        <v>1248.69</v>
      </c>
      <c r="Q31" s="194">
        <v>53.1</v>
      </c>
      <c r="R31" s="194">
        <v>336.2</v>
      </c>
      <c r="S31" s="194">
        <v>1200</v>
      </c>
      <c r="T31" s="194">
        <v>986.62733908505788</v>
      </c>
      <c r="U31" s="194">
        <v>987.51197235261941</v>
      </c>
      <c r="V31" s="194">
        <v>309.53260049548533</v>
      </c>
      <c r="W31" s="194">
        <v>308.73573017963815</v>
      </c>
      <c r="X31" s="20"/>
      <c r="Y31" s="20"/>
    </row>
    <row r="32" spans="2:26" s="194" customFormat="1" ht="30" hidden="1" x14ac:dyDescent="0.25">
      <c r="B32" s="194" t="s">
        <v>1075</v>
      </c>
      <c r="F32" s="194" t="s">
        <v>492</v>
      </c>
      <c r="H32" s="194" t="s">
        <v>1294</v>
      </c>
      <c r="J32" s="244">
        <v>29963</v>
      </c>
      <c r="K32" s="244"/>
      <c r="L32" s="194" t="s">
        <v>1471</v>
      </c>
      <c r="O32" s="252">
        <v>537.41543750000005</v>
      </c>
      <c r="P32" s="224">
        <v>792.7</v>
      </c>
      <c r="Q32" s="224">
        <v>30.578938393750008</v>
      </c>
      <c r="R32" s="194">
        <v>264.7</v>
      </c>
      <c r="S32" s="194">
        <v>1200</v>
      </c>
      <c r="T32" s="194">
        <v>995.50210678053725</v>
      </c>
      <c r="U32" s="194">
        <v>996.39977459596093</v>
      </c>
      <c r="V32" s="194">
        <v>286.9544462954405</v>
      </c>
      <c r="W32" s="194">
        <v>286.45023337332412</v>
      </c>
      <c r="X32" s="20" t="s">
        <v>1483</v>
      </c>
      <c r="Y32" s="20"/>
    </row>
    <row r="33" spans="2:26" s="194" customFormat="1" ht="30" hidden="1" x14ac:dyDescent="0.25">
      <c r="B33" s="194" t="s">
        <v>1075</v>
      </c>
      <c r="F33" s="194" t="s">
        <v>492</v>
      </c>
      <c r="H33" s="194" t="s">
        <v>1294</v>
      </c>
      <c r="J33" s="244">
        <v>29963</v>
      </c>
      <c r="K33" s="244"/>
      <c r="L33" s="194" t="s">
        <v>1478</v>
      </c>
      <c r="O33" s="252">
        <v>602.20085749999998</v>
      </c>
      <c r="P33" s="224">
        <v>884.7</v>
      </c>
      <c r="Q33" s="224">
        <v>34.265228791750005</v>
      </c>
      <c r="R33" s="194">
        <v>264.7</v>
      </c>
      <c r="S33" s="194">
        <v>1200</v>
      </c>
      <c r="T33" s="194">
        <v>994.31375259328161</v>
      </c>
      <c r="U33" s="194">
        <v>995.20696058551448</v>
      </c>
      <c r="V33" s="194">
        <v>287.87029521001256</v>
      </c>
      <c r="W33" s="194">
        <v>287.30901847679542</v>
      </c>
      <c r="X33" s="20" t="s">
        <v>1483</v>
      </c>
      <c r="Y33" s="20"/>
    </row>
    <row r="34" spans="2:26" s="194" customFormat="1" ht="30" hidden="1" x14ac:dyDescent="0.25">
      <c r="B34" s="194" t="s">
        <v>1075</v>
      </c>
      <c r="F34" s="194" t="s">
        <v>492</v>
      </c>
      <c r="H34" s="194" t="s">
        <v>1294</v>
      </c>
      <c r="J34" s="244">
        <v>29963</v>
      </c>
      <c r="K34" s="244"/>
      <c r="L34" s="194" t="s">
        <v>1478</v>
      </c>
      <c r="O34" s="252">
        <v>647.89057500000001</v>
      </c>
      <c r="P34" s="224">
        <v>948.2</v>
      </c>
      <c r="Q34" s="224">
        <v>36.8649737175</v>
      </c>
      <c r="R34" s="194">
        <v>264.7</v>
      </c>
      <c r="S34" s="194">
        <v>1200</v>
      </c>
      <c r="T34" s="194">
        <v>993.40881033768176</v>
      </c>
      <c r="U34" s="194">
        <v>994.29941860808299</v>
      </c>
      <c r="V34" s="194">
        <v>287.67762579347681</v>
      </c>
      <c r="W34" s="194">
        <v>287.07671951032506</v>
      </c>
      <c r="X34" s="20" t="s">
        <v>1483</v>
      </c>
      <c r="Y34" s="20"/>
    </row>
    <row r="35" spans="2:26" s="194" customFormat="1" ht="30" hidden="1" x14ac:dyDescent="0.25">
      <c r="B35" s="194" t="s">
        <v>1075</v>
      </c>
      <c r="F35" s="194" t="s">
        <v>492</v>
      </c>
      <c r="H35" s="194" t="s">
        <v>1294</v>
      </c>
      <c r="J35" s="244">
        <v>29963</v>
      </c>
      <c r="K35" s="244"/>
      <c r="L35" s="194" t="s">
        <v>1472</v>
      </c>
      <c r="O35" s="252">
        <v>697.37950657894703</v>
      </c>
      <c r="P35" s="224">
        <v>1018.7</v>
      </c>
      <c r="Q35" s="224">
        <v>39.680893924342094</v>
      </c>
      <c r="R35" s="194">
        <v>264.7</v>
      </c>
      <c r="S35" s="194">
        <v>1200</v>
      </c>
      <c r="T35" s="194">
        <v>992.36896600705131</v>
      </c>
      <c r="U35" s="194">
        <v>993.25725652877259</v>
      </c>
      <c r="V35" s="194">
        <v>288.82391504269566</v>
      </c>
      <c r="W35" s="194">
        <v>288.17865959995589</v>
      </c>
      <c r="X35" s="20" t="s">
        <v>1483</v>
      </c>
      <c r="Y35" s="20"/>
    </row>
    <row r="36" spans="2:26" s="194" customFormat="1" ht="30" hidden="1" x14ac:dyDescent="0.25">
      <c r="B36" s="194" t="s">
        <v>1075</v>
      </c>
      <c r="F36" s="194" t="s">
        <v>492</v>
      </c>
      <c r="H36" s="194" t="s">
        <v>1294</v>
      </c>
      <c r="J36" s="244">
        <v>29963</v>
      </c>
      <c r="K36" s="244"/>
      <c r="L36" s="194" t="s">
        <v>1472</v>
      </c>
      <c r="O36" s="252">
        <v>734.17224342105203</v>
      </c>
      <c r="P36" s="224">
        <v>1069.7</v>
      </c>
      <c r="Q36" s="224">
        <v>41.774400650657867</v>
      </c>
      <c r="R36" s="194">
        <v>264.7</v>
      </c>
      <c r="S36" s="194">
        <v>1200</v>
      </c>
      <c r="T36" s="194">
        <v>991.55705262900642</v>
      </c>
      <c r="U36" s="194">
        <v>992.4439552166325</v>
      </c>
      <c r="V36" s="194">
        <v>288.77274938195779</v>
      </c>
      <c r="W36" s="194">
        <v>288.09513988810505</v>
      </c>
      <c r="X36" s="20" t="s">
        <v>1483</v>
      </c>
      <c r="Y36" s="20"/>
    </row>
    <row r="37" spans="2:26" s="194" customFormat="1" ht="30" hidden="1" x14ac:dyDescent="0.25">
      <c r="B37" s="194" t="s">
        <v>1075</v>
      </c>
      <c r="F37" s="194" t="s">
        <v>492</v>
      </c>
      <c r="H37" s="194" t="s">
        <v>1294</v>
      </c>
      <c r="J37" s="244">
        <v>29963</v>
      </c>
      <c r="K37" s="243"/>
      <c r="L37" s="194" t="s">
        <v>1479</v>
      </c>
      <c r="O37" s="252">
        <v>873.64667080745301</v>
      </c>
      <c r="P37" s="224">
        <v>1317.2</v>
      </c>
      <c r="Q37" s="224">
        <v>49.710495568944083</v>
      </c>
      <c r="R37" s="194">
        <v>264.7</v>
      </c>
      <c r="S37" s="194">
        <v>1200</v>
      </c>
      <c r="T37" s="194">
        <v>988.19420895802193</v>
      </c>
      <c r="U37" s="194">
        <v>989.07854085630493</v>
      </c>
      <c r="V37" s="194">
        <v>327.91329443054485</v>
      </c>
      <c r="W37" s="194">
        <v>327.07565099045269</v>
      </c>
      <c r="X37" s="20" t="s">
        <v>1483</v>
      </c>
      <c r="Y37" s="20"/>
    </row>
    <row r="38" spans="2:26" s="194" customFormat="1" ht="30" hidden="1" x14ac:dyDescent="0.25">
      <c r="B38" s="194" t="s">
        <v>1075</v>
      </c>
      <c r="F38" s="194" t="s">
        <v>492</v>
      </c>
      <c r="H38" s="194" t="s">
        <v>1294</v>
      </c>
      <c r="J38" s="244">
        <v>29963</v>
      </c>
      <c r="K38" s="243"/>
      <c r="L38" s="194" t="s">
        <v>1479</v>
      </c>
      <c r="O38" s="252">
        <v>880.54581366459604</v>
      </c>
      <c r="P38" s="224">
        <v>1325.7</v>
      </c>
      <c r="Q38" s="224">
        <v>50.103056797515514</v>
      </c>
      <c r="R38" s="194">
        <v>264.7</v>
      </c>
      <c r="S38" s="194">
        <v>1200</v>
      </c>
      <c r="T38" s="194">
        <v>988.01662265392804</v>
      </c>
      <c r="U38" s="194">
        <v>988.90094398054953</v>
      </c>
      <c r="V38" s="194">
        <v>327.22926406856573</v>
      </c>
      <c r="W38" s="194">
        <v>326.38592236794227</v>
      </c>
      <c r="X38" s="20" t="s">
        <v>1483</v>
      </c>
      <c r="Y38" s="20"/>
    </row>
    <row r="39" spans="2:26" s="194" customFormat="1" ht="30" hidden="1" x14ac:dyDescent="0.25">
      <c r="B39" s="194" t="s">
        <v>1075</v>
      </c>
      <c r="H39" s="194" t="s">
        <v>1294</v>
      </c>
      <c r="J39" s="244">
        <v>29963</v>
      </c>
      <c r="K39" s="244"/>
      <c r="L39" s="194" t="s">
        <v>1470</v>
      </c>
      <c r="O39" s="252">
        <v>1018.8278</v>
      </c>
      <c r="P39" s="224">
        <v>1529.7</v>
      </c>
      <c r="Q39" s="224">
        <v>57.971301820000008</v>
      </c>
      <c r="R39" s="194">
        <v>264.7</v>
      </c>
      <c r="S39" s="194">
        <v>1200</v>
      </c>
      <c r="T39" s="194">
        <v>984.24600233183003</v>
      </c>
      <c r="U39" s="194">
        <v>985.1327409127465</v>
      </c>
      <c r="V39" s="194">
        <v>338.2374355821014</v>
      </c>
      <c r="W39" s="194">
        <v>337.25417479031694</v>
      </c>
      <c r="X39" s="20" t="s">
        <v>1483</v>
      </c>
      <c r="Y39" s="20"/>
    </row>
    <row r="40" spans="2:26" s="194" customFormat="1" ht="30" hidden="1" x14ac:dyDescent="0.25">
      <c r="B40" s="194" t="s">
        <v>1075</v>
      </c>
      <c r="H40" s="194" t="s">
        <v>1294</v>
      </c>
      <c r="J40" s="244">
        <v>29963</v>
      </c>
      <c r="K40" s="244"/>
      <c r="L40" s="194" t="s">
        <v>1470</v>
      </c>
      <c r="O40" s="252">
        <v>1125.8103846153799</v>
      </c>
      <c r="P40" s="224">
        <v>1679.7</v>
      </c>
      <c r="Q40" s="224">
        <v>64.058610884615121</v>
      </c>
      <c r="R40" s="194">
        <v>264.7</v>
      </c>
      <c r="S40" s="194">
        <v>1200</v>
      </c>
      <c r="T40" s="194">
        <v>981.06465580120869</v>
      </c>
      <c r="U40" s="194">
        <v>981.95723621919421</v>
      </c>
      <c r="V40" s="194">
        <v>342.26010048315311</v>
      </c>
      <c r="W40" s="194">
        <v>341.16625964063724</v>
      </c>
      <c r="X40" s="20" t="s">
        <v>1483</v>
      </c>
      <c r="Y40" s="20"/>
    </row>
    <row r="41" spans="2:26" s="194" customFormat="1" ht="30" hidden="1" x14ac:dyDescent="0.25">
      <c r="B41" s="194" t="s">
        <v>1075</v>
      </c>
      <c r="H41" s="194" t="s">
        <v>1294</v>
      </c>
      <c r="J41" s="244">
        <v>29963</v>
      </c>
      <c r="K41" s="244"/>
      <c r="L41" s="194" t="s">
        <v>1470</v>
      </c>
      <c r="O41" s="252">
        <v>1202.8120299145201</v>
      </c>
      <c r="P41" s="224">
        <v>1799.7</v>
      </c>
      <c r="Q41" s="224">
        <v>68.44000450213619</v>
      </c>
      <c r="R41" s="194">
        <v>264.7</v>
      </c>
      <c r="S41" s="194">
        <v>1200</v>
      </c>
      <c r="T41" s="194">
        <v>978.63926451589157</v>
      </c>
      <c r="U41" s="194">
        <v>979.53866500924494</v>
      </c>
      <c r="V41" s="194">
        <v>354.42425416305946</v>
      </c>
      <c r="W41" s="194">
        <v>353.23746306118323</v>
      </c>
      <c r="X41" s="20" t="s">
        <v>1483</v>
      </c>
      <c r="Y41" s="20"/>
    </row>
    <row r="42" spans="2:26" s="194" customFormat="1" ht="30" hidden="1" x14ac:dyDescent="0.25">
      <c r="B42" s="194" t="s">
        <v>1075</v>
      </c>
      <c r="F42" s="194" t="s">
        <v>492</v>
      </c>
      <c r="H42" s="194" t="s">
        <v>1294</v>
      </c>
      <c r="J42" s="244">
        <v>29963</v>
      </c>
      <c r="K42" s="244"/>
      <c r="L42" s="194" t="s">
        <v>1470</v>
      </c>
      <c r="O42" s="252">
        <v>1207.3121260683699</v>
      </c>
      <c r="P42" s="224">
        <v>1816.7</v>
      </c>
      <c r="Q42" s="224">
        <v>68.696059973290247</v>
      </c>
      <c r="R42" s="194">
        <v>264.7</v>
      </c>
      <c r="S42" s="194">
        <v>1200</v>
      </c>
      <c r="T42" s="194">
        <v>978.49410290799301</v>
      </c>
      <c r="U42" s="194">
        <v>979.3939783409852</v>
      </c>
      <c r="V42" s="194">
        <v>362.32704171142927</v>
      </c>
      <c r="W42" s="194">
        <v>361.12805261755761</v>
      </c>
      <c r="X42" s="20" t="s">
        <v>1483</v>
      </c>
      <c r="Y42" s="20"/>
    </row>
    <row r="43" spans="2:26" s="194" customFormat="1" hidden="1" x14ac:dyDescent="0.25">
      <c r="B43" s="194" t="s">
        <v>606</v>
      </c>
      <c r="E43" s="194">
        <v>782.08</v>
      </c>
      <c r="F43" s="194">
        <v>797.32</v>
      </c>
      <c r="H43" s="194" t="s">
        <v>44</v>
      </c>
      <c r="J43" s="244">
        <v>24354</v>
      </c>
      <c r="K43" s="244"/>
      <c r="L43" s="194" t="s">
        <v>1251</v>
      </c>
      <c r="O43" s="252">
        <v>794.12089370932699</v>
      </c>
      <c r="P43" s="224">
        <v>1164.7</v>
      </c>
      <c r="Q43" s="194">
        <v>54.4</v>
      </c>
      <c r="R43" s="194">
        <v>238.95</v>
      </c>
      <c r="S43" s="194">
        <v>1200</v>
      </c>
      <c r="T43" s="194">
        <v>986.00654912389746</v>
      </c>
      <c r="U43" s="194">
        <v>986.89154267933532</v>
      </c>
      <c r="V43" s="194">
        <v>275.06124100382874</v>
      </c>
      <c r="W43" s="194">
        <v>274.3167315446193</v>
      </c>
      <c r="X43" s="20" t="s">
        <v>1482</v>
      </c>
      <c r="Y43" s="20"/>
    </row>
    <row r="44" spans="2:26" s="194" customFormat="1" hidden="1" x14ac:dyDescent="0.25">
      <c r="B44" s="194" t="s">
        <v>606</v>
      </c>
      <c r="E44" s="194">
        <v>899.73</v>
      </c>
      <c r="F44" s="194">
        <v>939.96</v>
      </c>
      <c r="H44" s="194" t="s">
        <v>44</v>
      </c>
      <c r="J44" s="244">
        <v>24354</v>
      </c>
      <c r="K44" s="244"/>
      <c r="L44" s="194" t="s">
        <v>1472</v>
      </c>
      <c r="O44" s="252">
        <v>908.90485564304402</v>
      </c>
      <c r="P44" s="224">
        <v>1334.7</v>
      </c>
      <c r="Q44" s="194">
        <v>62.22</v>
      </c>
      <c r="R44" s="194">
        <v>238.95</v>
      </c>
      <c r="S44" s="194">
        <v>1200</v>
      </c>
      <c r="T44" s="194">
        <v>982.04901147793385</v>
      </c>
      <c r="U44" s="194">
        <v>982.93941300290248</v>
      </c>
      <c r="V44" s="194">
        <v>285.29231666723763</v>
      </c>
      <c r="W44" s="194">
        <v>284.42700032352866</v>
      </c>
      <c r="X44" s="20" t="s">
        <v>1482</v>
      </c>
      <c r="Y44" s="20"/>
    </row>
    <row r="45" spans="2:26" s="194" customFormat="1" hidden="1" x14ac:dyDescent="0.25">
      <c r="B45" s="194" t="s">
        <v>167</v>
      </c>
      <c r="E45" s="194">
        <v>613</v>
      </c>
      <c r="F45" s="194">
        <v>624.71</v>
      </c>
      <c r="G45" s="194">
        <v>3</v>
      </c>
      <c r="H45" s="242" t="s">
        <v>44</v>
      </c>
      <c r="I45" s="242" t="s">
        <v>65</v>
      </c>
      <c r="J45" s="244">
        <v>40069</v>
      </c>
      <c r="K45" s="244"/>
      <c r="L45" s="194" t="s">
        <v>46</v>
      </c>
      <c r="O45" s="252">
        <v>613.71</v>
      </c>
      <c r="P45" s="224">
        <v>890</v>
      </c>
      <c r="Q45" s="194">
        <v>39.4</v>
      </c>
      <c r="R45" s="194">
        <v>370</v>
      </c>
      <c r="S45" s="194">
        <v>1200</v>
      </c>
      <c r="T45" s="194">
        <v>992.47541187837328</v>
      </c>
      <c r="U45" s="194">
        <v>993.36391042114985</v>
      </c>
      <c r="V45" s="194">
        <v>386.57288413893423</v>
      </c>
      <c r="W45" s="194">
        <v>386.00913764259019</v>
      </c>
      <c r="X45" s="20"/>
      <c r="Y45" s="20"/>
    </row>
    <row r="46" spans="2:26" s="194" customFormat="1" hidden="1" x14ac:dyDescent="0.25">
      <c r="B46" s="194" t="s">
        <v>167</v>
      </c>
      <c r="E46" s="194">
        <v>718</v>
      </c>
      <c r="F46" s="194">
        <v>731.71</v>
      </c>
      <c r="G46" s="194">
        <v>1</v>
      </c>
      <c r="H46" s="194" t="s">
        <v>44</v>
      </c>
      <c r="I46" s="242" t="s">
        <v>65</v>
      </c>
      <c r="J46" s="244">
        <v>40156</v>
      </c>
      <c r="K46" s="244"/>
      <c r="L46" s="194" t="s">
        <v>168</v>
      </c>
      <c r="O46" s="252">
        <v>718.71</v>
      </c>
      <c r="P46" s="224">
        <v>931.11</v>
      </c>
      <c r="Q46" s="194">
        <v>43.1</v>
      </c>
      <c r="R46" s="194">
        <v>370</v>
      </c>
      <c r="S46" s="194">
        <v>1200</v>
      </c>
      <c r="T46" s="194">
        <v>991.02628700974458</v>
      </c>
      <c r="U46" s="194">
        <v>991.91245999846285</v>
      </c>
      <c r="V46" s="194">
        <v>311.65048793531957</v>
      </c>
      <c r="W46" s="194">
        <v>311.06052294261644</v>
      </c>
      <c r="X46" s="20"/>
      <c r="Y46" s="20"/>
      <c r="Z46" s="127"/>
    </row>
    <row r="47" spans="2:26" s="194" customFormat="1" hidden="1" x14ac:dyDescent="0.25">
      <c r="B47" s="194" t="s">
        <v>176</v>
      </c>
      <c r="E47" s="194">
        <v>839.41</v>
      </c>
      <c r="F47" s="194">
        <v>850.1</v>
      </c>
      <c r="G47" s="194">
        <v>1</v>
      </c>
      <c r="H47" s="242" t="s">
        <v>44</v>
      </c>
      <c r="I47" s="242" t="s">
        <v>177</v>
      </c>
      <c r="J47" s="244">
        <v>40346</v>
      </c>
      <c r="K47" s="244"/>
      <c r="L47" s="194" t="s">
        <v>66</v>
      </c>
      <c r="M47" s="194">
        <v>6055</v>
      </c>
      <c r="O47" s="252">
        <v>840.3</v>
      </c>
      <c r="P47" s="224">
        <v>1264</v>
      </c>
      <c r="Q47" s="194">
        <v>50</v>
      </c>
      <c r="R47" s="194">
        <v>291.7</v>
      </c>
      <c r="S47" s="194">
        <v>6055</v>
      </c>
      <c r="T47" s="194">
        <v>988.06334287327047</v>
      </c>
      <c r="U47" s="194">
        <v>992.50045073462547</v>
      </c>
      <c r="V47" s="224">
        <v>350.54047880094822</v>
      </c>
      <c r="W47" s="224">
        <v>346.52074935498456</v>
      </c>
      <c r="X47" s="245"/>
      <c r="Y47" s="20"/>
      <c r="Z47" s="127"/>
    </row>
    <row r="48" spans="2:26" s="194" customFormat="1" hidden="1" x14ac:dyDescent="0.25">
      <c r="B48" s="194" t="s">
        <v>176</v>
      </c>
      <c r="E48" s="194">
        <v>911.91</v>
      </c>
      <c r="F48" s="194">
        <v>924.6</v>
      </c>
      <c r="G48" s="194">
        <v>2</v>
      </c>
      <c r="H48" s="242" t="s">
        <v>44</v>
      </c>
      <c r="I48" s="242" t="s">
        <v>177</v>
      </c>
      <c r="J48" s="244">
        <v>40349</v>
      </c>
      <c r="K48" s="244"/>
      <c r="L48" s="194" t="s">
        <v>179</v>
      </c>
      <c r="M48" s="194">
        <v>6055</v>
      </c>
      <c r="O48" s="252">
        <v>912.8</v>
      </c>
      <c r="P48" s="224">
        <v>1328</v>
      </c>
      <c r="Q48" s="194">
        <v>51</v>
      </c>
      <c r="R48" s="194">
        <v>291.7</v>
      </c>
      <c r="S48" s="194">
        <v>6055</v>
      </c>
      <c r="T48" s="194">
        <v>987.6070196879806</v>
      </c>
      <c r="U48" s="194">
        <v>992.04368291056176</v>
      </c>
      <c r="V48" s="224">
        <v>324.00306157581497</v>
      </c>
      <c r="W48" s="224">
        <v>319.77632835118527</v>
      </c>
      <c r="X48" s="245"/>
      <c r="Y48" s="20"/>
      <c r="Z48" s="127"/>
    </row>
    <row r="49" spans="2:26" s="194" customFormat="1" hidden="1" x14ac:dyDescent="0.25">
      <c r="B49" s="194" t="s">
        <v>176</v>
      </c>
      <c r="E49" s="194">
        <v>947.41</v>
      </c>
      <c r="F49" s="194">
        <v>958.6</v>
      </c>
      <c r="G49" s="194">
        <v>3</v>
      </c>
      <c r="H49" s="242" t="s">
        <v>44</v>
      </c>
      <c r="I49" s="242" t="s">
        <v>177</v>
      </c>
      <c r="J49" s="244">
        <v>40351</v>
      </c>
      <c r="K49" s="244"/>
      <c r="L49" s="194" t="s">
        <v>181</v>
      </c>
      <c r="M49" s="194">
        <v>6055</v>
      </c>
      <c r="O49" s="252">
        <v>948.3</v>
      </c>
      <c r="P49" s="224">
        <v>1364</v>
      </c>
      <c r="Q49" s="194">
        <v>54</v>
      </c>
      <c r="R49" s="194">
        <v>291.7</v>
      </c>
      <c r="S49" s="194">
        <v>6055</v>
      </c>
      <c r="T49" s="194">
        <v>986.19871656113662</v>
      </c>
      <c r="U49" s="194">
        <v>990.63626457015869</v>
      </c>
      <c r="V49" s="224">
        <v>315.50952938309058</v>
      </c>
      <c r="W49" s="224">
        <v>311.15497175084295</v>
      </c>
      <c r="X49" s="245"/>
      <c r="Y49" s="20"/>
      <c r="Z49" s="127"/>
    </row>
    <row r="50" spans="2:26" s="194" customFormat="1" hidden="1" x14ac:dyDescent="0.25">
      <c r="B50" s="194" t="s">
        <v>183</v>
      </c>
      <c r="E50" s="194">
        <v>743.55</v>
      </c>
      <c r="F50" s="194">
        <v>753.06</v>
      </c>
      <c r="G50" s="194">
        <v>4</v>
      </c>
      <c r="H50" s="242" t="s">
        <v>44</v>
      </c>
      <c r="I50" s="194" t="s">
        <v>184</v>
      </c>
      <c r="J50" s="244">
        <v>40330</v>
      </c>
      <c r="K50" s="244"/>
      <c r="L50" s="194" t="s">
        <v>66</v>
      </c>
      <c r="M50" s="194">
        <v>11257</v>
      </c>
      <c r="O50" s="252">
        <v>745.36</v>
      </c>
      <c r="P50" s="224">
        <v>1152</v>
      </c>
      <c r="Q50" s="194">
        <v>47</v>
      </c>
      <c r="R50" s="194">
        <v>299.39999999999998</v>
      </c>
      <c r="S50" s="194">
        <v>11257</v>
      </c>
      <c r="T50" s="194">
        <v>989.39202095906421</v>
      </c>
      <c r="U50" s="194">
        <v>997.62977109046199</v>
      </c>
      <c r="V50" s="224">
        <v>372.40931796723657</v>
      </c>
      <c r="W50" s="224">
        <v>365.65177909663169</v>
      </c>
      <c r="X50" s="245"/>
      <c r="Y50" s="20"/>
      <c r="Z50" s="127"/>
    </row>
    <row r="51" spans="2:26" s="194" customFormat="1" hidden="1" x14ac:dyDescent="0.25">
      <c r="B51" s="194" t="s">
        <v>183</v>
      </c>
      <c r="E51" s="194">
        <v>825.16</v>
      </c>
      <c r="F51" s="194">
        <v>837.97</v>
      </c>
      <c r="G51" s="194">
        <v>2</v>
      </c>
      <c r="H51" s="242" t="s">
        <v>44</v>
      </c>
      <c r="I51" s="194" t="s">
        <v>184</v>
      </c>
      <c r="J51" s="244">
        <v>40328</v>
      </c>
      <c r="K51" s="244"/>
      <c r="L51" s="194" t="s">
        <v>66</v>
      </c>
      <c r="M51" s="194">
        <v>11257</v>
      </c>
      <c r="O51" s="252">
        <v>827.27</v>
      </c>
      <c r="P51" s="224">
        <v>1177</v>
      </c>
      <c r="Q51" s="194">
        <v>50</v>
      </c>
      <c r="R51" s="194">
        <v>299.39999999999998</v>
      </c>
      <c r="S51" s="194">
        <v>11257</v>
      </c>
      <c r="T51" s="194">
        <v>988.06334287327047</v>
      </c>
      <c r="U51" s="194">
        <v>996.29297486780479</v>
      </c>
      <c r="V51" s="194">
        <v>309.3834363518323</v>
      </c>
      <c r="W51" s="194">
        <v>302.46751117605845</v>
      </c>
      <c r="X51" s="20"/>
      <c r="Y51" s="20"/>
    </row>
    <row r="52" spans="2:26" s="194" customFormat="1" hidden="1" x14ac:dyDescent="0.25">
      <c r="B52" s="194" t="s">
        <v>183</v>
      </c>
      <c r="E52" s="194">
        <v>847.94</v>
      </c>
      <c r="F52" s="194">
        <v>858.97</v>
      </c>
      <c r="G52" s="194">
        <v>1</v>
      </c>
      <c r="H52" s="242" t="s">
        <v>44</v>
      </c>
      <c r="I52" s="194" t="s">
        <v>184</v>
      </c>
      <c r="J52" s="244">
        <v>40327</v>
      </c>
      <c r="K52" s="244"/>
      <c r="L52" s="194" t="s">
        <v>66</v>
      </c>
      <c r="M52" s="194">
        <v>11257</v>
      </c>
      <c r="O52" s="252">
        <v>851.27</v>
      </c>
      <c r="P52" s="224">
        <v>1214</v>
      </c>
      <c r="Q52" s="194">
        <v>51</v>
      </c>
      <c r="R52" s="194">
        <v>299.39999999999998</v>
      </c>
      <c r="S52" s="194">
        <v>11257</v>
      </c>
      <c r="T52" s="194">
        <v>987.6070196879806</v>
      </c>
      <c r="U52" s="194">
        <v>995.83517213158029</v>
      </c>
      <c r="V52" s="194">
        <v>312.102226470662</v>
      </c>
      <c r="W52" s="194">
        <v>304.96360013431729</v>
      </c>
      <c r="X52" s="20"/>
      <c r="Y52" s="20"/>
    </row>
    <row r="53" spans="2:26" s="194" customFormat="1" hidden="1" x14ac:dyDescent="0.25">
      <c r="B53" s="194" t="s">
        <v>607</v>
      </c>
      <c r="E53" s="194">
        <v>2593.0300000000002</v>
      </c>
      <c r="F53" s="194">
        <v>2632.73</v>
      </c>
      <c r="H53" s="194" t="s">
        <v>44</v>
      </c>
      <c r="J53" s="244">
        <v>23834</v>
      </c>
      <c r="K53" s="244"/>
      <c r="L53" s="194" t="s">
        <v>1477</v>
      </c>
      <c r="O53" s="252">
        <v>2612.0261871870098</v>
      </c>
      <c r="P53" s="224">
        <v>3497.7</v>
      </c>
      <c r="Q53" s="224">
        <v>79</v>
      </c>
      <c r="R53" s="194">
        <v>395.92</v>
      </c>
      <c r="S53" s="194">
        <v>1200</v>
      </c>
      <c r="T53" s="194">
        <v>972.34954266796183</v>
      </c>
      <c r="U53" s="194">
        <v>973.27685285511711</v>
      </c>
      <c r="V53" s="194">
        <v>312.17519076772805</v>
      </c>
      <c r="W53" s="194">
        <v>309.76631700185681</v>
      </c>
      <c r="X53" s="20" t="s">
        <v>1482</v>
      </c>
      <c r="Y53" s="20"/>
    </row>
    <row r="54" spans="2:26" s="194" customFormat="1" hidden="1" x14ac:dyDescent="0.25">
      <c r="B54" s="194" t="s">
        <v>189</v>
      </c>
      <c r="E54" s="194">
        <v>1010.06</v>
      </c>
      <c r="F54" s="194">
        <v>1063.0899999999999</v>
      </c>
      <c r="H54" s="194" t="s">
        <v>44</v>
      </c>
      <c r="J54" s="244">
        <v>23568</v>
      </c>
      <c r="K54" s="244"/>
      <c r="L54" s="194" t="s">
        <v>94</v>
      </c>
      <c r="O54" s="252">
        <v>1006.30533347722</v>
      </c>
      <c r="P54" s="224">
        <v>1458.7</v>
      </c>
      <c r="Q54" s="194">
        <v>60</v>
      </c>
      <c r="R54" s="194">
        <v>293.81</v>
      </c>
      <c r="S54" s="194">
        <v>1200</v>
      </c>
      <c r="T54" s="194">
        <v>983.21064237956034</v>
      </c>
      <c r="U54" s="194">
        <v>984.09890170666688</v>
      </c>
      <c r="V54" s="224">
        <v>330.26541550110687</v>
      </c>
      <c r="W54" s="224">
        <v>329.32420729569776</v>
      </c>
      <c r="X54" s="248" t="s">
        <v>1482</v>
      </c>
      <c r="Y54" s="20"/>
      <c r="Z54" s="127"/>
    </row>
    <row r="55" spans="2:26" s="194" customFormat="1" hidden="1" x14ac:dyDescent="0.25">
      <c r="B55" s="194" t="s">
        <v>196</v>
      </c>
      <c r="E55" s="194">
        <v>1162.02</v>
      </c>
      <c r="F55" s="194">
        <v>1165.54</v>
      </c>
      <c r="G55" s="194">
        <v>10</v>
      </c>
      <c r="H55" s="242" t="s">
        <v>44</v>
      </c>
      <c r="I55" s="194" t="s">
        <v>36</v>
      </c>
      <c r="J55" s="244">
        <v>40419</v>
      </c>
      <c r="K55" s="244"/>
      <c r="L55" s="194" t="s">
        <v>40</v>
      </c>
      <c r="O55" s="252">
        <v>1162.3399999999999</v>
      </c>
      <c r="P55" s="224">
        <v>1699.22</v>
      </c>
      <c r="Q55" s="194">
        <v>72.8</v>
      </c>
      <c r="R55" s="194">
        <v>239.5</v>
      </c>
      <c r="S55" s="194">
        <v>1200</v>
      </c>
      <c r="T55" s="194">
        <v>976.11702887967454</v>
      </c>
      <c r="U55" s="194">
        <v>977.02578837535236</v>
      </c>
      <c r="V55" s="224">
        <v>300.68538681989298</v>
      </c>
      <c r="W55" s="224">
        <v>299.54735103137568</v>
      </c>
      <c r="X55" s="248"/>
      <c r="Y55" s="20"/>
      <c r="Z55" s="127"/>
    </row>
    <row r="56" spans="2:26" s="194" customFormat="1" hidden="1" x14ac:dyDescent="0.25">
      <c r="B56" s="194" t="s">
        <v>381</v>
      </c>
      <c r="E56" s="194">
        <v>1278</v>
      </c>
      <c r="F56" s="194">
        <v>1306.4000000000001</v>
      </c>
      <c r="G56" s="194">
        <v>3</v>
      </c>
      <c r="H56" s="242" t="s">
        <v>382</v>
      </c>
      <c r="I56" s="194" t="s">
        <v>308</v>
      </c>
      <c r="J56" s="244">
        <v>26561</v>
      </c>
      <c r="K56" s="244"/>
      <c r="L56" s="194" t="s">
        <v>383</v>
      </c>
      <c r="O56" s="252">
        <v>1278.02</v>
      </c>
      <c r="P56" s="224">
        <v>1840</v>
      </c>
      <c r="Q56" s="194">
        <v>75.599999999999994</v>
      </c>
      <c r="R56" s="194">
        <v>184.1</v>
      </c>
      <c r="S56" s="194">
        <v>1200</v>
      </c>
      <c r="T56" s="194">
        <v>974.44149744675019</v>
      </c>
      <c r="U56" s="194">
        <v>975.35781002579813</v>
      </c>
      <c r="V56" s="224">
        <v>233.25232105014834</v>
      </c>
      <c r="W56" s="224">
        <v>232.0054917534103</v>
      </c>
      <c r="X56" s="248"/>
      <c r="Y56" s="20"/>
      <c r="Z56" s="127"/>
    </row>
    <row r="57" spans="2:26" s="194" customFormat="1" hidden="1" x14ac:dyDescent="0.25">
      <c r="B57" s="194" t="s">
        <v>608</v>
      </c>
      <c r="E57" s="194">
        <v>1150.56</v>
      </c>
      <c r="F57" s="194">
        <v>1161.23</v>
      </c>
      <c r="H57" s="194" t="s">
        <v>44</v>
      </c>
      <c r="J57" s="244">
        <v>22908</v>
      </c>
      <c r="K57" s="244"/>
      <c r="L57" s="194" t="s">
        <v>1476</v>
      </c>
      <c r="O57" s="252">
        <v>1155.8189965694601</v>
      </c>
      <c r="P57" s="224">
        <v>1714.7</v>
      </c>
      <c r="Q57" s="194">
        <v>60</v>
      </c>
      <c r="R57" s="194">
        <v>262.76</v>
      </c>
      <c r="S57" s="194">
        <v>1200</v>
      </c>
      <c r="T57" s="194">
        <v>983.21064237956034</v>
      </c>
      <c r="U57" s="194">
        <v>984.09890170666688</v>
      </c>
      <c r="V57" s="194">
        <v>332.7049413705804</v>
      </c>
      <c r="W57" s="194">
        <v>331.59855231881147</v>
      </c>
      <c r="X57" s="20" t="s">
        <v>1482</v>
      </c>
      <c r="Y57" s="20"/>
    </row>
    <row r="58" spans="2:26" s="194" customFormat="1" hidden="1" x14ac:dyDescent="0.25">
      <c r="B58" s="194" t="s">
        <v>1158</v>
      </c>
      <c r="E58" s="194">
        <v>636.09</v>
      </c>
      <c r="F58" s="194">
        <v>643.71</v>
      </c>
      <c r="H58" s="194" t="s">
        <v>44</v>
      </c>
      <c r="J58" s="244">
        <v>30783</v>
      </c>
      <c r="K58" s="244"/>
      <c r="L58" s="194" t="s">
        <v>1480</v>
      </c>
      <c r="O58" s="252">
        <v>638.33485008818298</v>
      </c>
      <c r="P58" s="224">
        <v>920.83</v>
      </c>
      <c r="Q58" s="194">
        <v>46.94</v>
      </c>
      <c r="R58" s="194">
        <v>313.60000000000002</v>
      </c>
      <c r="S58" s="194">
        <v>1200</v>
      </c>
      <c r="T58" s="194">
        <v>989.41796903935665</v>
      </c>
      <c r="U58" s="194">
        <v>990.30269820928197</v>
      </c>
      <c r="V58" s="194">
        <v>329.39644852426568</v>
      </c>
      <c r="W58" s="194">
        <v>328.81205241801445</v>
      </c>
      <c r="X58" s="20" t="s">
        <v>1482</v>
      </c>
      <c r="Y58" s="20"/>
    </row>
    <row r="59" spans="2:26" s="194" customFormat="1" hidden="1" x14ac:dyDescent="0.25">
      <c r="B59" s="194" t="s">
        <v>609</v>
      </c>
      <c r="E59" s="194">
        <v>1391.34</v>
      </c>
      <c r="F59" s="194">
        <v>1399.57</v>
      </c>
      <c r="H59" s="194" t="s">
        <v>44</v>
      </c>
      <c r="J59" s="244">
        <v>25532</v>
      </c>
      <c r="K59" s="244"/>
      <c r="L59" s="194" t="s">
        <v>1479</v>
      </c>
      <c r="O59" s="252">
        <v>1398.2012010614501</v>
      </c>
      <c r="P59" s="224">
        <v>2086.6</v>
      </c>
      <c r="Q59" s="194">
        <v>77</v>
      </c>
      <c r="R59" s="194">
        <v>214.87</v>
      </c>
      <c r="S59" s="194">
        <v>1200</v>
      </c>
      <c r="T59" s="194">
        <v>973.58766470128546</v>
      </c>
      <c r="U59" s="194">
        <v>974.50825174420572</v>
      </c>
      <c r="V59" s="194">
        <v>323.03097902529839</v>
      </c>
      <c r="W59" s="194">
        <v>321.60796644182278</v>
      </c>
      <c r="X59" s="20" t="s">
        <v>1482</v>
      </c>
      <c r="Y59" s="20"/>
    </row>
    <row r="60" spans="2:26" s="194" customFormat="1" hidden="1" x14ac:dyDescent="0.25">
      <c r="B60" s="194" t="s">
        <v>224</v>
      </c>
      <c r="E60" s="194">
        <v>799.41</v>
      </c>
      <c r="F60" s="194">
        <v>813.13</v>
      </c>
      <c r="G60" s="194">
        <v>1</v>
      </c>
      <c r="H60" s="242" t="s">
        <v>44</v>
      </c>
      <c r="I60" s="194" t="s">
        <v>177</v>
      </c>
      <c r="J60" s="244">
        <v>1</v>
      </c>
      <c r="K60" s="244"/>
      <c r="L60" s="194" t="s">
        <v>94</v>
      </c>
      <c r="O60" s="252">
        <v>800.3</v>
      </c>
      <c r="P60" s="224">
        <v>1242</v>
      </c>
      <c r="Q60" s="194">
        <v>49</v>
      </c>
      <c r="R60" s="194">
        <v>236.5</v>
      </c>
      <c r="S60" s="194">
        <v>1200</v>
      </c>
      <c r="T60" s="194">
        <v>988.51299837495981</v>
      </c>
      <c r="U60" s="194">
        <v>989.39737870123554</v>
      </c>
      <c r="V60" s="194">
        <v>319.2889988937884</v>
      </c>
      <c r="W60" s="194">
        <v>318.49964311643907</v>
      </c>
      <c r="X60" s="20"/>
      <c r="Y60" s="20"/>
    </row>
    <row r="61" spans="2:26" s="194" customFormat="1" hidden="1" x14ac:dyDescent="0.25">
      <c r="B61" s="194" t="s">
        <v>224</v>
      </c>
      <c r="E61" s="194">
        <v>862.91</v>
      </c>
      <c r="F61" s="194">
        <v>867.13</v>
      </c>
      <c r="G61" s="194">
        <v>2</v>
      </c>
      <c r="H61" s="242" t="s">
        <v>44</v>
      </c>
      <c r="I61" s="194" t="s">
        <v>177</v>
      </c>
      <c r="J61" s="244">
        <v>40319</v>
      </c>
      <c r="K61" s="244"/>
      <c r="L61" s="194" t="s">
        <v>94</v>
      </c>
      <c r="O61" s="252">
        <v>863.8</v>
      </c>
      <c r="P61" s="224">
        <v>1238</v>
      </c>
      <c r="Q61" s="194">
        <v>50</v>
      </c>
      <c r="R61" s="194">
        <v>236.5</v>
      </c>
      <c r="S61" s="194">
        <v>1200</v>
      </c>
      <c r="T61" s="194">
        <v>988.06334287327047</v>
      </c>
      <c r="U61" s="194">
        <v>988.94766585131731</v>
      </c>
      <c r="V61" s="224">
        <v>253.34550059776427</v>
      </c>
      <c r="W61" s="224">
        <v>252.55802207025113</v>
      </c>
      <c r="X61" s="245"/>
      <c r="Y61" s="20"/>
      <c r="Z61" s="127"/>
    </row>
    <row r="62" spans="2:26" s="194" customFormat="1" ht="26.25" hidden="1" x14ac:dyDescent="0.25">
      <c r="B62" s="194" t="s">
        <v>1161</v>
      </c>
      <c r="H62" s="194" t="s">
        <v>1294</v>
      </c>
      <c r="J62" s="244">
        <v>29934</v>
      </c>
      <c r="K62" s="244"/>
      <c r="L62" s="194" t="s">
        <v>1474</v>
      </c>
      <c r="O62" s="252">
        <v>617.56858886893997</v>
      </c>
      <c r="P62" s="224">
        <v>911.7</v>
      </c>
      <c r="Q62" s="224">
        <v>37.609927062118444</v>
      </c>
      <c r="R62" s="194">
        <v>214.7</v>
      </c>
      <c r="S62" s="194">
        <v>1200</v>
      </c>
      <c r="T62" s="194">
        <v>993.13965878567831</v>
      </c>
      <c r="U62" s="194">
        <v>994.02960367284174</v>
      </c>
      <c r="V62" s="224">
        <v>242.35003286887815</v>
      </c>
      <c r="W62" s="224">
        <v>241.77237500899486</v>
      </c>
      <c r="X62" s="245" t="s">
        <v>1483</v>
      </c>
      <c r="Y62" s="20"/>
      <c r="Z62" s="127"/>
    </row>
    <row r="63" spans="2:26" s="194" customFormat="1" ht="26.25" hidden="1" x14ac:dyDescent="0.25">
      <c r="B63" s="194" t="s">
        <v>1161</v>
      </c>
      <c r="H63" s="194" t="s">
        <v>1294</v>
      </c>
      <c r="J63" s="244">
        <v>29934</v>
      </c>
      <c r="K63" s="244"/>
      <c r="L63" s="194" t="s">
        <v>1474</v>
      </c>
      <c r="O63" s="252">
        <v>630.76811490125601</v>
      </c>
      <c r="P63" s="224">
        <v>932.7</v>
      </c>
      <c r="Q63" s="224">
        <v>38.413778197486494</v>
      </c>
      <c r="R63" s="194">
        <v>214.7</v>
      </c>
      <c r="S63" s="194">
        <v>1200</v>
      </c>
      <c r="T63" s="194">
        <v>992.84440611374532</v>
      </c>
      <c r="U63" s="194">
        <v>993.73367570828952</v>
      </c>
      <c r="V63" s="224">
        <v>244.20869850074183</v>
      </c>
      <c r="W63" s="224">
        <v>243.61783184451991</v>
      </c>
      <c r="X63" s="245" t="s">
        <v>1483</v>
      </c>
      <c r="Y63" s="20"/>
      <c r="Z63" s="127"/>
    </row>
    <row r="64" spans="2:26" s="194" customFormat="1" ht="26.25" hidden="1" x14ac:dyDescent="0.25">
      <c r="B64" s="194" t="s">
        <v>1161</v>
      </c>
      <c r="H64" s="194" t="s">
        <v>1294</v>
      </c>
      <c r="J64" s="244">
        <v>29934</v>
      </c>
      <c r="K64" s="244"/>
      <c r="L64" s="194" t="s">
        <v>1474</v>
      </c>
      <c r="O64" s="252">
        <v>644.76761220825802</v>
      </c>
      <c r="P64" s="224">
        <v>947.7</v>
      </c>
      <c r="Q64" s="224">
        <v>39.266347583482911</v>
      </c>
      <c r="R64" s="194">
        <v>214.7</v>
      </c>
      <c r="S64" s="194">
        <v>1200</v>
      </c>
      <c r="T64" s="194">
        <v>992.52585071254248</v>
      </c>
      <c r="U64" s="194">
        <v>993.4144500389018</v>
      </c>
      <c r="V64" s="224">
        <v>241.04332525522995</v>
      </c>
      <c r="W64" s="224">
        <v>240.44302320917149</v>
      </c>
      <c r="X64" s="245" t="s">
        <v>1483</v>
      </c>
      <c r="Y64" s="20"/>
      <c r="Z64" s="127"/>
    </row>
    <row r="65" spans="1:30" s="194" customFormat="1" ht="26.25" hidden="1" x14ac:dyDescent="0.25">
      <c r="B65" s="194" t="s">
        <v>1161</v>
      </c>
      <c r="H65" s="194" t="s">
        <v>1294</v>
      </c>
      <c r="J65" s="244">
        <v>29934</v>
      </c>
      <c r="K65" s="244"/>
      <c r="L65" s="194" t="s">
        <v>1474</v>
      </c>
      <c r="O65" s="252">
        <v>664.766894075403</v>
      </c>
      <c r="P65" s="224">
        <v>975.7</v>
      </c>
      <c r="Q65" s="224">
        <v>40.484303849192038</v>
      </c>
      <c r="R65" s="194">
        <v>214.7</v>
      </c>
      <c r="S65" s="194">
        <v>1200</v>
      </c>
      <c r="T65" s="194">
        <v>992.06123776832851</v>
      </c>
      <c r="U65" s="194">
        <v>992.94896172411711</v>
      </c>
      <c r="V65" s="224">
        <v>241.1957482607416</v>
      </c>
      <c r="W65" s="224">
        <v>240.57774025529699</v>
      </c>
      <c r="X65" s="245" t="s">
        <v>1483</v>
      </c>
      <c r="Y65" s="20"/>
      <c r="Z65" s="127"/>
    </row>
    <row r="66" spans="1:30" s="127" customFormat="1" ht="26.25" hidden="1" x14ac:dyDescent="0.25">
      <c r="A66" s="194"/>
      <c r="B66" s="194" t="s">
        <v>1161</v>
      </c>
      <c r="C66" s="194"/>
      <c r="D66" s="194"/>
      <c r="E66" s="194"/>
      <c r="F66" s="194" t="s">
        <v>492</v>
      </c>
      <c r="G66" s="194"/>
      <c r="H66" s="194" t="s">
        <v>1294</v>
      </c>
      <c r="I66" s="194"/>
      <c r="J66" s="244">
        <v>29934</v>
      </c>
      <c r="K66" s="244"/>
      <c r="L66" s="194" t="s">
        <v>1473</v>
      </c>
      <c r="M66" s="194"/>
      <c r="N66" s="194"/>
      <c r="O66" s="252">
        <v>721.764847396768</v>
      </c>
      <c r="P66" s="224">
        <v>1094.7</v>
      </c>
      <c r="Q66" s="224">
        <v>43.955479206463167</v>
      </c>
      <c r="R66" s="194">
        <v>214.7</v>
      </c>
      <c r="S66" s="194">
        <v>1200</v>
      </c>
      <c r="T66" s="194">
        <v>990.67701694688844</v>
      </c>
      <c r="U66" s="194">
        <v>991.56278128729457</v>
      </c>
      <c r="V66" s="224">
        <v>269.59042251662805</v>
      </c>
      <c r="W66" s="224">
        <v>268.89663533959771</v>
      </c>
      <c r="X66" s="245" t="s">
        <v>1483</v>
      </c>
      <c r="Y66" s="20"/>
    </row>
    <row r="67" spans="1:30" s="127" customFormat="1" ht="30" hidden="1" x14ac:dyDescent="0.25">
      <c r="A67" s="194"/>
      <c r="B67" s="194" t="s">
        <v>1161</v>
      </c>
      <c r="C67" s="194"/>
      <c r="D67" s="194"/>
      <c r="E67" s="194"/>
      <c r="F67" s="194" t="s">
        <v>492</v>
      </c>
      <c r="G67" s="194"/>
      <c r="H67" s="194" t="s">
        <v>1294</v>
      </c>
      <c r="I67" s="194"/>
      <c r="J67" s="244">
        <v>29934</v>
      </c>
      <c r="K67" s="244"/>
      <c r="L67" s="194" t="s">
        <v>1473</v>
      </c>
      <c r="M67" s="194"/>
      <c r="N67" s="194"/>
      <c r="O67" s="252">
        <v>736.764308797127</v>
      </c>
      <c r="P67" s="224">
        <v>1116.7</v>
      </c>
      <c r="Q67" s="224">
        <v>44.868946405745035</v>
      </c>
      <c r="R67" s="194">
        <v>214.7</v>
      </c>
      <c r="S67" s="194">
        <v>1200</v>
      </c>
      <c r="T67" s="194">
        <v>990.29830866236864</v>
      </c>
      <c r="U67" s="194">
        <v>991.18369116718225</v>
      </c>
      <c r="V67" s="194">
        <v>270.50224634759832</v>
      </c>
      <c r="W67" s="194">
        <v>269.79428013701704</v>
      </c>
      <c r="X67" s="20" t="s">
        <v>1483</v>
      </c>
      <c r="Y67" s="20"/>
      <c r="Z67" s="194"/>
    </row>
    <row r="68" spans="1:30" s="127" customFormat="1" ht="30" hidden="1" x14ac:dyDescent="0.25">
      <c r="A68" s="194"/>
      <c r="B68" s="194" t="s">
        <v>1161</v>
      </c>
      <c r="C68" s="194"/>
      <c r="D68" s="194"/>
      <c r="E68" s="194"/>
      <c r="F68" s="194" t="s">
        <v>492</v>
      </c>
      <c r="G68" s="194"/>
      <c r="H68" s="194" t="s">
        <v>1294</v>
      </c>
      <c r="I68" s="194"/>
      <c r="J68" s="244">
        <v>29934</v>
      </c>
      <c r="K68" s="244"/>
      <c r="L68" s="194" t="s">
        <v>1473</v>
      </c>
      <c r="M68" s="194"/>
      <c r="N68" s="194"/>
      <c r="O68" s="252">
        <v>743.764057450628</v>
      </c>
      <c r="P68" s="224">
        <v>1125.7</v>
      </c>
      <c r="Q68" s="224">
        <v>45.295231098743244</v>
      </c>
      <c r="R68" s="194">
        <v>214.7</v>
      </c>
      <c r="S68" s="194">
        <v>1200</v>
      </c>
      <c r="T68" s="194">
        <v>990.11955887714066</v>
      </c>
      <c r="U68" s="194">
        <v>991.00478264939056</v>
      </c>
      <c r="V68" s="194">
        <v>270.03439489471396</v>
      </c>
      <c r="W68" s="194">
        <v>269.32059314645892</v>
      </c>
      <c r="X68" s="20" t="s">
        <v>1483</v>
      </c>
      <c r="Y68" s="20"/>
      <c r="Z68" s="194"/>
    </row>
    <row r="69" spans="1:30" s="194" customFormat="1" ht="30" hidden="1" x14ac:dyDescent="0.25">
      <c r="B69" s="194" t="s">
        <v>1161</v>
      </c>
      <c r="F69" s="194" t="s">
        <v>492</v>
      </c>
      <c r="H69" s="194" t="s">
        <v>1294</v>
      </c>
      <c r="J69" s="244">
        <v>29934</v>
      </c>
      <c r="K69" s="244"/>
      <c r="L69" s="194" t="s">
        <v>391</v>
      </c>
      <c r="O69" s="252">
        <v>787.762477558348</v>
      </c>
      <c r="P69" s="224">
        <v>1191.7</v>
      </c>
      <c r="Q69" s="224">
        <v>47.974734883303391</v>
      </c>
      <c r="R69" s="194">
        <v>214.7</v>
      </c>
      <c r="S69" s="194">
        <v>1200</v>
      </c>
      <c r="T69" s="194">
        <v>988.96701790868258</v>
      </c>
      <c r="U69" s="194">
        <v>989.85153358510809</v>
      </c>
      <c r="V69" s="194">
        <v>273.87313421936324</v>
      </c>
      <c r="W69" s="194">
        <v>273.11632595052401</v>
      </c>
      <c r="X69" s="20" t="s">
        <v>1483</v>
      </c>
      <c r="Y69" s="20"/>
    </row>
    <row r="70" spans="1:30" s="194" customFormat="1" ht="30" hidden="1" x14ac:dyDescent="0.25">
      <c r="B70" s="194" t="s">
        <v>1161</v>
      </c>
      <c r="F70" s="194" t="s">
        <v>492</v>
      </c>
      <c r="H70" s="194" t="s">
        <v>1294</v>
      </c>
      <c r="J70" s="244">
        <v>29934</v>
      </c>
      <c r="K70" s="244"/>
      <c r="L70" s="194" t="s">
        <v>391</v>
      </c>
      <c r="O70" s="252">
        <v>793.26228007181305</v>
      </c>
      <c r="P70" s="224">
        <v>1193.7</v>
      </c>
      <c r="Q70" s="224">
        <v>48.30967285637341</v>
      </c>
      <c r="R70" s="194">
        <v>214.7</v>
      </c>
      <c r="S70" s="194">
        <v>1200</v>
      </c>
      <c r="T70" s="194">
        <v>988.81948067667406</v>
      </c>
      <c r="U70" s="194">
        <v>989.70394371677185</v>
      </c>
      <c r="V70" s="194">
        <v>269.92130181218897</v>
      </c>
      <c r="W70" s="194">
        <v>269.16304236190535</v>
      </c>
      <c r="X70" s="20" t="s">
        <v>1483</v>
      </c>
      <c r="Y70" s="20"/>
    </row>
    <row r="71" spans="1:30" s="194" customFormat="1" ht="26.25" hidden="1" x14ac:dyDescent="0.25">
      <c r="B71" s="194" t="s">
        <v>1161</v>
      </c>
      <c r="F71" s="194" t="s">
        <v>492</v>
      </c>
      <c r="H71" s="194" t="s">
        <v>1294</v>
      </c>
      <c r="J71" s="244">
        <v>29934</v>
      </c>
      <c r="K71" s="244"/>
      <c r="L71" s="194" t="s">
        <v>1251</v>
      </c>
      <c r="O71" s="252">
        <v>875.76049874220701</v>
      </c>
      <c r="P71" s="224">
        <v>1285.7</v>
      </c>
      <c r="Q71" s="224">
        <v>53.333814373400408</v>
      </c>
      <c r="R71" s="194">
        <v>214.7</v>
      </c>
      <c r="S71" s="194">
        <v>1200</v>
      </c>
      <c r="T71" s="194">
        <v>986.51648713696011</v>
      </c>
      <c r="U71" s="194">
        <v>987.40117486760732</v>
      </c>
      <c r="V71" s="224">
        <v>254.95022766592194</v>
      </c>
      <c r="W71" s="224">
        <v>254.1295040619591</v>
      </c>
      <c r="X71" s="245" t="s">
        <v>1483</v>
      </c>
      <c r="Y71" s="20"/>
      <c r="Z71" s="127"/>
    </row>
    <row r="72" spans="1:30" s="194" customFormat="1" ht="30" hidden="1" x14ac:dyDescent="0.25">
      <c r="B72" s="194" t="s">
        <v>1161</v>
      </c>
      <c r="F72" s="194" t="s">
        <v>492</v>
      </c>
      <c r="H72" s="194" t="s">
        <v>1294</v>
      </c>
      <c r="J72" s="244">
        <v>29934</v>
      </c>
      <c r="K72" s="242"/>
      <c r="L72" s="194" t="s">
        <v>1251</v>
      </c>
      <c r="O72" s="252">
        <v>890.76089248605399</v>
      </c>
      <c r="P72" s="224">
        <v>1306.7</v>
      </c>
      <c r="Q72" s="224">
        <v>54.247338352400689</v>
      </c>
      <c r="R72" s="194">
        <v>214.7</v>
      </c>
      <c r="S72" s="194">
        <v>1200</v>
      </c>
      <c r="T72" s="194">
        <v>986.08001133609332</v>
      </c>
      <c r="U72" s="194">
        <v>986.9649552557388</v>
      </c>
      <c r="V72" s="194">
        <v>255.32359181094182</v>
      </c>
      <c r="W72" s="194">
        <v>254.48848309523544</v>
      </c>
      <c r="X72" s="20" t="s">
        <v>1483</v>
      </c>
      <c r="Y72" s="20"/>
    </row>
    <row r="73" spans="1:30" ht="26.25" hidden="1" x14ac:dyDescent="0.25">
      <c r="B73" s="194" t="s">
        <v>1161</v>
      </c>
      <c r="C73" s="194"/>
      <c r="D73" s="194"/>
      <c r="E73" s="194"/>
      <c r="F73" s="194" t="s">
        <v>492</v>
      </c>
      <c r="G73" s="194"/>
      <c r="H73" s="194" t="s">
        <v>1294</v>
      </c>
      <c r="I73" s="194"/>
      <c r="J73" s="244">
        <v>29934</v>
      </c>
      <c r="K73" s="242"/>
      <c r="L73" s="194" t="s">
        <v>1251</v>
      </c>
      <c r="M73" s="194"/>
      <c r="N73" s="194"/>
      <c r="O73" s="252">
        <v>897.26106310838804</v>
      </c>
      <c r="P73" s="224">
        <v>1315.7</v>
      </c>
      <c r="Q73" s="224">
        <v>54.643198743300829</v>
      </c>
      <c r="R73" s="194">
        <v>214.7</v>
      </c>
      <c r="S73" s="194">
        <v>1200</v>
      </c>
      <c r="T73" s="194">
        <v>985.88921244595201</v>
      </c>
      <c r="U73" s="194">
        <v>986.77428916104009</v>
      </c>
      <c r="V73" s="224">
        <v>255.41989786894226</v>
      </c>
      <c r="W73" s="224">
        <v>254.5785858111841</v>
      </c>
      <c r="X73" s="245" t="s">
        <v>1483</v>
      </c>
      <c r="Y73" s="20"/>
      <c r="Z73" s="127"/>
      <c r="AA73" s="194"/>
      <c r="AB73" s="194"/>
      <c r="AC73" s="194"/>
      <c r="AD73" s="194"/>
    </row>
    <row r="74" spans="1:30" ht="30" hidden="1" x14ac:dyDescent="0.25">
      <c r="B74" s="194" t="s">
        <v>1161</v>
      </c>
      <c r="C74" s="194"/>
      <c r="D74" s="194"/>
      <c r="E74" s="194"/>
      <c r="F74" s="194" t="s">
        <v>492</v>
      </c>
      <c r="G74" s="194"/>
      <c r="H74" s="194" t="s">
        <v>1294</v>
      </c>
      <c r="I74" s="194"/>
      <c r="J74" s="244">
        <v>29934</v>
      </c>
      <c r="K74" s="242"/>
      <c r="L74" s="194" t="s">
        <v>1251</v>
      </c>
      <c r="M74" s="194"/>
      <c r="N74" s="194"/>
      <c r="O74" s="252">
        <v>916.761574975391</v>
      </c>
      <c r="P74" s="224">
        <v>1342.7</v>
      </c>
      <c r="Q74" s="224">
        <v>55.830779916001312</v>
      </c>
      <c r="R74" s="194">
        <v>214.7</v>
      </c>
      <c r="S74" s="194">
        <v>1200</v>
      </c>
      <c r="T74" s="194">
        <v>985.31084254763289</v>
      </c>
      <c r="U74" s="194">
        <v>986.19639861371888</v>
      </c>
      <c r="V74" s="194">
        <v>255.72995067890884</v>
      </c>
      <c r="W74" s="194">
        <v>254.86990079758584</v>
      </c>
      <c r="X74" s="20" t="s">
        <v>1483</v>
      </c>
      <c r="Y74" s="20"/>
      <c r="Z74" s="194"/>
      <c r="AA74" s="194"/>
      <c r="AB74" s="194"/>
      <c r="AC74" s="194"/>
      <c r="AD74" s="194"/>
    </row>
    <row r="75" spans="1:30" ht="30" hidden="1" x14ac:dyDescent="0.25">
      <c r="B75" s="194" t="s">
        <v>1161</v>
      </c>
      <c r="C75" s="194"/>
      <c r="D75" s="194"/>
      <c r="E75" s="194"/>
      <c r="F75" s="194" t="s">
        <v>492</v>
      </c>
      <c r="G75" s="194"/>
      <c r="H75" s="194" t="s">
        <v>1294</v>
      </c>
      <c r="I75" s="194"/>
      <c r="J75" s="244">
        <v>29934</v>
      </c>
      <c r="K75" s="242"/>
      <c r="L75" s="194" t="s">
        <v>1251</v>
      </c>
      <c r="M75" s="194"/>
      <c r="N75" s="194"/>
      <c r="O75" s="252">
        <v>930.261929344853</v>
      </c>
      <c r="P75" s="224">
        <v>1360.7</v>
      </c>
      <c r="Q75" s="224">
        <v>56.65295149710154</v>
      </c>
      <c r="R75" s="194">
        <v>214.7</v>
      </c>
      <c r="S75" s="194">
        <v>1200</v>
      </c>
      <c r="T75" s="194">
        <v>984.90522254722873</v>
      </c>
      <c r="U75" s="194">
        <v>985.79118334934867</v>
      </c>
      <c r="V75" s="194">
        <v>255.46932257679998</v>
      </c>
      <c r="W75" s="194">
        <v>254.59662697821182</v>
      </c>
      <c r="X75" s="20" t="s">
        <v>1483</v>
      </c>
      <c r="Y75" s="20"/>
      <c r="Z75" s="194"/>
      <c r="AA75" s="194"/>
      <c r="AB75" s="194"/>
      <c r="AC75" s="194"/>
      <c r="AD75" s="194"/>
    </row>
    <row r="76" spans="1:30" ht="30" hidden="1" x14ac:dyDescent="0.25">
      <c r="B76" s="194" t="s">
        <v>1161</v>
      </c>
      <c r="C76" s="194"/>
      <c r="D76" s="194"/>
      <c r="E76" s="194"/>
      <c r="F76" s="194" t="s">
        <v>492</v>
      </c>
      <c r="G76" s="194"/>
      <c r="H76" s="194" t="s">
        <v>1294</v>
      </c>
      <c r="I76" s="194"/>
      <c r="J76" s="244">
        <v>29934</v>
      </c>
      <c r="K76" s="242"/>
      <c r="L76" s="194" t="s">
        <v>1251</v>
      </c>
      <c r="M76" s="194"/>
      <c r="N76" s="194"/>
      <c r="O76" s="252">
        <v>945.76233621349604</v>
      </c>
      <c r="P76" s="224">
        <v>1382.7</v>
      </c>
      <c r="Q76" s="224">
        <v>57.596926275401906</v>
      </c>
      <c r="R76" s="194">
        <v>214.7</v>
      </c>
      <c r="S76" s="194">
        <v>1200</v>
      </c>
      <c r="T76" s="194">
        <v>984.43430038373708</v>
      </c>
      <c r="U76" s="194">
        <v>985.32080166940125</v>
      </c>
      <c r="V76" s="194">
        <v>256.14071427314502</v>
      </c>
      <c r="W76" s="194">
        <v>255.25251951263124</v>
      </c>
      <c r="X76" s="20" t="s">
        <v>1483</v>
      </c>
      <c r="Y76" s="20"/>
      <c r="Z76" s="194"/>
      <c r="AA76" s="194"/>
      <c r="AB76" s="194"/>
      <c r="AC76" s="194"/>
      <c r="AD76" s="194"/>
    </row>
    <row r="77" spans="1:30" ht="30" hidden="1" x14ac:dyDescent="0.25">
      <c r="B77" s="194" t="s">
        <v>1161</v>
      </c>
      <c r="C77" s="194"/>
      <c r="D77" s="194"/>
      <c r="E77" s="194"/>
      <c r="F77" s="194" t="s">
        <v>492</v>
      </c>
      <c r="G77" s="194"/>
      <c r="H77" s="194" t="s">
        <v>1294</v>
      </c>
      <c r="I77" s="194"/>
      <c r="J77" s="244">
        <v>29934</v>
      </c>
      <c r="K77" s="242"/>
      <c r="L77" s="194" t="s">
        <v>1251</v>
      </c>
      <c r="M77" s="194"/>
      <c r="N77" s="194"/>
      <c r="O77" s="252">
        <v>960.76272995734405</v>
      </c>
      <c r="P77" s="224">
        <v>1403.7</v>
      </c>
      <c r="Q77" s="224">
        <v>58.510450254402251</v>
      </c>
      <c r="R77" s="194">
        <v>214.7</v>
      </c>
      <c r="S77" s="194">
        <v>1200</v>
      </c>
      <c r="T77" s="194">
        <v>983.97330787607075</v>
      </c>
      <c r="U77" s="194">
        <v>984.86041154085376</v>
      </c>
      <c r="V77" s="194">
        <v>256.60317091960098</v>
      </c>
      <c r="W77" s="194">
        <v>255.70002912935536</v>
      </c>
      <c r="X77" s="20" t="s">
        <v>1483</v>
      </c>
      <c r="Y77" s="20"/>
      <c r="Z77" s="194"/>
      <c r="AA77" s="194"/>
      <c r="AB77" s="194"/>
      <c r="AC77" s="194"/>
      <c r="AD77" s="194"/>
    </row>
    <row r="78" spans="1:30" hidden="1" x14ac:dyDescent="0.25">
      <c r="B78" s="194" t="s">
        <v>389</v>
      </c>
      <c r="C78" s="194"/>
      <c r="D78" s="194"/>
      <c r="E78" s="194">
        <v>1055</v>
      </c>
      <c r="F78" s="194">
        <v>1062</v>
      </c>
      <c r="G78" s="194">
        <v>1</v>
      </c>
      <c r="H78" s="242" t="s">
        <v>44</v>
      </c>
      <c r="I78" s="194" t="s">
        <v>390</v>
      </c>
      <c r="J78" s="244">
        <v>35904</v>
      </c>
      <c r="K78" s="242"/>
      <c r="L78" s="194" t="s">
        <v>391</v>
      </c>
      <c r="M78" s="194" t="s">
        <v>47</v>
      </c>
      <c r="N78" s="194"/>
      <c r="O78" s="252">
        <v>1057.4000000000001</v>
      </c>
      <c r="P78" s="224">
        <v>1434</v>
      </c>
      <c r="Q78" s="194">
        <v>77.2</v>
      </c>
      <c r="R78" s="194">
        <v>271</v>
      </c>
      <c r="S78" s="194">
        <v>1200</v>
      </c>
      <c r="T78" s="194">
        <v>973.46482163519659</v>
      </c>
      <c r="U78" s="194">
        <v>974.38604776451416</v>
      </c>
      <c r="V78" s="194">
        <v>248.96660386743929</v>
      </c>
      <c r="W78" s="194">
        <v>247.987724119424</v>
      </c>
      <c r="X78" s="20"/>
      <c r="Y78" s="20"/>
      <c r="Z78" s="194"/>
      <c r="AA78" s="194"/>
      <c r="AB78" s="194"/>
      <c r="AC78" s="194"/>
      <c r="AD78" s="194"/>
    </row>
    <row r="79" spans="1:30" hidden="1" x14ac:dyDescent="0.25">
      <c r="B79" s="194" t="s">
        <v>228</v>
      </c>
      <c r="C79" s="194"/>
      <c r="D79" s="194"/>
      <c r="E79" s="194">
        <v>994</v>
      </c>
      <c r="F79" s="194">
        <v>1000.73</v>
      </c>
      <c r="G79" s="194">
        <v>4</v>
      </c>
      <c r="H79" s="242" t="s">
        <v>44</v>
      </c>
      <c r="I79" s="194" t="s">
        <v>65</v>
      </c>
      <c r="J79" s="244">
        <v>40020</v>
      </c>
      <c r="K79" s="194"/>
      <c r="L79" s="194" t="s">
        <v>66</v>
      </c>
      <c r="M79" s="194"/>
      <c r="N79" s="194"/>
      <c r="O79" s="252">
        <v>994.71</v>
      </c>
      <c r="P79" s="224">
        <v>1418.8</v>
      </c>
      <c r="Q79" s="194">
        <v>63.8</v>
      </c>
      <c r="R79" s="194">
        <v>253.7</v>
      </c>
      <c r="S79" s="194">
        <v>1200</v>
      </c>
      <c r="T79" s="194">
        <v>981.20431938351101</v>
      </c>
      <c r="U79" s="194">
        <v>982.09657020257134</v>
      </c>
      <c r="V79" s="194">
        <v>275.30185509422552</v>
      </c>
      <c r="W79" s="194">
        <v>274.37851912845451</v>
      </c>
      <c r="X79" s="20"/>
      <c r="Y79" s="20"/>
      <c r="Z79" s="194"/>
      <c r="AA79" s="194"/>
      <c r="AB79" s="194"/>
      <c r="AC79" s="194"/>
      <c r="AD79" s="194"/>
    </row>
    <row r="80" spans="1:30" hidden="1" x14ac:dyDescent="0.25">
      <c r="B80" s="194" t="s">
        <v>228</v>
      </c>
      <c r="C80" s="194"/>
      <c r="D80" s="194"/>
      <c r="E80" s="194">
        <v>1010</v>
      </c>
      <c r="F80" s="194">
        <v>1027.72</v>
      </c>
      <c r="G80" s="194">
        <v>3</v>
      </c>
      <c r="H80" s="242" t="s">
        <v>44</v>
      </c>
      <c r="I80" s="194" t="s">
        <v>65</v>
      </c>
      <c r="J80" s="244">
        <v>40020</v>
      </c>
      <c r="K80" s="194"/>
      <c r="L80" s="194" t="s">
        <v>66</v>
      </c>
      <c r="M80" s="194"/>
      <c r="N80" s="194"/>
      <c r="O80" s="252">
        <v>1010.71</v>
      </c>
      <c r="P80" s="224">
        <v>1445.48</v>
      </c>
      <c r="Q80" s="194">
        <v>65</v>
      </c>
      <c r="R80" s="194">
        <v>253.7</v>
      </c>
      <c r="S80" s="194">
        <v>1200</v>
      </c>
      <c r="T80" s="194">
        <v>980.55293818535108</v>
      </c>
      <c r="U80" s="194">
        <v>981.4467843879986</v>
      </c>
      <c r="V80" s="194">
        <v>279.10104853325288</v>
      </c>
      <c r="W80" s="194">
        <v>278.15741721163226</v>
      </c>
      <c r="X80" s="20"/>
      <c r="Y80" s="20"/>
      <c r="Z80" s="194"/>
      <c r="AA80" s="194"/>
      <c r="AB80" s="194"/>
      <c r="AC80" s="194"/>
      <c r="AD80" s="194"/>
    </row>
    <row r="81" spans="1:30" hidden="1" x14ac:dyDescent="0.25">
      <c r="B81" s="194" t="s">
        <v>228</v>
      </c>
      <c r="C81" s="194"/>
      <c r="D81" s="194"/>
      <c r="E81" s="194">
        <v>1114</v>
      </c>
      <c r="F81" s="194">
        <v>1131.72</v>
      </c>
      <c r="G81" s="194">
        <v>2</v>
      </c>
      <c r="H81" s="242" t="s">
        <v>44</v>
      </c>
      <c r="I81" s="194" t="s">
        <v>65</v>
      </c>
      <c r="J81" s="244">
        <v>40020</v>
      </c>
      <c r="K81" s="194"/>
      <c r="L81" s="194" t="s">
        <v>66</v>
      </c>
      <c r="M81" s="194"/>
      <c r="N81" s="194"/>
      <c r="O81" s="252">
        <v>1114.71</v>
      </c>
      <c r="P81" s="224">
        <v>1590.75</v>
      </c>
      <c r="Q81" s="194">
        <v>68.8</v>
      </c>
      <c r="R81" s="194">
        <v>253.7</v>
      </c>
      <c r="S81" s="194">
        <v>1200</v>
      </c>
      <c r="T81" s="194">
        <v>978.43507125912856</v>
      </c>
      <c r="U81" s="194">
        <v>979.33514202259346</v>
      </c>
      <c r="V81" s="224">
        <v>281.6977787938049</v>
      </c>
      <c r="W81" s="224">
        <v>280.64755827302156</v>
      </c>
      <c r="X81" s="245"/>
      <c r="Y81" s="20"/>
      <c r="Z81" s="127"/>
      <c r="AA81" s="194"/>
      <c r="AB81" s="194"/>
      <c r="AC81" s="194"/>
      <c r="AD81" s="194"/>
    </row>
    <row r="82" spans="1:30" hidden="1" x14ac:dyDescent="0.25">
      <c r="B82" s="194" t="s">
        <v>228</v>
      </c>
      <c r="C82" s="194"/>
      <c r="D82" s="194"/>
      <c r="E82" s="194">
        <v>1193</v>
      </c>
      <c r="F82" s="194">
        <v>1219.51</v>
      </c>
      <c r="G82" s="194">
        <v>1</v>
      </c>
      <c r="H82" s="242" t="s">
        <v>44</v>
      </c>
      <c r="I82" s="194" t="s">
        <v>65</v>
      </c>
      <c r="J82" s="244">
        <v>40019</v>
      </c>
      <c r="K82" s="194"/>
      <c r="L82" s="194" t="s">
        <v>38</v>
      </c>
      <c r="M82" s="194"/>
      <c r="N82" s="194"/>
      <c r="O82" s="252">
        <v>1193.71</v>
      </c>
      <c r="P82" s="224">
        <v>1708.52</v>
      </c>
      <c r="Q82" s="194">
        <v>72.900000000000006</v>
      </c>
      <c r="R82" s="194">
        <v>253.7</v>
      </c>
      <c r="S82" s="194">
        <v>1200</v>
      </c>
      <c r="T82" s="194">
        <v>976.0579322681341</v>
      </c>
      <c r="U82" s="194">
        <v>976.96693968445868</v>
      </c>
      <c r="V82" s="224">
        <v>290.28634818244745</v>
      </c>
      <c r="W82" s="224">
        <v>289.14163339288029</v>
      </c>
      <c r="X82" s="245"/>
      <c r="Y82" s="20"/>
      <c r="Z82" s="127"/>
      <c r="AA82" s="194"/>
      <c r="AB82" s="194"/>
      <c r="AC82" s="194"/>
      <c r="AD82" s="194"/>
    </row>
    <row r="83" spans="1:30" hidden="1" x14ac:dyDescent="0.25">
      <c r="B83" s="194" t="s">
        <v>395</v>
      </c>
      <c r="C83" s="194"/>
      <c r="D83" s="194"/>
      <c r="E83" s="194">
        <v>1057</v>
      </c>
      <c r="F83" s="194">
        <v>1080</v>
      </c>
      <c r="G83" s="194">
        <v>1</v>
      </c>
      <c r="H83" s="242" t="s">
        <v>44</v>
      </c>
      <c r="I83" s="194" t="s">
        <v>339</v>
      </c>
      <c r="J83" s="244">
        <v>32036</v>
      </c>
      <c r="K83" s="194"/>
      <c r="L83" s="194" t="s">
        <v>396</v>
      </c>
      <c r="M83" s="194">
        <v>2787</v>
      </c>
      <c r="N83" s="194"/>
      <c r="O83" s="252">
        <v>1063.54</v>
      </c>
      <c r="P83" s="224">
        <v>1378.1</v>
      </c>
      <c r="Q83" s="194">
        <v>94.4</v>
      </c>
      <c r="R83" s="194">
        <v>215.9</v>
      </c>
      <c r="S83" s="194">
        <v>2787</v>
      </c>
      <c r="T83" s="194">
        <v>962.11526157527737</v>
      </c>
      <c r="U83" s="194">
        <v>964.4434436744217</v>
      </c>
      <c r="V83" s="224">
        <v>159.10363412224842</v>
      </c>
      <c r="W83" s="224">
        <v>156.67333867800664</v>
      </c>
      <c r="X83" s="245"/>
      <c r="Y83" s="253"/>
      <c r="Z83" s="127"/>
      <c r="AA83" s="194"/>
      <c r="AB83" s="194"/>
      <c r="AC83" s="194"/>
      <c r="AD83" s="194"/>
    </row>
    <row r="84" spans="1:30" hidden="1" x14ac:dyDescent="0.25">
      <c r="B84" s="194" t="s">
        <v>395</v>
      </c>
      <c r="C84" s="194"/>
      <c r="D84" s="194"/>
      <c r="E84" s="194">
        <v>1101</v>
      </c>
      <c r="F84" s="194">
        <v>1110</v>
      </c>
      <c r="G84" s="194">
        <v>2</v>
      </c>
      <c r="H84" s="242" t="s">
        <v>44</v>
      </c>
      <c r="I84" s="194" t="s">
        <v>339</v>
      </c>
      <c r="J84" s="244">
        <v>32036</v>
      </c>
      <c r="K84" s="194"/>
      <c r="L84" s="194" t="s">
        <v>398</v>
      </c>
      <c r="M84" s="194">
        <v>2787</v>
      </c>
      <c r="N84" s="194"/>
      <c r="O84" s="252">
        <v>1104.5999999999999</v>
      </c>
      <c r="P84" s="224">
        <v>1508.3</v>
      </c>
      <c r="Q84" s="194">
        <v>100.6</v>
      </c>
      <c r="R84" s="194">
        <v>215.9</v>
      </c>
      <c r="S84" s="194">
        <v>2787</v>
      </c>
      <c r="T84" s="194">
        <v>957.65693157993758</v>
      </c>
      <c r="U84" s="194">
        <v>960.10332051296621</v>
      </c>
      <c r="V84" s="194">
        <v>218.28831775686865</v>
      </c>
      <c r="W84" s="194">
        <v>215.46765886350556</v>
      </c>
      <c r="X84" s="20"/>
      <c r="Y84" s="20"/>
      <c r="Z84" s="194"/>
      <c r="AA84" s="194"/>
      <c r="AB84" s="194"/>
      <c r="AC84" s="194"/>
      <c r="AD84" s="194"/>
    </row>
    <row r="85" spans="1:30" hidden="1" x14ac:dyDescent="0.25">
      <c r="B85" s="194" t="s">
        <v>408</v>
      </c>
      <c r="C85" s="194"/>
      <c r="D85" s="194"/>
      <c r="E85" s="194">
        <v>859.5</v>
      </c>
      <c r="F85" s="194">
        <v>863.22</v>
      </c>
      <c r="G85" s="194">
        <v>1</v>
      </c>
      <c r="H85" s="242" t="s">
        <v>44</v>
      </c>
      <c r="I85" s="194" t="s">
        <v>409</v>
      </c>
      <c r="J85" s="244">
        <v>40711</v>
      </c>
      <c r="K85" s="194"/>
      <c r="L85" s="194" t="s">
        <v>410</v>
      </c>
      <c r="M85" s="194"/>
      <c r="N85" s="194"/>
      <c r="O85" s="252">
        <v>860.1</v>
      </c>
      <c r="P85" s="224">
        <v>1234.69</v>
      </c>
      <c r="Q85" s="194">
        <v>58.82</v>
      </c>
      <c r="R85" s="194">
        <v>244.6</v>
      </c>
      <c r="S85" s="194">
        <v>1200</v>
      </c>
      <c r="T85" s="194">
        <v>983.81593291329227</v>
      </c>
      <c r="U85" s="194">
        <v>984.70325880759231</v>
      </c>
      <c r="V85" s="194">
        <v>266.58277653586924</v>
      </c>
      <c r="W85" s="194">
        <v>265.78792297817495</v>
      </c>
      <c r="X85" s="20"/>
      <c r="Y85" s="20"/>
      <c r="Z85" s="194"/>
      <c r="AA85" s="194"/>
      <c r="AB85" s="194"/>
      <c r="AC85" s="194"/>
      <c r="AD85" s="194"/>
    </row>
    <row r="86" spans="1:30" hidden="1" x14ac:dyDescent="0.25">
      <c r="B86" s="194" t="s">
        <v>273</v>
      </c>
      <c r="C86" s="194"/>
      <c r="D86" s="194"/>
      <c r="E86" s="194">
        <v>589.09</v>
      </c>
      <c r="F86" s="194">
        <v>595.29999999999995</v>
      </c>
      <c r="G86" s="194">
        <v>1</v>
      </c>
      <c r="H86" s="242" t="s">
        <v>44</v>
      </c>
      <c r="I86" s="194" t="s">
        <v>177</v>
      </c>
      <c r="J86" s="244">
        <v>40203</v>
      </c>
      <c r="K86" s="194"/>
      <c r="L86" s="194" t="s">
        <v>274</v>
      </c>
      <c r="M86" s="194"/>
      <c r="N86" s="194"/>
      <c r="O86" s="252">
        <v>590</v>
      </c>
      <c r="P86" s="224">
        <v>838.21</v>
      </c>
      <c r="Q86" s="194">
        <v>41.8</v>
      </c>
      <c r="R86" s="194">
        <v>251.2</v>
      </c>
      <c r="S86" s="194">
        <v>1200</v>
      </c>
      <c r="T86" s="194">
        <v>991.54692400353281</v>
      </c>
      <c r="U86" s="194">
        <v>992.43381139994756</v>
      </c>
      <c r="V86" s="194">
        <v>255.36194048154329</v>
      </c>
      <c r="W86" s="194">
        <v>254.83096830950586</v>
      </c>
      <c r="X86" s="20"/>
      <c r="Y86" s="20"/>
      <c r="Z86" s="194"/>
      <c r="AA86" s="194"/>
      <c r="AB86" s="194"/>
      <c r="AC86" s="194"/>
      <c r="AD86" s="194"/>
    </row>
    <row r="87" spans="1:30" hidden="1" x14ac:dyDescent="0.25">
      <c r="B87" s="194" t="s">
        <v>273</v>
      </c>
      <c r="C87" s="194"/>
      <c r="D87" s="194"/>
      <c r="E87" s="194">
        <v>620.17999999999995</v>
      </c>
      <c r="F87" s="194">
        <v>625.59</v>
      </c>
      <c r="G87" s="194">
        <v>2</v>
      </c>
      <c r="H87" s="242" t="s">
        <v>44</v>
      </c>
      <c r="I87" s="194" t="s">
        <v>177</v>
      </c>
      <c r="J87" s="244">
        <v>40205</v>
      </c>
      <c r="K87" s="194"/>
      <c r="L87" s="194" t="s">
        <v>274</v>
      </c>
      <c r="M87" s="194"/>
      <c r="N87" s="194"/>
      <c r="O87" s="252">
        <v>624.09</v>
      </c>
      <c r="P87" s="224">
        <v>877.62</v>
      </c>
      <c r="Q87" s="194">
        <v>44.74</v>
      </c>
      <c r="R87" s="194">
        <v>251.2</v>
      </c>
      <c r="S87" s="194">
        <v>1200</v>
      </c>
      <c r="T87" s="194">
        <v>990.35212614397255</v>
      </c>
      <c r="U87" s="194">
        <v>991.23755911193155</v>
      </c>
      <c r="V87" s="224">
        <v>249.95808946220751</v>
      </c>
      <c r="W87" s="224">
        <v>249.40172411126758</v>
      </c>
      <c r="X87" s="245"/>
      <c r="Y87" s="20"/>
      <c r="Z87" s="127"/>
      <c r="AA87" s="194"/>
      <c r="AB87" s="194"/>
      <c r="AC87" s="194"/>
      <c r="AD87" s="194"/>
    </row>
    <row r="88" spans="1:30" hidden="1" x14ac:dyDescent="0.25">
      <c r="B88" s="194" t="s">
        <v>412</v>
      </c>
      <c r="C88" s="194"/>
      <c r="D88" s="194"/>
      <c r="E88" s="194">
        <v>1191.47</v>
      </c>
      <c r="F88" s="194">
        <v>1212</v>
      </c>
      <c r="G88" s="194">
        <v>1</v>
      </c>
      <c r="H88" s="242" t="s">
        <v>44</v>
      </c>
      <c r="I88" s="194" t="s">
        <v>93</v>
      </c>
      <c r="J88" s="244">
        <v>40111</v>
      </c>
      <c r="K88" s="194"/>
      <c r="L88" s="194" t="s">
        <v>94</v>
      </c>
      <c r="M88" s="194"/>
      <c r="N88" s="194">
        <v>3700</v>
      </c>
      <c r="O88" s="252">
        <v>1192.05</v>
      </c>
      <c r="P88" s="224">
        <v>1662.19</v>
      </c>
      <c r="Q88" s="194">
        <v>60.9</v>
      </c>
      <c r="R88" s="194">
        <v>381.5</v>
      </c>
      <c r="S88" s="194">
        <v>3700</v>
      </c>
      <c r="T88" s="194">
        <v>982.74328917282162</v>
      </c>
      <c r="U88" s="194">
        <v>985.47178663828618</v>
      </c>
      <c r="V88" s="224">
        <v>378.24191144003112</v>
      </c>
      <c r="W88" s="224">
        <v>374.95047706178912</v>
      </c>
      <c r="X88" s="245"/>
      <c r="Y88" s="20"/>
      <c r="Z88" s="127"/>
      <c r="AA88" s="194"/>
      <c r="AB88" s="194"/>
      <c r="AC88" s="194"/>
      <c r="AD88" s="194"/>
    </row>
    <row r="89" spans="1:30" hidden="1" x14ac:dyDescent="0.25">
      <c r="B89" s="194" t="s">
        <v>412</v>
      </c>
      <c r="C89" s="194"/>
      <c r="D89" s="194"/>
      <c r="E89" s="194">
        <v>1248.47</v>
      </c>
      <c r="F89" s="194">
        <v>1266</v>
      </c>
      <c r="G89" s="194">
        <v>2</v>
      </c>
      <c r="H89" s="242" t="s">
        <v>44</v>
      </c>
      <c r="I89" s="194" t="s">
        <v>93</v>
      </c>
      <c r="J89" s="244">
        <v>40113</v>
      </c>
      <c r="K89" s="243"/>
      <c r="L89" s="194" t="s">
        <v>94</v>
      </c>
      <c r="M89" s="194"/>
      <c r="N89" s="194">
        <v>3700</v>
      </c>
      <c r="O89" s="252">
        <v>1249.05</v>
      </c>
      <c r="P89" s="224">
        <v>1696.35</v>
      </c>
      <c r="Q89" s="194">
        <v>64.400000000000006</v>
      </c>
      <c r="R89" s="194">
        <v>381.5</v>
      </c>
      <c r="S89" s="194">
        <v>3700</v>
      </c>
      <c r="T89" s="194">
        <v>980.87968513131489</v>
      </c>
      <c r="U89" s="194">
        <v>983.61927155261571</v>
      </c>
      <c r="V89" s="194">
        <v>347.97805280159173</v>
      </c>
      <c r="W89" s="194">
        <v>344.59255167887682</v>
      </c>
      <c r="X89" s="20"/>
      <c r="Y89" s="20"/>
      <c r="Z89" s="194"/>
      <c r="AA89" s="194"/>
      <c r="AB89" s="194"/>
      <c r="AC89" s="194"/>
      <c r="AD89" s="194"/>
    </row>
    <row r="90" spans="1:30" hidden="1" x14ac:dyDescent="0.25">
      <c r="B90" s="194" t="s">
        <v>278</v>
      </c>
      <c r="C90" s="194"/>
      <c r="D90" s="194"/>
      <c r="E90" s="194">
        <v>1073.22</v>
      </c>
      <c r="F90" s="194">
        <v>1079.8900000000001</v>
      </c>
      <c r="G90" s="194">
        <v>1</v>
      </c>
      <c r="H90" s="242" t="s">
        <v>44</v>
      </c>
      <c r="I90" s="194" t="s">
        <v>279</v>
      </c>
      <c r="J90" s="244">
        <v>40293</v>
      </c>
      <c r="K90" s="244"/>
      <c r="L90" s="194" t="s">
        <v>280</v>
      </c>
      <c r="M90" s="194"/>
      <c r="N90" s="194"/>
      <c r="O90" s="252">
        <v>1070.23</v>
      </c>
      <c r="P90" s="224">
        <v>1628.15</v>
      </c>
      <c r="Q90" s="194">
        <v>64</v>
      </c>
      <c r="R90" s="194">
        <v>218.6</v>
      </c>
      <c r="S90" s="194">
        <v>1200</v>
      </c>
      <c r="T90" s="194">
        <v>981.09634329679523</v>
      </c>
      <c r="U90" s="194">
        <v>981.98884833842737</v>
      </c>
      <c r="V90" s="224">
        <v>314.77136619324926</v>
      </c>
      <c r="W90" s="224">
        <v>313.71125323814215</v>
      </c>
      <c r="X90" s="245" t="s">
        <v>1429</v>
      </c>
      <c r="Y90" s="20"/>
      <c r="Z90" s="127"/>
      <c r="AA90" s="194"/>
      <c r="AB90" s="194"/>
      <c r="AC90" s="194"/>
      <c r="AD90" s="194"/>
    </row>
    <row r="91" spans="1:30" s="195" customFormat="1" x14ac:dyDescent="0.25">
      <c r="A91" s="196"/>
      <c r="B91" s="225" t="s">
        <v>34</v>
      </c>
      <c r="C91" s="225"/>
      <c r="D91" s="225"/>
      <c r="E91" s="194">
        <v>1193</v>
      </c>
      <c r="F91" s="194">
        <v>1196.4000000000001</v>
      </c>
      <c r="G91" s="225">
        <v>1</v>
      </c>
      <c r="H91" s="225" t="s">
        <v>35</v>
      </c>
      <c r="I91" s="225"/>
      <c r="J91" s="244">
        <v>40394</v>
      </c>
      <c r="K91" s="244"/>
      <c r="L91" s="225" t="s">
        <v>37</v>
      </c>
      <c r="M91" s="225"/>
      <c r="N91" s="225"/>
      <c r="O91" s="254">
        <v>1194.7</v>
      </c>
      <c r="P91" s="255">
        <v>1808.7</v>
      </c>
      <c r="Q91" s="194">
        <v>67.7</v>
      </c>
      <c r="R91" s="194">
        <v>221.02799999999999</v>
      </c>
      <c r="S91" s="194">
        <v>1200</v>
      </c>
      <c r="T91" s="194">
        <v>979.05668033932864</v>
      </c>
      <c r="U91" s="194">
        <v>979.95475764356252</v>
      </c>
      <c r="V91" s="194">
        <v>324.77422074646415</v>
      </c>
      <c r="W91" s="194">
        <v>323.58426266674155</v>
      </c>
      <c r="X91" s="194"/>
      <c r="Y91" s="194"/>
      <c r="Z91" s="194"/>
      <c r="AA91" s="194"/>
      <c r="AB91" s="20"/>
      <c r="AC91" s="20"/>
      <c r="AD91" s="194"/>
    </row>
    <row r="92" spans="1:30" s="195" customFormat="1" x14ac:dyDescent="0.25">
      <c r="A92" s="196"/>
      <c r="B92" s="225" t="s">
        <v>34</v>
      </c>
      <c r="C92" s="225"/>
      <c r="D92" s="225"/>
      <c r="E92" s="194">
        <v>1128</v>
      </c>
      <c r="F92" s="194">
        <v>1131.4000000000001</v>
      </c>
      <c r="G92" s="225">
        <v>3</v>
      </c>
      <c r="H92" s="225" t="s">
        <v>35</v>
      </c>
      <c r="I92" s="225"/>
      <c r="J92" s="244">
        <v>40394</v>
      </c>
      <c r="K92" s="244"/>
      <c r="L92" s="225" t="s">
        <v>40</v>
      </c>
      <c r="M92" s="225"/>
      <c r="N92" s="225"/>
      <c r="O92" s="254">
        <v>1129.7</v>
      </c>
      <c r="P92" s="255">
        <v>1669.5</v>
      </c>
      <c r="Q92" s="194">
        <v>67.7</v>
      </c>
      <c r="R92" s="194">
        <v>221.02799999999999</v>
      </c>
      <c r="S92" s="194">
        <v>1200</v>
      </c>
      <c r="T92" s="194">
        <v>979.05668033932864</v>
      </c>
      <c r="U92" s="194">
        <v>979.95475764356252</v>
      </c>
      <c r="V92" s="194">
        <v>289.8440422050212</v>
      </c>
      <c r="W92" s="194">
        <v>288.74566490967254</v>
      </c>
      <c r="X92" s="194"/>
      <c r="Y92" s="194"/>
      <c r="Z92" s="194"/>
      <c r="AA92" s="194"/>
      <c r="AB92" s="20"/>
      <c r="AC92" s="20"/>
      <c r="AD92" s="194"/>
    </row>
    <row r="93" spans="1:30" x14ac:dyDescent="0.25">
      <c r="B93" s="225" t="s">
        <v>34</v>
      </c>
      <c r="C93" s="225"/>
      <c r="D93" s="225"/>
      <c r="E93" s="194">
        <v>1047.2</v>
      </c>
      <c r="F93" s="194">
        <v>1050.5999999999999</v>
      </c>
      <c r="G93" s="225">
        <v>4</v>
      </c>
      <c r="H93" s="225" t="s">
        <v>35</v>
      </c>
      <c r="I93" s="225"/>
      <c r="J93" s="244">
        <v>40394</v>
      </c>
      <c r="K93" s="244"/>
      <c r="L93" s="225" t="s">
        <v>41</v>
      </c>
      <c r="M93" s="225"/>
      <c r="N93" s="225"/>
      <c r="O93" s="254">
        <v>1048.9000000000001</v>
      </c>
      <c r="P93" s="255">
        <v>1561.3</v>
      </c>
      <c r="Q93" s="194">
        <v>64.8</v>
      </c>
      <c r="R93" s="194">
        <v>221.02799999999999</v>
      </c>
      <c r="S93" s="194">
        <v>1200</v>
      </c>
      <c r="T93" s="194">
        <v>980.6620879943589</v>
      </c>
      <c r="U93" s="224">
        <v>981.55565651791346</v>
      </c>
      <c r="V93" s="194">
        <v>291.13354056514277</v>
      </c>
      <c r="W93" s="194">
        <v>290.11484323291052</v>
      </c>
      <c r="X93" s="194"/>
      <c r="Y93" s="194"/>
      <c r="Z93" s="194"/>
      <c r="AA93" s="194"/>
      <c r="AB93" s="20"/>
      <c r="AC93" s="20"/>
      <c r="AD93" s="194"/>
    </row>
    <row r="94" spans="1:30" hidden="1" x14ac:dyDescent="0.25">
      <c r="B94" s="194" t="s">
        <v>345</v>
      </c>
      <c r="C94" s="194"/>
      <c r="D94" s="194"/>
      <c r="E94" s="194">
        <v>1641.04</v>
      </c>
      <c r="F94" s="194">
        <v>1722.12</v>
      </c>
      <c r="G94" s="194"/>
      <c r="H94" s="194" t="s">
        <v>44</v>
      </c>
      <c r="I94" s="194"/>
      <c r="J94" s="244">
        <v>32493</v>
      </c>
      <c r="K94" s="244"/>
      <c r="L94" s="242" t="s">
        <v>346</v>
      </c>
      <c r="M94" s="194"/>
      <c r="N94" s="194" t="s">
        <v>47</v>
      </c>
      <c r="O94" s="252">
        <v>1641.7</v>
      </c>
      <c r="P94" s="224">
        <v>2378.1120000000001</v>
      </c>
      <c r="Q94" s="194">
        <v>82.8</v>
      </c>
      <c r="R94" s="194">
        <v>395.02</v>
      </c>
      <c r="S94" s="194">
        <v>6555</v>
      </c>
      <c r="T94" s="194">
        <v>969.93837269234245</v>
      </c>
      <c r="U94" s="224">
        <v>975.01978494628224</v>
      </c>
      <c r="V94" s="194">
        <v>476.59039177867476</v>
      </c>
      <c r="W94" s="194">
        <v>467.60939732006659</v>
      </c>
      <c r="X94" s="194"/>
      <c r="Y94" s="194"/>
      <c r="Z94" s="194"/>
      <c r="AA94" s="194"/>
      <c r="AB94" s="20"/>
      <c r="AC94" s="20"/>
      <c r="AD94" s="127"/>
    </row>
    <row r="95" spans="1:30" hidden="1" x14ac:dyDescent="0.25">
      <c r="B95" s="194" t="s">
        <v>352</v>
      </c>
      <c r="C95" s="194"/>
      <c r="D95" s="194"/>
      <c r="E95" s="194">
        <v>1807</v>
      </c>
      <c r="F95" s="194">
        <v>1807</v>
      </c>
      <c r="G95" s="194">
        <v>3</v>
      </c>
      <c r="H95" s="194" t="s">
        <v>353</v>
      </c>
      <c r="I95" s="194"/>
      <c r="J95" s="244">
        <v>29923</v>
      </c>
      <c r="K95" s="244"/>
      <c r="L95" s="242" t="s">
        <v>1396</v>
      </c>
      <c r="M95" s="194"/>
      <c r="N95" s="194">
        <v>14600</v>
      </c>
      <c r="O95" s="252">
        <v>1807</v>
      </c>
      <c r="P95" s="224">
        <v>2982</v>
      </c>
      <c r="Q95" s="194">
        <v>85.111599999999996</v>
      </c>
      <c r="R95" s="194">
        <v>297.7</v>
      </c>
      <c r="S95" s="194">
        <v>14600</v>
      </c>
      <c r="T95" s="194">
        <v>968.43449256393239</v>
      </c>
      <c r="U95" s="224">
        <v>979.76362285152356</v>
      </c>
      <c r="V95" s="194">
        <v>654.92621362419663</v>
      </c>
      <c r="W95" s="194">
        <v>629.90099307701144</v>
      </c>
      <c r="X95" s="194"/>
      <c r="Y95" s="194"/>
      <c r="Z95" s="194"/>
      <c r="AA95" s="194"/>
      <c r="AB95" s="20"/>
      <c r="AC95" s="20"/>
      <c r="AD95" s="127"/>
    </row>
    <row r="96" spans="1:30" hidden="1" x14ac:dyDescent="0.25">
      <c r="B96" s="194" t="s">
        <v>352</v>
      </c>
      <c r="C96" s="194"/>
      <c r="D96" s="194"/>
      <c r="E96" s="194">
        <v>1680.3</v>
      </c>
      <c r="F96" s="194">
        <v>1680.3</v>
      </c>
      <c r="G96" s="194">
        <v>4</v>
      </c>
      <c r="H96" s="194" t="s">
        <v>353</v>
      </c>
      <c r="I96" s="194"/>
      <c r="J96" s="244">
        <v>29923</v>
      </c>
      <c r="K96" s="244"/>
      <c r="L96" s="242" t="s">
        <v>1389</v>
      </c>
      <c r="M96" s="194"/>
      <c r="N96" s="194">
        <v>7400</v>
      </c>
      <c r="O96" s="252">
        <v>1680.3</v>
      </c>
      <c r="P96" s="224">
        <v>2494</v>
      </c>
      <c r="Q96" s="194">
        <v>80.195639999999997</v>
      </c>
      <c r="R96" s="194">
        <v>297.7</v>
      </c>
      <c r="S96" s="194">
        <v>7400</v>
      </c>
      <c r="T96" s="194">
        <v>971.59913879435169</v>
      </c>
      <c r="U96" s="194">
        <v>977.26859148844233</v>
      </c>
      <c r="V96" s="194">
        <v>421.55809418669537</v>
      </c>
      <c r="W96" s="194">
        <v>411.09158676310835</v>
      </c>
      <c r="X96" s="194"/>
      <c r="Y96" s="194"/>
      <c r="Z96" s="194"/>
      <c r="AA96" s="194"/>
      <c r="AB96" s="20"/>
      <c r="AC96" s="20"/>
      <c r="AD96" s="194"/>
    </row>
    <row r="97" spans="2:30" hidden="1" x14ac:dyDescent="0.25">
      <c r="B97" s="194" t="s">
        <v>352</v>
      </c>
      <c r="C97" s="194"/>
      <c r="D97" s="194"/>
      <c r="E97" s="194">
        <v>1491.5</v>
      </c>
      <c r="F97" s="194">
        <v>1491.5</v>
      </c>
      <c r="G97" s="194">
        <v>8</v>
      </c>
      <c r="H97" s="194" t="s">
        <v>353</v>
      </c>
      <c r="I97" s="194"/>
      <c r="J97" s="244">
        <v>29923</v>
      </c>
      <c r="K97" s="244"/>
      <c r="L97" s="242" t="s">
        <v>1389</v>
      </c>
      <c r="M97" s="194"/>
      <c r="N97" s="194">
        <v>13300</v>
      </c>
      <c r="O97" s="252">
        <v>1491.5</v>
      </c>
      <c r="P97" s="224">
        <v>2216</v>
      </c>
      <c r="Q97" s="194">
        <v>72.870199999999997</v>
      </c>
      <c r="R97" s="194">
        <v>297.7</v>
      </c>
      <c r="S97" s="194">
        <v>13300</v>
      </c>
      <c r="T97" s="194">
        <v>976.07554885330205</v>
      </c>
      <c r="U97" s="194">
        <v>985.98781549771502</v>
      </c>
      <c r="V97" s="194">
        <v>401.90125114350758</v>
      </c>
      <c r="W97" s="194">
        <v>385.85945423938119</v>
      </c>
      <c r="X97" s="194"/>
      <c r="Y97" s="194"/>
      <c r="Z97" s="194"/>
      <c r="AA97" s="194"/>
      <c r="AB97" s="20"/>
      <c r="AC97" s="20"/>
      <c r="AD97" s="194"/>
    </row>
    <row r="98" spans="2:30" hidden="1" x14ac:dyDescent="0.25">
      <c r="B98" s="194" t="s">
        <v>352</v>
      </c>
      <c r="C98" s="194"/>
      <c r="D98" s="194"/>
      <c r="E98" s="194">
        <v>1350.7</v>
      </c>
      <c r="F98" s="194">
        <v>1350.7</v>
      </c>
      <c r="G98" s="194">
        <v>12</v>
      </c>
      <c r="H98" s="194" t="s">
        <v>353</v>
      </c>
      <c r="I98" s="194"/>
      <c r="J98" s="244">
        <v>29923</v>
      </c>
      <c r="K98" s="244"/>
      <c r="L98" s="242" t="s">
        <v>1389</v>
      </c>
      <c r="M98" s="194"/>
      <c r="N98" s="194"/>
      <c r="O98" s="252">
        <v>1350.7</v>
      </c>
      <c r="P98" s="224">
        <v>1980</v>
      </c>
      <c r="Q98" s="194">
        <v>67.407160000000005</v>
      </c>
      <c r="R98" s="194">
        <v>297.7</v>
      </c>
      <c r="S98" s="194">
        <v>4760</v>
      </c>
      <c r="T98" s="194">
        <v>979.22099743422655</v>
      </c>
      <c r="U98" s="194">
        <v>982.75673429843744</v>
      </c>
      <c r="V98" s="194">
        <v>368.18212312973287</v>
      </c>
      <c r="W98" s="194">
        <v>363.06903069481359</v>
      </c>
      <c r="X98" s="194"/>
      <c r="Y98" s="194"/>
      <c r="Z98" s="194"/>
      <c r="AA98" s="194"/>
      <c r="AB98" s="20"/>
      <c r="AC98" s="20"/>
      <c r="AD98" s="194"/>
    </row>
    <row r="99" spans="2:30" hidden="1" x14ac:dyDescent="0.25">
      <c r="B99" s="194" t="s">
        <v>352</v>
      </c>
      <c r="C99" s="194"/>
      <c r="D99" s="194"/>
      <c r="E99" s="194">
        <v>1307.3</v>
      </c>
      <c r="F99" s="194">
        <v>1307.3</v>
      </c>
      <c r="G99" s="194">
        <v>18</v>
      </c>
      <c r="H99" s="194" t="s">
        <v>353</v>
      </c>
      <c r="I99" s="194"/>
      <c r="J99" s="244">
        <v>29923</v>
      </c>
      <c r="K99" s="244"/>
      <c r="L99" s="242" t="s">
        <v>1389</v>
      </c>
      <c r="M99" s="194"/>
      <c r="N99" s="194">
        <v>4760</v>
      </c>
      <c r="O99" s="252">
        <v>1307.3</v>
      </c>
      <c r="P99" s="224">
        <v>1945</v>
      </c>
      <c r="Q99" s="194">
        <v>65.723240000000004</v>
      </c>
      <c r="R99" s="194">
        <v>297.7</v>
      </c>
      <c r="S99" s="194">
        <v>4760</v>
      </c>
      <c r="T99" s="194">
        <v>980.15628256539458</v>
      </c>
      <c r="U99" s="194">
        <v>983.68240398686737</v>
      </c>
      <c r="V99" s="194">
        <v>385.12806775829699</v>
      </c>
      <c r="W99" s="194">
        <v>380.12850641927207</v>
      </c>
      <c r="X99" s="194"/>
      <c r="Y99" s="194"/>
      <c r="Z99" s="194"/>
      <c r="AA99" s="194"/>
      <c r="AB99" s="20"/>
      <c r="AC99" s="20"/>
      <c r="AD99" s="194"/>
    </row>
    <row r="100" spans="2:30" hidden="1" x14ac:dyDescent="0.25">
      <c r="B100" s="194" t="s">
        <v>352</v>
      </c>
      <c r="C100" s="194"/>
      <c r="D100" s="194"/>
      <c r="E100" s="194">
        <v>1295.8</v>
      </c>
      <c r="F100" s="194">
        <v>1295.8</v>
      </c>
      <c r="G100" s="194">
        <v>19</v>
      </c>
      <c r="H100" s="194" t="s">
        <v>353</v>
      </c>
      <c r="I100" s="194"/>
      <c r="J100" s="244">
        <v>29923</v>
      </c>
      <c r="K100" s="244"/>
      <c r="L100" s="242" t="s">
        <v>1387</v>
      </c>
      <c r="M100" s="194"/>
      <c r="N100" s="194">
        <v>4760</v>
      </c>
      <c r="O100" s="252">
        <v>1295.8</v>
      </c>
      <c r="P100" s="224">
        <v>1930</v>
      </c>
      <c r="Q100" s="194">
        <v>65.27704</v>
      </c>
      <c r="R100" s="194">
        <v>297.7</v>
      </c>
      <c r="S100" s="194">
        <v>4760</v>
      </c>
      <c r="T100" s="194">
        <v>980.40135787536849</v>
      </c>
      <c r="U100" s="194">
        <v>983.92515798436432</v>
      </c>
      <c r="V100" s="194">
        <v>385.52585254637506</v>
      </c>
      <c r="W100" s="194">
        <v>380.57057633410682</v>
      </c>
      <c r="X100" s="194"/>
      <c r="Y100" s="194"/>
      <c r="Z100" s="194"/>
      <c r="AA100" s="194"/>
      <c r="AB100" s="20"/>
      <c r="AC100" s="20"/>
      <c r="AD100" s="194"/>
    </row>
    <row r="101" spans="2:30" hidden="1" x14ac:dyDescent="0.25">
      <c r="B101" s="194" t="s">
        <v>352</v>
      </c>
      <c r="C101" s="194"/>
      <c r="D101" s="194"/>
      <c r="E101" s="194">
        <v>1275.5999999999999</v>
      </c>
      <c r="F101" s="194">
        <v>1275.5999999999999</v>
      </c>
      <c r="G101" s="194">
        <v>20</v>
      </c>
      <c r="H101" s="194" t="s">
        <v>353</v>
      </c>
      <c r="I101" s="194"/>
      <c r="J101" s="244">
        <v>29923</v>
      </c>
      <c r="K101" s="244"/>
      <c r="L101" s="242" t="s">
        <v>1387</v>
      </c>
      <c r="M101" s="194"/>
      <c r="N101" s="194">
        <v>4760</v>
      </c>
      <c r="O101" s="252">
        <v>1275.5999999999999</v>
      </c>
      <c r="P101" s="224">
        <v>1875</v>
      </c>
      <c r="Q101" s="194">
        <v>64.493279999999999</v>
      </c>
      <c r="R101" s="194">
        <v>297.7</v>
      </c>
      <c r="S101" s="194">
        <v>4760</v>
      </c>
      <c r="T101" s="194">
        <v>980.82902532820788</v>
      </c>
      <c r="U101" s="224">
        <v>984.34896994449173</v>
      </c>
      <c r="V101" s="194">
        <v>365.70999514283676</v>
      </c>
      <c r="W101" s="194">
        <v>360.90536496269351</v>
      </c>
      <c r="X101" s="194"/>
      <c r="Y101" s="194"/>
      <c r="Z101" s="224"/>
      <c r="AA101" s="224"/>
      <c r="AB101" s="245"/>
      <c r="AC101" s="20"/>
      <c r="AD101" s="127"/>
    </row>
    <row r="102" spans="2:30" hidden="1" x14ac:dyDescent="0.25">
      <c r="B102" s="194" t="s">
        <v>352</v>
      </c>
      <c r="C102" s="194"/>
      <c r="D102" s="194"/>
      <c r="E102" s="194">
        <v>1179.8</v>
      </c>
      <c r="F102" s="194">
        <v>1179.8</v>
      </c>
      <c r="G102" s="194">
        <v>21</v>
      </c>
      <c r="H102" s="194" t="s">
        <v>353</v>
      </c>
      <c r="I102" s="194"/>
      <c r="J102" s="244">
        <v>29923</v>
      </c>
      <c r="K102" s="244"/>
      <c r="L102" s="242" t="s">
        <v>890</v>
      </c>
      <c r="M102" s="194"/>
      <c r="N102" s="194">
        <v>660</v>
      </c>
      <c r="O102" s="252">
        <v>1179.8</v>
      </c>
      <c r="P102" s="224">
        <v>1735</v>
      </c>
      <c r="Q102" s="194">
        <v>60.776240000000001</v>
      </c>
      <c r="R102" s="194">
        <v>297.7</v>
      </c>
      <c r="S102" s="194">
        <v>660</v>
      </c>
      <c r="T102" s="194">
        <v>982.80784591207271</v>
      </c>
      <c r="U102" s="224">
        <v>983.29764598215843</v>
      </c>
      <c r="V102" s="194">
        <v>358.68383661324765</v>
      </c>
      <c r="W102" s="194">
        <v>358.06577756203592</v>
      </c>
      <c r="X102" s="194"/>
      <c r="Y102" s="194"/>
      <c r="Z102" s="224"/>
      <c r="AA102" s="224"/>
      <c r="AB102" s="245"/>
      <c r="AC102" s="20"/>
      <c r="AD102" s="127"/>
    </row>
    <row r="103" spans="2:30" hidden="1" x14ac:dyDescent="0.25">
      <c r="B103" s="194" t="s">
        <v>352</v>
      </c>
      <c r="C103" s="194"/>
      <c r="D103" s="194"/>
      <c r="E103" s="194">
        <v>1132</v>
      </c>
      <c r="F103" s="194">
        <v>1132</v>
      </c>
      <c r="G103" s="194">
        <v>22</v>
      </c>
      <c r="H103" s="194" t="s">
        <v>353</v>
      </c>
      <c r="I103" s="194"/>
      <c r="J103" s="244">
        <v>29923</v>
      </c>
      <c r="K103" s="244"/>
      <c r="L103" s="242" t="s">
        <v>890</v>
      </c>
      <c r="M103" s="194"/>
      <c r="N103" s="194">
        <v>660</v>
      </c>
      <c r="O103" s="252">
        <v>1132</v>
      </c>
      <c r="P103" s="224">
        <v>1659</v>
      </c>
      <c r="Q103" s="194">
        <v>58.921599999999998</v>
      </c>
      <c r="R103" s="194">
        <v>297.7</v>
      </c>
      <c r="S103" s="194">
        <v>660</v>
      </c>
      <c r="T103" s="194">
        <v>983.76415128887299</v>
      </c>
      <c r="U103" s="224">
        <v>984.25306626115901</v>
      </c>
      <c r="V103" s="194">
        <v>350.97918166975705</v>
      </c>
      <c r="W103" s="194">
        <v>350.3904095763578</v>
      </c>
      <c r="X103" s="194"/>
      <c r="Y103" s="194"/>
      <c r="Z103" s="194"/>
      <c r="AA103" s="194"/>
      <c r="AB103" s="20"/>
      <c r="AC103" s="20"/>
      <c r="AD103" s="194"/>
    </row>
    <row r="104" spans="2:30" hidden="1" x14ac:dyDescent="0.25">
      <c r="B104" s="194" t="s">
        <v>352</v>
      </c>
      <c r="C104" s="194"/>
      <c r="D104" s="194"/>
      <c r="E104" s="194">
        <v>1049.7</v>
      </c>
      <c r="F104" s="194">
        <v>1049.7</v>
      </c>
      <c r="G104" s="194">
        <v>23</v>
      </c>
      <c r="H104" s="194" t="s">
        <v>353</v>
      </c>
      <c r="I104" s="194"/>
      <c r="J104" s="244">
        <v>29923</v>
      </c>
      <c r="K104" s="244"/>
      <c r="L104" s="242" t="s">
        <v>890</v>
      </c>
      <c r="M104" s="194"/>
      <c r="N104" s="194">
        <v>590</v>
      </c>
      <c r="O104" s="252">
        <v>1049.7</v>
      </c>
      <c r="P104" s="224">
        <v>1544</v>
      </c>
      <c r="Q104" s="194">
        <v>55.728359999999995</v>
      </c>
      <c r="R104" s="194">
        <v>297.7</v>
      </c>
      <c r="S104" s="194">
        <v>590</v>
      </c>
      <c r="T104" s="194">
        <v>985.361074016315</v>
      </c>
      <c r="U104" s="224">
        <v>985.7972729765703</v>
      </c>
      <c r="V104" s="194">
        <v>349.3292084687896</v>
      </c>
      <c r="W104" s="194">
        <v>348.84188854125273</v>
      </c>
      <c r="X104" s="194"/>
      <c r="Y104" s="194"/>
      <c r="Z104" s="194"/>
      <c r="AA104" s="194"/>
      <c r="AB104" s="20"/>
      <c r="AC104" s="20"/>
      <c r="AD104" s="194"/>
    </row>
    <row r="105" spans="2:30" hidden="1" x14ac:dyDescent="0.25">
      <c r="B105" s="194" t="s">
        <v>352</v>
      </c>
      <c r="C105" s="194"/>
      <c r="D105" s="194"/>
      <c r="E105" s="194">
        <v>904.3</v>
      </c>
      <c r="F105" s="194">
        <v>904.3</v>
      </c>
      <c r="G105" s="194">
        <v>24</v>
      </c>
      <c r="H105" s="194" t="s">
        <v>353</v>
      </c>
      <c r="I105" s="194"/>
      <c r="J105" s="244">
        <v>29923</v>
      </c>
      <c r="K105" s="244"/>
      <c r="L105" s="242" t="s">
        <v>1383</v>
      </c>
      <c r="M105" s="194"/>
      <c r="N105" s="194">
        <v>390</v>
      </c>
      <c r="O105" s="252">
        <v>904.3</v>
      </c>
      <c r="P105" s="224">
        <v>1367</v>
      </c>
      <c r="Q105" s="194">
        <v>50.086839999999995</v>
      </c>
      <c r="R105" s="194">
        <v>297.7</v>
      </c>
      <c r="S105" s="194">
        <v>390</v>
      </c>
      <c r="T105" s="194">
        <v>988.02397913954906</v>
      </c>
      <c r="U105" s="224">
        <v>988.31210389928799</v>
      </c>
      <c r="V105" s="194">
        <v>365.84778791940846</v>
      </c>
      <c r="W105" s="194">
        <v>365.56428811793126</v>
      </c>
      <c r="X105" s="194"/>
      <c r="Y105" s="194"/>
      <c r="Z105" s="194"/>
      <c r="AA105" s="194"/>
      <c r="AB105" s="20"/>
      <c r="AC105" s="20"/>
      <c r="AD105" s="194"/>
    </row>
    <row r="106" spans="2:30" hidden="1" x14ac:dyDescent="0.25">
      <c r="B106" s="194" t="s">
        <v>352</v>
      </c>
      <c r="C106" s="194"/>
      <c r="D106" s="194"/>
      <c r="E106" s="194">
        <v>822.5</v>
      </c>
      <c r="F106" s="194">
        <v>822.5</v>
      </c>
      <c r="G106" s="194">
        <v>25</v>
      </c>
      <c r="H106" s="194" t="s">
        <v>353</v>
      </c>
      <c r="I106" s="194"/>
      <c r="J106" s="244">
        <v>29923</v>
      </c>
      <c r="K106" s="244"/>
      <c r="L106" s="242" t="s">
        <v>471</v>
      </c>
      <c r="M106" s="194"/>
      <c r="N106" s="194">
        <v>390</v>
      </c>
      <c r="O106" s="252">
        <v>822.5</v>
      </c>
      <c r="P106" s="224">
        <v>1223</v>
      </c>
      <c r="Q106" s="194">
        <v>46.912999999999997</v>
      </c>
      <c r="R106" s="194">
        <v>297.7</v>
      </c>
      <c r="S106" s="194">
        <v>390</v>
      </c>
      <c r="T106" s="194">
        <v>989.4296375821225</v>
      </c>
      <c r="U106" s="224">
        <v>989.71786302378655</v>
      </c>
      <c r="V106" s="194">
        <v>343.97397957459953</v>
      </c>
      <c r="W106" s="194">
        <v>343.72097538691696</v>
      </c>
      <c r="X106" s="194"/>
      <c r="Y106" s="194"/>
      <c r="Z106" s="194"/>
      <c r="AA106" s="194"/>
      <c r="AB106" s="20"/>
      <c r="AC106" s="20"/>
      <c r="AD106" s="194"/>
    </row>
    <row r="107" spans="2:30" hidden="1" x14ac:dyDescent="0.25">
      <c r="B107" s="194" t="s">
        <v>352</v>
      </c>
      <c r="C107" s="194"/>
      <c r="D107" s="194"/>
      <c r="E107" s="194">
        <v>709.9</v>
      </c>
      <c r="F107" s="194">
        <v>709.9</v>
      </c>
      <c r="G107" s="194">
        <v>26</v>
      </c>
      <c r="H107" s="194" t="s">
        <v>353</v>
      </c>
      <c r="I107" s="194"/>
      <c r="J107" s="244">
        <v>29923</v>
      </c>
      <c r="K107" s="244"/>
      <c r="L107" s="242" t="s">
        <v>471</v>
      </c>
      <c r="M107" s="194"/>
      <c r="N107" s="194">
        <v>2700</v>
      </c>
      <c r="O107" s="252">
        <v>709.9</v>
      </c>
      <c r="P107" s="224">
        <v>1064</v>
      </c>
      <c r="Q107" s="194">
        <v>42.544119999999999</v>
      </c>
      <c r="R107" s="194">
        <v>297.7</v>
      </c>
      <c r="S107" s="194">
        <v>2700</v>
      </c>
      <c r="T107" s="194">
        <v>991.2504138741607</v>
      </c>
      <c r="U107" s="224">
        <v>993.24045688188005</v>
      </c>
      <c r="V107" s="194">
        <v>342.23792068493668</v>
      </c>
      <c r="W107" s="194">
        <v>340.72633917573131</v>
      </c>
      <c r="X107" s="194"/>
      <c r="Y107" s="194"/>
      <c r="Z107" s="194"/>
      <c r="AA107" s="194"/>
      <c r="AB107" s="20"/>
      <c r="AC107" s="20"/>
      <c r="AD107" s="194"/>
    </row>
    <row r="108" spans="2:30" hidden="1" x14ac:dyDescent="0.25">
      <c r="B108" s="194" t="s">
        <v>352</v>
      </c>
      <c r="C108" s="194"/>
      <c r="D108" s="194"/>
      <c r="E108" s="194">
        <v>651</v>
      </c>
      <c r="F108" s="194">
        <v>651</v>
      </c>
      <c r="G108" s="194">
        <v>27</v>
      </c>
      <c r="H108" s="194" t="s">
        <v>353</v>
      </c>
      <c r="I108" s="194"/>
      <c r="J108" s="244">
        <v>29923</v>
      </c>
      <c r="K108" s="244"/>
      <c r="L108" s="242" t="s">
        <v>1379</v>
      </c>
      <c r="M108" s="194"/>
      <c r="N108" s="194">
        <v>432</v>
      </c>
      <c r="O108" s="252">
        <v>651</v>
      </c>
      <c r="P108" s="224">
        <v>983</v>
      </c>
      <c r="Q108" s="194">
        <v>40.258799999999994</v>
      </c>
      <c r="R108" s="194">
        <v>297.7</v>
      </c>
      <c r="S108" s="194">
        <v>432</v>
      </c>
      <c r="T108" s="194">
        <v>992.14809974224602</v>
      </c>
      <c r="U108" s="224">
        <v>992.46838756462012</v>
      </c>
      <c r="V108" s="194">
        <v>343.07356422921879</v>
      </c>
      <c r="W108" s="194">
        <v>342.84883165814591</v>
      </c>
      <c r="X108" s="194"/>
      <c r="Y108" s="194"/>
      <c r="Z108" s="194"/>
      <c r="AA108" s="194"/>
      <c r="AB108" s="20"/>
      <c r="AC108" s="20"/>
      <c r="AD108" s="194"/>
    </row>
    <row r="109" spans="2:30" hidden="1" x14ac:dyDescent="0.25">
      <c r="B109" s="194" t="s">
        <v>352</v>
      </c>
      <c r="C109" s="194"/>
      <c r="D109" s="194"/>
      <c r="E109" s="194">
        <v>573.79999999999995</v>
      </c>
      <c r="F109" s="194">
        <v>573.79999999999995</v>
      </c>
      <c r="G109" s="194">
        <v>28</v>
      </c>
      <c r="H109" s="194" t="s">
        <v>353</v>
      </c>
      <c r="I109" s="194"/>
      <c r="J109" s="244">
        <v>29923</v>
      </c>
      <c r="K109" s="244"/>
      <c r="L109" s="242" t="s">
        <v>391</v>
      </c>
      <c r="M109" s="194"/>
      <c r="N109" s="194">
        <v>376</v>
      </c>
      <c r="O109" s="252">
        <v>573.79999999999995</v>
      </c>
      <c r="P109" s="224">
        <v>871</v>
      </c>
      <c r="Q109" s="194">
        <v>37.263440000000003</v>
      </c>
      <c r="R109" s="194">
        <v>297.7</v>
      </c>
      <c r="S109" s="194">
        <v>376</v>
      </c>
      <c r="T109" s="194">
        <v>993.26538205069949</v>
      </c>
      <c r="U109" s="194">
        <v>993.54494052824691</v>
      </c>
      <c r="V109" s="194">
        <v>340.23682772129854</v>
      </c>
      <c r="W109" s="194">
        <v>340.06340608913496</v>
      </c>
      <c r="X109" s="194"/>
      <c r="Y109" s="194"/>
      <c r="Z109" s="194"/>
      <c r="AA109" s="194"/>
      <c r="AB109" s="20"/>
      <c r="AC109" s="20"/>
      <c r="AD109" s="194"/>
    </row>
    <row r="110" spans="2:30" hidden="1" x14ac:dyDescent="0.25">
      <c r="B110" s="194" t="s">
        <v>352</v>
      </c>
      <c r="C110" s="194"/>
      <c r="D110" s="194"/>
      <c r="E110" s="194">
        <v>410</v>
      </c>
      <c r="F110" s="194">
        <v>410</v>
      </c>
      <c r="G110" s="194">
        <v>29</v>
      </c>
      <c r="H110" s="194" t="s">
        <v>353</v>
      </c>
      <c r="I110" s="194"/>
      <c r="J110" s="244">
        <v>29923</v>
      </c>
      <c r="K110" s="244"/>
      <c r="L110" s="242" t="s">
        <v>1373</v>
      </c>
      <c r="M110" s="194"/>
      <c r="N110" s="194">
        <v>1967</v>
      </c>
      <c r="O110" s="252">
        <v>410</v>
      </c>
      <c r="P110" s="224">
        <v>628</v>
      </c>
      <c r="Q110" s="194">
        <v>30.907999999999998</v>
      </c>
      <c r="R110" s="194">
        <v>297.7</v>
      </c>
      <c r="S110" s="194">
        <v>1967</v>
      </c>
      <c r="T110" s="194">
        <v>995.40068777415479</v>
      </c>
      <c r="U110" s="194">
        <v>996.86962668553724</v>
      </c>
      <c r="V110" s="194">
        <v>331.13193861345536</v>
      </c>
      <c r="W110" s="194">
        <v>330.47851873612916</v>
      </c>
      <c r="X110" s="194"/>
      <c r="Y110" s="194"/>
      <c r="Z110" s="194"/>
      <c r="AA110" s="194"/>
      <c r="AB110" s="20"/>
      <c r="AC110" s="20"/>
      <c r="AD110" s="194"/>
    </row>
    <row r="111" spans="2:30" hidden="1" x14ac:dyDescent="0.25">
      <c r="B111" s="194" t="s">
        <v>196</v>
      </c>
      <c r="C111" s="194"/>
      <c r="D111" s="194"/>
      <c r="E111" s="194">
        <v>1288</v>
      </c>
      <c r="F111" s="194">
        <v>1290.56</v>
      </c>
      <c r="G111" s="194">
        <v>6</v>
      </c>
      <c r="H111" s="194" t="s">
        <v>44</v>
      </c>
      <c r="I111" s="194"/>
      <c r="J111" s="244">
        <v>40414</v>
      </c>
      <c r="K111" s="244"/>
      <c r="L111" s="242" t="s">
        <v>200</v>
      </c>
      <c r="M111" s="194"/>
      <c r="N111" s="194"/>
      <c r="O111" s="252">
        <v>1255.32</v>
      </c>
      <c r="P111" s="224">
        <v>1909</v>
      </c>
      <c r="Q111" s="194">
        <v>80.599999999999994</v>
      </c>
      <c r="R111" s="194">
        <v>239.5</v>
      </c>
      <c r="S111" s="194">
        <v>1200</v>
      </c>
      <c r="T111" s="194">
        <v>971.34363459143731</v>
      </c>
      <c r="U111" s="194">
        <v>972.27687514489696</v>
      </c>
      <c r="V111" s="194">
        <v>365.51270040357144</v>
      </c>
      <c r="W111" s="194">
        <v>364.18682736597134</v>
      </c>
      <c r="X111" s="194"/>
      <c r="Y111" s="194"/>
      <c r="Z111" s="194"/>
      <c r="AA111" s="194"/>
      <c r="AB111" s="20"/>
      <c r="AC111" s="20"/>
      <c r="AD111" s="194"/>
    </row>
    <row r="112" spans="2:30" hidden="1" x14ac:dyDescent="0.25">
      <c r="B112" s="194" t="s">
        <v>196</v>
      </c>
      <c r="C112" s="194"/>
      <c r="D112" s="194"/>
      <c r="E112" s="194">
        <v>1221.94</v>
      </c>
      <c r="F112" s="194">
        <v>1225.72</v>
      </c>
      <c r="G112" s="194">
        <v>7</v>
      </c>
      <c r="H112" s="194" t="s">
        <v>44</v>
      </c>
      <c r="I112" s="194"/>
      <c r="J112" s="244">
        <v>40415</v>
      </c>
      <c r="K112" s="244"/>
      <c r="L112" s="242" t="s">
        <v>201</v>
      </c>
      <c r="M112" s="194"/>
      <c r="N112" s="194"/>
      <c r="O112" s="252">
        <v>1222.26</v>
      </c>
      <c r="P112" s="224">
        <v>1784</v>
      </c>
      <c r="Q112" s="194">
        <v>77.599999999999994</v>
      </c>
      <c r="R112" s="194">
        <v>239.5</v>
      </c>
      <c r="S112" s="194">
        <v>1200</v>
      </c>
      <c r="T112" s="194">
        <v>973.21848773500471</v>
      </c>
      <c r="U112" s="224">
        <v>974.14101384901551</v>
      </c>
      <c r="V112" s="194">
        <v>305.63717164752757</v>
      </c>
      <c r="W112" s="194">
        <v>304.41704025056902</v>
      </c>
      <c r="X112" s="194"/>
      <c r="Y112" s="194"/>
      <c r="Z112" s="224"/>
      <c r="AA112" s="224"/>
      <c r="AB112" s="245"/>
      <c r="AC112" s="253"/>
      <c r="AD112" s="127"/>
    </row>
    <row r="113" spans="2:30" hidden="1" x14ac:dyDescent="0.25">
      <c r="B113" s="194" t="s">
        <v>307</v>
      </c>
      <c r="C113" s="194"/>
      <c r="D113" s="194"/>
      <c r="E113" s="194"/>
      <c r="F113" s="194"/>
      <c r="G113" s="194">
        <v>2</v>
      </c>
      <c r="H113" s="194" t="s">
        <v>44</v>
      </c>
      <c r="I113" s="194"/>
      <c r="J113" s="244">
        <v>40392</v>
      </c>
      <c r="K113" s="244"/>
      <c r="L113" s="242" t="s">
        <v>94</v>
      </c>
      <c r="M113" s="194"/>
      <c r="N113" s="194"/>
      <c r="O113" s="252">
        <v>1104.2</v>
      </c>
      <c r="P113" s="224">
        <v>1634</v>
      </c>
      <c r="Q113" s="194">
        <v>65.7</v>
      </c>
      <c r="R113" s="194">
        <v>249.2</v>
      </c>
      <c r="S113" s="194">
        <v>1200</v>
      </c>
      <c r="T113" s="194">
        <v>980.16907572879131</v>
      </c>
      <c r="U113" s="224">
        <v>981.06393173563868</v>
      </c>
      <c r="V113" s="194">
        <v>316.69970046480466</v>
      </c>
      <c r="W113" s="194">
        <v>315.63096021122374</v>
      </c>
      <c r="X113" s="194"/>
      <c r="Y113" s="194"/>
      <c r="Z113" s="224"/>
      <c r="AA113" s="224"/>
      <c r="AB113" s="245"/>
      <c r="AC113" s="20"/>
      <c r="AD113" s="127"/>
    </row>
    <row r="114" spans="2:30" hidden="1" x14ac:dyDescent="0.25">
      <c r="B114" s="194" t="s">
        <v>307</v>
      </c>
      <c r="C114" s="194"/>
      <c r="D114" s="194"/>
      <c r="E114" s="194">
        <v>1250.3499999999999</v>
      </c>
      <c r="F114" s="194">
        <v>1254.6500000000001</v>
      </c>
      <c r="G114" s="194">
        <v>3</v>
      </c>
      <c r="H114" s="194" t="s">
        <v>44</v>
      </c>
      <c r="I114" s="194"/>
      <c r="J114" s="244">
        <v>40399</v>
      </c>
      <c r="K114" s="244"/>
      <c r="L114" s="242" t="s">
        <v>311</v>
      </c>
      <c r="M114" s="194"/>
      <c r="N114" s="194"/>
      <c r="O114" s="252">
        <v>1250.6300000000001</v>
      </c>
      <c r="P114" s="224">
        <v>1869</v>
      </c>
      <c r="Q114" s="194">
        <v>73.3</v>
      </c>
      <c r="R114" s="194">
        <v>249.2</v>
      </c>
      <c r="S114" s="194">
        <v>1200</v>
      </c>
      <c r="T114" s="194">
        <v>975.82099229226787</v>
      </c>
      <c r="U114" s="224">
        <v>976.73100714563554</v>
      </c>
      <c r="V114" s="194">
        <v>344.75394864524196</v>
      </c>
      <c r="W114" s="194">
        <v>343.49971653868465</v>
      </c>
      <c r="X114" s="194"/>
      <c r="Y114" s="194"/>
      <c r="Z114" s="224"/>
      <c r="AA114" s="224"/>
      <c r="AB114" s="245"/>
      <c r="AC114" s="20"/>
      <c r="AD114" s="127"/>
    </row>
    <row r="115" spans="2:30" hidden="1" x14ac:dyDescent="0.25">
      <c r="B115" s="194" t="s">
        <v>219</v>
      </c>
      <c r="C115" s="194"/>
      <c r="D115" s="194"/>
      <c r="E115" s="194">
        <v>921.27</v>
      </c>
      <c r="F115" s="194">
        <v>926.17</v>
      </c>
      <c r="G115" s="194">
        <v>1</v>
      </c>
      <c r="H115" s="194" t="s">
        <v>44</v>
      </c>
      <c r="I115" s="194"/>
      <c r="J115" s="244">
        <v>40122</v>
      </c>
      <c r="K115" s="244"/>
      <c r="L115" s="194" t="s">
        <v>220</v>
      </c>
      <c r="M115" s="194"/>
      <c r="N115" s="194"/>
      <c r="O115" s="252">
        <v>921.55</v>
      </c>
      <c r="P115" s="224">
        <v>1449</v>
      </c>
      <c r="Q115" s="194">
        <v>66.599999999999994</v>
      </c>
      <c r="R115" s="194">
        <v>206</v>
      </c>
      <c r="S115" s="194">
        <v>1200</v>
      </c>
      <c r="T115" s="194">
        <v>979.67135518548685</v>
      </c>
      <c r="U115" s="224">
        <v>980.56759801388614</v>
      </c>
      <c r="V115" s="194">
        <v>324.01880480973887</v>
      </c>
      <c r="W115" s="194">
        <v>323.06863463501008</v>
      </c>
      <c r="X115" s="194"/>
      <c r="Y115" s="194"/>
      <c r="Z115" s="224"/>
      <c r="AA115" s="224"/>
      <c r="AB115" s="245"/>
      <c r="AC115" s="20"/>
      <c r="AD115" s="127"/>
    </row>
    <row r="116" spans="2:30" hidden="1" x14ac:dyDescent="0.25">
      <c r="B116" s="194" t="s">
        <v>219</v>
      </c>
      <c r="C116" s="194"/>
      <c r="D116" s="194"/>
      <c r="E116" s="194">
        <v>887.97</v>
      </c>
      <c r="F116" s="194">
        <v>896.17</v>
      </c>
      <c r="G116" s="194">
        <v>2</v>
      </c>
      <c r="H116" s="194" t="s">
        <v>44</v>
      </c>
      <c r="I116" s="194"/>
      <c r="J116" s="244">
        <v>40122</v>
      </c>
      <c r="K116" s="244"/>
      <c r="L116" s="194" t="s">
        <v>199</v>
      </c>
      <c r="M116" s="194"/>
      <c r="N116" s="194"/>
      <c r="O116" s="252">
        <v>888.25</v>
      </c>
      <c r="P116" s="224">
        <v>1369</v>
      </c>
      <c r="Q116" s="194">
        <v>65.2</v>
      </c>
      <c r="R116" s="194">
        <v>206</v>
      </c>
      <c r="S116" s="194">
        <v>1200</v>
      </c>
      <c r="T116" s="194">
        <v>980.44355467780792</v>
      </c>
      <c r="U116" s="224">
        <v>981.33768334814033</v>
      </c>
      <c r="V116" s="194">
        <v>299.15013955473421</v>
      </c>
      <c r="W116" s="194">
        <v>298.25595397852135</v>
      </c>
      <c r="X116" s="194"/>
      <c r="Y116" s="194"/>
      <c r="Z116" s="194"/>
      <c r="AA116" s="194"/>
      <c r="AB116" s="20"/>
      <c r="AC116" s="20"/>
      <c r="AD116" s="194"/>
    </row>
    <row r="117" spans="2:30" hidden="1" x14ac:dyDescent="0.25">
      <c r="B117" s="194" t="s">
        <v>246</v>
      </c>
      <c r="C117" s="194"/>
      <c r="D117" s="194"/>
      <c r="E117" s="194">
        <v>975.3</v>
      </c>
      <c r="F117" s="194">
        <v>995</v>
      </c>
      <c r="G117" s="194">
        <v>1</v>
      </c>
      <c r="H117" s="194" t="s">
        <v>44</v>
      </c>
      <c r="I117" s="194"/>
      <c r="J117" s="244">
        <v>34192</v>
      </c>
      <c r="K117" s="244"/>
      <c r="L117" s="242" t="s">
        <v>94</v>
      </c>
      <c r="M117" s="194"/>
      <c r="N117" s="194">
        <v>963</v>
      </c>
      <c r="O117" s="252">
        <v>978</v>
      </c>
      <c r="P117" s="224">
        <v>1465</v>
      </c>
      <c r="Q117" s="194">
        <v>68.3</v>
      </c>
      <c r="R117" s="194">
        <v>216.2</v>
      </c>
      <c r="S117" s="194">
        <v>963</v>
      </c>
      <c r="T117" s="194">
        <v>978.7184770906764</v>
      </c>
      <c r="U117" s="224">
        <v>979.44063998334968</v>
      </c>
      <c r="V117" s="194">
        <v>290.27112321345339</v>
      </c>
      <c r="W117" s="194">
        <v>289.49540828533804</v>
      </c>
      <c r="X117" s="194"/>
      <c r="Y117" s="194"/>
      <c r="Z117" s="194"/>
      <c r="AA117" s="194"/>
      <c r="AB117" s="20"/>
      <c r="AC117" s="20"/>
      <c r="AD117" s="194"/>
    </row>
    <row r="118" spans="2:30" hidden="1" x14ac:dyDescent="0.25">
      <c r="B118" s="194" t="s">
        <v>246</v>
      </c>
      <c r="C118" s="194"/>
      <c r="D118" s="194"/>
      <c r="E118" s="194">
        <v>1041</v>
      </c>
      <c r="F118" s="194">
        <v>1054</v>
      </c>
      <c r="G118" s="194">
        <v>2</v>
      </c>
      <c r="H118" s="194" t="s">
        <v>44</v>
      </c>
      <c r="I118" s="194"/>
      <c r="J118" s="244">
        <v>34196</v>
      </c>
      <c r="K118" s="244"/>
      <c r="L118" s="242" t="s">
        <v>94</v>
      </c>
      <c r="M118" s="194"/>
      <c r="N118" s="194">
        <v>4023</v>
      </c>
      <c r="O118" s="252">
        <v>1044</v>
      </c>
      <c r="P118" s="224">
        <v>1550</v>
      </c>
      <c r="Q118" s="194">
        <v>73.3</v>
      </c>
      <c r="R118" s="194">
        <v>216.2</v>
      </c>
      <c r="S118" s="194">
        <v>4023</v>
      </c>
      <c r="T118" s="194">
        <v>975.82099229226787</v>
      </c>
      <c r="U118" s="224">
        <v>978.85123857177348</v>
      </c>
      <c r="V118" s="194">
        <v>288.61793493853679</v>
      </c>
      <c r="W118" s="194">
        <v>285.16182111815988</v>
      </c>
      <c r="X118" s="194"/>
      <c r="Y118" s="194"/>
      <c r="Z118" s="194"/>
      <c r="AA118" s="194"/>
      <c r="AB118" s="20"/>
      <c r="AC118" s="20"/>
      <c r="AD118" s="194"/>
    </row>
    <row r="119" spans="2:30" hidden="1" x14ac:dyDescent="0.25">
      <c r="B119" s="194" t="s">
        <v>246</v>
      </c>
      <c r="C119" s="194"/>
      <c r="D119" s="194"/>
      <c r="E119" s="194">
        <v>1054.5999999999999</v>
      </c>
      <c r="F119" s="194">
        <v>1072</v>
      </c>
      <c r="G119" s="194">
        <v>4</v>
      </c>
      <c r="H119" s="194" t="s">
        <v>44</v>
      </c>
      <c r="I119" s="194"/>
      <c r="J119" s="244">
        <v>34200</v>
      </c>
      <c r="K119" s="244"/>
      <c r="L119" s="242" t="s">
        <v>94</v>
      </c>
      <c r="M119" s="194"/>
      <c r="N119" s="194">
        <v>2313</v>
      </c>
      <c r="O119" s="252">
        <v>1058</v>
      </c>
      <c r="P119" s="224">
        <v>1571</v>
      </c>
      <c r="Q119" s="194">
        <v>71.599999999999994</v>
      </c>
      <c r="R119" s="194">
        <v>216.2</v>
      </c>
      <c r="S119" s="194">
        <v>2313</v>
      </c>
      <c r="T119" s="194">
        <v>976.82185545088009</v>
      </c>
      <c r="U119" s="194">
        <v>978.56245755880752</v>
      </c>
      <c r="V119" s="194">
        <v>288.58420440834652</v>
      </c>
      <c r="W119" s="194">
        <v>286.57355182938977</v>
      </c>
      <c r="X119" s="194"/>
      <c r="Y119" s="194"/>
      <c r="Z119" s="194"/>
      <c r="AA119" s="194"/>
      <c r="AB119" s="20"/>
      <c r="AC119" s="20"/>
      <c r="AD119" s="194"/>
    </row>
    <row r="120" spans="2:30" hidden="1" x14ac:dyDescent="0.25">
      <c r="B120" s="194" t="s">
        <v>313</v>
      </c>
      <c r="C120" s="194"/>
      <c r="D120" s="194"/>
      <c r="E120" s="194">
        <v>1136.72</v>
      </c>
      <c r="F120" s="194">
        <v>1140.94</v>
      </c>
      <c r="G120" s="194">
        <v>1</v>
      </c>
      <c r="H120" s="194" t="s">
        <v>44</v>
      </c>
      <c r="I120" s="194"/>
      <c r="J120" s="244">
        <v>40076</v>
      </c>
      <c r="K120" s="244"/>
      <c r="L120" s="242" t="s">
        <v>315</v>
      </c>
      <c r="M120" s="194"/>
      <c r="N120" s="194"/>
      <c r="O120" s="252">
        <v>1137.02</v>
      </c>
      <c r="P120" s="224">
        <v>1681</v>
      </c>
      <c r="Q120" s="194">
        <v>69.400000000000006</v>
      </c>
      <c r="R120" s="194">
        <v>293</v>
      </c>
      <c r="S120" s="194">
        <v>1200</v>
      </c>
      <c r="T120" s="194">
        <v>978.09310776682821</v>
      </c>
      <c r="U120" s="194">
        <v>978.99433506768617</v>
      </c>
      <c r="V120" s="194">
        <v>363.94062448655814</v>
      </c>
      <c r="W120" s="194">
        <v>362.82861897830003</v>
      </c>
      <c r="X120" s="194"/>
      <c r="Y120" s="194"/>
      <c r="Z120" s="194"/>
      <c r="AA120" s="194"/>
      <c r="AB120" s="20"/>
      <c r="AC120" s="20"/>
      <c r="AD120" s="194"/>
    </row>
    <row r="121" spans="2:30" hidden="1" x14ac:dyDescent="0.25">
      <c r="B121" s="194" t="s">
        <v>324</v>
      </c>
      <c r="C121" s="194"/>
      <c r="D121" s="194"/>
      <c r="E121" s="194">
        <v>1066</v>
      </c>
      <c r="F121" s="194">
        <v>1069.4000000000001</v>
      </c>
      <c r="G121" s="194">
        <v>1</v>
      </c>
      <c r="H121" s="194" t="s">
        <v>325</v>
      </c>
      <c r="I121" s="194"/>
      <c r="J121" s="244"/>
      <c r="K121" s="244"/>
      <c r="L121" s="242" t="s">
        <v>38</v>
      </c>
      <c r="M121" s="194"/>
      <c r="N121" s="194"/>
      <c r="O121" s="252">
        <v>1067.7</v>
      </c>
      <c r="P121" s="224">
        <v>1623.1</v>
      </c>
      <c r="Q121" s="194">
        <v>47.7</v>
      </c>
      <c r="R121" s="194">
        <v>224.6</v>
      </c>
      <c r="S121" s="194">
        <v>1200</v>
      </c>
      <c r="T121" s="194">
        <v>989.08746572707935</v>
      </c>
      <c r="U121" s="224">
        <v>989.97203062290316</v>
      </c>
      <c r="V121" s="194">
        <v>310.28909940242022</v>
      </c>
      <c r="W121" s="194">
        <v>309.25851724757365</v>
      </c>
      <c r="X121" s="194"/>
      <c r="Y121" s="194"/>
      <c r="Z121" s="194"/>
      <c r="AA121" s="194"/>
      <c r="AB121" s="20"/>
      <c r="AC121" s="20"/>
      <c r="AD121" s="194"/>
    </row>
    <row r="122" spans="2:30" hidden="1" x14ac:dyDescent="0.25">
      <c r="B122" s="194" t="s">
        <v>324</v>
      </c>
      <c r="C122" s="194"/>
      <c r="D122" s="194"/>
      <c r="E122" s="194">
        <v>1020</v>
      </c>
      <c r="F122" s="194">
        <v>1023.4</v>
      </c>
      <c r="G122" s="194">
        <v>2</v>
      </c>
      <c r="H122" s="194" t="s">
        <v>325</v>
      </c>
      <c r="I122" s="194"/>
      <c r="J122" s="244"/>
      <c r="K122" s="244"/>
      <c r="L122" s="242" t="s">
        <v>199</v>
      </c>
      <c r="M122" s="194"/>
      <c r="N122" s="194"/>
      <c r="O122" s="252">
        <v>1021.7</v>
      </c>
      <c r="P122" s="224">
        <v>1558</v>
      </c>
      <c r="Q122" s="194">
        <v>44.5</v>
      </c>
      <c r="R122" s="194">
        <v>224.6</v>
      </c>
      <c r="S122" s="194">
        <v>1200</v>
      </c>
      <c r="T122" s="194">
        <v>990.4519802283728</v>
      </c>
      <c r="U122" s="224">
        <v>991.33751013659207</v>
      </c>
      <c r="V122" s="194">
        <v>308.50321225783716</v>
      </c>
      <c r="W122" s="194">
        <v>307.51561247363986</v>
      </c>
      <c r="X122" s="194"/>
      <c r="Y122" s="194"/>
      <c r="Z122" s="194"/>
      <c r="AA122" s="194"/>
      <c r="AB122" s="20"/>
      <c r="AC122" s="20"/>
      <c r="AD122" s="194"/>
    </row>
    <row r="123" spans="2:30" hidden="1" x14ac:dyDescent="0.25">
      <c r="B123" s="194" t="s">
        <v>324</v>
      </c>
      <c r="C123" s="194"/>
      <c r="D123" s="194"/>
      <c r="E123" s="194">
        <v>1009.8</v>
      </c>
      <c r="F123" s="194">
        <v>1013.2</v>
      </c>
      <c r="G123" s="194">
        <v>3</v>
      </c>
      <c r="H123" s="194" t="s">
        <v>325</v>
      </c>
      <c r="I123" s="194"/>
      <c r="J123" s="244"/>
      <c r="K123" s="244"/>
      <c r="L123" s="242" t="s">
        <v>40</v>
      </c>
      <c r="M123" s="194"/>
      <c r="N123" s="194"/>
      <c r="O123" s="252">
        <v>1011.5</v>
      </c>
      <c r="P123" s="224">
        <v>1543.5</v>
      </c>
      <c r="Q123" s="194">
        <v>43.8</v>
      </c>
      <c r="R123" s="194">
        <v>224.6</v>
      </c>
      <c r="S123" s="194">
        <v>1200</v>
      </c>
      <c r="T123" s="194">
        <v>990.74088493111617</v>
      </c>
      <c r="U123" s="194">
        <v>991.62671988628563</v>
      </c>
      <c r="V123" s="194">
        <v>308.09418171541699</v>
      </c>
      <c r="W123" s="194">
        <v>307.11600706318302</v>
      </c>
      <c r="X123" s="194"/>
      <c r="Y123" s="194"/>
      <c r="Z123" s="194"/>
      <c r="AA123" s="194"/>
      <c r="AB123" s="20"/>
      <c r="AC123" s="20"/>
      <c r="AD123" s="194"/>
    </row>
    <row r="124" spans="2:30" hidden="1" x14ac:dyDescent="0.25">
      <c r="B124" s="194" t="s">
        <v>324</v>
      </c>
      <c r="C124" s="194"/>
      <c r="D124" s="194"/>
      <c r="E124" s="194">
        <v>996.4</v>
      </c>
      <c r="F124" s="194">
        <v>999.8</v>
      </c>
      <c r="G124" s="194">
        <v>4</v>
      </c>
      <c r="H124" s="194" t="s">
        <v>325</v>
      </c>
      <c r="I124" s="194"/>
      <c r="J124" s="244"/>
      <c r="K124" s="244"/>
      <c r="L124" s="242" t="s">
        <v>41</v>
      </c>
      <c r="M124" s="194"/>
      <c r="N124" s="194"/>
      <c r="O124" s="252">
        <v>998.09999999999991</v>
      </c>
      <c r="P124" s="224">
        <v>1526.5</v>
      </c>
      <c r="Q124" s="194">
        <v>42.9</v>
      </c>
      <c r="R124" s="194">
        <v>224.6</v>
      </c>
      <c r="S124" s="194">
        <v>1200</v>
      </c>
      <c r="T124" s="194">
        <v>991.1071829475602</v>
      </c>
      <c r="U124" s="194">
        <v>991.99345853773343</v>
      </c>
      <c r="V124" s="194">
        <v>309.03375732774987</v>
      </c>
      <c r="W124" s="194">
        <v>308.06659042115314</v>
      </c>
      <c r="X124" s="194"/>
      <c r="Y124" s="194"/>
      <c r="Z124" s="224"/>
      <c r="AA124" s="224"/>
      <c r="AB124" s="245"/>
      <c r="AC124" s="20"/>
      <c r="AD124" s="127"/>
    </row>
    <row r="125" spans="2:30" hidden="1" x14ac:dyDescent="0.25">
      <c r="B125" s="194" t="s">
        <v>405</v>
      </c>
      <c r="C125" s="194"/>
      <c r="D125" s="194"/>
      <c r="E125" s="194">
        <v>345.07</v>
      </c>
      <c r="F125" s="194">
        <v>360.19</v>
      </c>
      <c r="G125" s="194">
        <v>1</v>
      </c>
      <c r="H125" s="194" t="s">
        <v>44</v>
      </c>
      <c r="I125" s="194"/>
      <c r="J125" s="244">
        <v>40714</v>
      </c>
      <c r="K125" s="244"/>
      <c r="L125" s="194" t="s">
        <v>406</v>
      </c>
      <c r="M125" s="194"/>
      <c r="N125" s="194"/>
      <c r="O125" s="252">
        <v>346.66</v>
      </c>
      <c r="P125" s="224">
        <v>520.51900000000001</v>
      </c>
      <c r="Q125" s="194">
        <v>45</v>
      </c>
      <c r="R125" s="194">
        <v>223</v>
      </c>
      <c r="S125" s="194">
        <v>1200</v>
      </c>
      <c r="T125" s="194">
        <v>990.2434914784377</v>
      </c>
      <c r="U125" s="224">
        <v>991.12882385896592</v>
      </c>
      <c r="V125" s="194">
        <v>245.79355792793751</v>
      </c>
      <c r="W125" s="194">
        <v>245.46354109252616</v>
      </c>
      <c r="X125" s="194"/>
      <c r="Y125" s="194"/>
      <c r="Z125" s="194"/>
      <c r="AA125" s="194"/>
      <c r="AB125" s="20"/>
      <c r="AC125" s="20"/>
      <c r="AD125" s="194"/>
    </row>
    <row r="126" spans="2:30" hidden="1" x14ac:dyDescent="0.25">
      <c r="B126" s="194" t="s">
        <v>292</v>
      </c>
      <c r="C126" s="194"/>
      <c r="D126" s="194"/>
      <c r="E126" s="194">
        <v>1067.82</v>
      </c>
      <c r="F126" s="194">
        <v>1072.2</v>
      </c>
      <c r="G126" s="194">
        <v>1</v>
      </c>
      <c r="H126" s="194" t="s">
        <v>44</v>
      </c>
      <c r="I126" s="194"/>
      <c r="J126" s="244">
        <v>40147</v>
      </c>
      <c r="K126" s="244"/>
      <c r="L126" s="242" t="s">
        <v>79</v>
      </c>
      <c r="M126" s="194"/>
      <c r="N126" s="194"/>
      <c r="O126" s="256">
        <v>1068.4000000000001</v>
      </c>
      <c r="P126" s="224">
        <v>1609</v>
      </c>
      <c r="Q126" s="194">
        <v>71.599999999999994</v>
      </c>
      <c r="R126" s="194">
        <v>200.6</v>
      </c>
      <c r="S126" s="194">
        <v>1200</v>
      </c>
      <c r="T126" s="194">
        <v>976.82185545088009</v>
      </c>
      <c r="U126" s="224">
        <v>977.72776044409136</v>
      </c>
      <c r="V126" s="194">
        <v>289.92640667920375</v>
      </c>
      <c r="W126" s="194">
        <v>288.85372553521472</v>
      </c>
      <c r="X126" s="194"/>
      <c r="Y126" s="194"/>
      <c r="Z126" s="194"/>
      <c r="AA126" s="194"/>
      <c r="AB126" s="20"/>
      <c r="AC126" s="20"/>
      <c r="AD126" s="194"/>
    </row>
    <row r="127" spans="2:30" hidden="1" x14ac:dyDescent="0.25">
      <c r="B127" s="194" t="s">
        <v>292</v>
      </c>
      <c r="C127" s="194"/>
      <c r="D127" s="194"/>
      <c r="E127" s="194">
        <v>1124.9000000000001</v>
      </c>
      <c r="F127" s="194">
        <v>1131.71</v>
      </c>
      <c r="G127" s="194">
        <v>2</v>
      </c>
      <c r="H127" s="194" t="s">
        <v>44</v>
      </c>
      <c r="I127" s="194"/>
      <c r="J127" s="244">
        <v>40151</v>
      </c>
      <c r="K127" s="244"/>
      <c r="L127" s="242" t="s">
        <v>38</v>
      </c>
      <c r="M127" s="194"/>
      <c r="N127" s="194"/>
      <c r="O127" s="252">
        <v>1125.18</v>
      </c>
      <c r="P127" s="224">
        <v>1824.66</v>
      </c>
      <c r="Q127" s="194">
        <v>74.099999999999994</v>
      </c>
      <c r="R127" s="194">
        <v>200.6</v>
      </c>
      <c r="S127" s="194">
        <v>1200</v>
      </c>
      <c r="T127" s="194">
        <v>975.34446244161984</v>
      </c>
      <c r="U127" s="224">
        <v>976.2565689114831</v>
      </c>
      <c r="V127" s="194">
        <v>390.30930258499654</v>
      </c>
      <c r="W127" s="194">
        <v>389.08081503547976</v>
      </c>
      <c r="X127" s="194"/>
      <c r="Y127" s="194"/>
      <c r="Z127" s="194"/>
      <c r="AA127" s="194"/>
      <c r="AB127" s="20"/>
      <c r="AC127" s="20"/>
      <c r="AD127" s="194"/>
    </row>
    <row r="128" spans="2:30" hidden="1" x14ac:dyDescent="0.25">
      <c r="B128" s="194" t="s">
        <v>292</v>
      </c>
      <c r="C128" s="194"/>
      <c r="D128" s="194"/>
      <c r="E128" s="194">
        <v>989.6</v>
      </c>
      <c r="F128" s="194">
        <v>1002.71</v>
      </c>
      <c r="G128" s="194">
        <v>3</v>
      </c>
      <c r="H128" s="194" t="s">
        <v>44</v>
      </c>
      <c r="I128" s="194"/>
      <c r="J128" s="244">
        <v>40152</v>
      </c>
      <c r="K128" s="244"/>
      <c r="L128" s="242" t="s">
        <v>81</v>
      </c>
      <c r="M128" s="194"/>
      <c r="N128" s="194"/>
      <c r="O128" s="252">
        <v>989.88</v>
      </c>
      <c r="P128" s="224">
        <v>1513.7</v>
      </c>
      <c r="Q128" s="194">
        <v>69.8</v>
      </c>
      <c r="R128" s="194">
        <v>200.6</v>
      </c>
      <c r="S128" s="194">
        <v>1200</v>
      </c>
      <c r="T128" s="194">
        <v>977.86399865642068</v>
      </c>
      <c r="U128" s="194">
        <v>978.76602477828249</v>
      </c>
      <c r="V128" s="194">
        <v>298.71429162309164</v>
      </c>
      <c r="W128" s="194">
        <v>297.71160124905373</v>
      </c>
      <c r="X128" s="194"/>
      <c r="Y128" s="194"/>
      <c r="Z128" s="194"/>
      <c r="AA128" s="194"/>
      <c r="AB128" s="20"/>
      <c r="AC128" s="20"/>
      <c r="AD128" s="194"/>
    </row>
    <row r="129" spans="2:30" x14ac:dyDescent="0.25">
      <c r="B129" s="194"/>
      <c r="C129" s="194"/>
      <c r="D129" s="194"/>
      <c r="E129" s="194"/>
      <c r="F129" s="194"/>
      <c r="G129" s="194"/>
      <c r="H129" s="194"/>
      <c r="I129" s="194"/>
      <c r="J129" s="244"/>
      <c r="K129" s="194"/>
      <c r="L129" s="194"/>
      <c r="M129" s="194"/>
      <c r="N129" s="194"/>
      <c r="O129" s="194"/>
      <c r="P129" s="194"/>
      <c r="Q129" s="194"/>
      <c r="R129" s="194"/>
      <c r="S129" s="194"/>
      <c r="T129" s="194"/>
      <c r="U129" s="194"/>
      <c r="V129" s="194"/>
      <c r="W129" s="194"/>
      <c r="X129" s="194"/>
      <c r="Y129" s="194"/>
      <c r="Z129" s="20"/>
      <c r="AA129" s="20"/>
      <c r="AB129" s="194"/>
      <c r="AC129" s="194"/>
      <c r="AD129" s="194"/>
    </row>
    <row r="130" spans="2:30" x14ac:dyDescent="0.25">
      <c r="B130" s="194"/>
      <c r="C130" s="194"/>
      <c r="D130" s="194"/>
      <c r="E130" s="194"/>
      <c r="F130" s="194"/>
      <c r="G130" s="194"/>
      <c r="H130" s="194"/>
      <c r="I130" s="194"/>
      <c r="J130" s="244"/>
      <c r="K130" s="194"/>
      <c r="L130" s="194"/>
      <c r="M130" s="194"/>
      <c r="N130" s="194"/>
      <c r="O130" s="194"/>
      <c r="P130" s="194"/>
      <c r="Q130" s="194"/>
      <c r="R130" s="194"/>
      <c r="S130" s="194"/>
      <c r="T130" s="194"/>
      <c r="U130" s="194"/>
      <c r="V130" s="194"/>
      <c r="W130" s="194"/>
      <c r="X130" s="194"/>
      <c r="Y130" s="194"/>
      <c r="Z130" s="20"/>
      <c r="AA130" s="20"/>
      <c r="AB130" s="194"/>
      <c r="AC130" s="194"/>
      <c r="AD130" s="194"/>
    </row>
  </sheetData>
  <autoFilter ref="A1:AD128">
    <filterColumn colId="1">
      <filters>
        <filter val="Acacia 1"/>
      </filters>
    </filterColumn>
  </autoFilter>
  <sortState ref="A2:AD128">
    <sortCondition ref="O2:O128"/>
  </sortState>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7" workbookViewId="0">
      <selection activeCell="H75" sqref="H75"/>
    </sheetView>
  </sheetViews>
  <sheetFormatPr defaultRowHeight="15" x14ac:dyDescent="0.2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93"/>
  <sheetViews>
    <sheetView workbookViewId="0">
      <pane ySplit="1" topLeftCell="A79" activePane="bottomLeft" state="frozen"/>
      <selection pane="bottomLeft" activeCell="G88" sqref="G88"/>
    </sheetView>
  </sheetViews>
  <sheetFormatPr defaultRowHeight="15" x14ac:dyDescent="0.25"/>
  <cols>
    <col min="2" max="2" width="30" customWidth="1"/>
    <col min="3" max="3" width="12.85546875" customWidth="1"/>
    <col min="4" max="8" width="13.42578125" customWidth="1"/>
    <col min="9" max="9" width="38.42578125" style="2" customWidth="1"/>
    <col min="10" max="10" width="28.7109375" style="1" customWidth="1"/>
    <col min="11" max="14" width="15.7109375" customWidth="1"/>
    <col min="15" max="15" width="15.85546875" customWidth="1"/>
    <col min="16" max="17" width="23.140625" customWidth="1"/>
    <col min="18" max="19" width="8.42578125" customWidth="1"/>
    <col min="20" max="20" width="12.28515625" customWidth="1"/>
    <col min="21" max="21" width="12" customWidth="1"/>
    <col min="22" max="22" width="11.85546875" customWidth="1"/>
    <col min="24" max="24" width="11" customWidth="1"/>
    <col min="25" max="25" width="11.42578125" customWidth="1"/>
    <col min="26" max="26" width="45.7109375" style="1" customWidth="1"/>
  </cols>
  <sheetData>
    <row r="1" spans="1:26" s="13" customFormat="1" ht="90" x14ac:dyDescent="0.25">
      <c r="A1" s="13" t="s">
        <v>7</v>
      </c>
      <c r="B1" s="13" t="s">
        <v>421</v>
      </c>
      <c r="C1" s="13" t="s">
        <v>422</v>
      </c>
      <c r="D1" s="13" t="s">
        <v>423</v>
      </c>
      <c r="E1" s="13" t="s">
        <v>424</v>
      </c>
      <c r="F1" s="13" t="s">
        <v>425</v>
      </c>
      <c r="G1" s="13" t="s">
        <v>426</v>
      </c>
      <c r="H1" s="13" t="s">
        <v>427</v>
      </c>
      <c r="I1" s="14" t="s">
        <v>428</v>
      </c>
      <c r="J1" s="13" t="s">
        <v>6</v>
      </c>
      <c r="K1" s="13" t="s">
        <v>429</v>
      </c>
      <c r="L1" s="13" t="s">
        <v>430</v>
      </c>
      <c r="M1" s="13" t="s">
        <v>431</v>
      </c>
      <c r="N1" s="13" t="s">
        <v>432</v>
      </c>
      <c r="O1" s="13" t="s">
        <v>433</v>
      </c>
      <c r="P1" s="13" t="s">
        <v>434</v>
      </c>
      <c r="Q1" s="13" t="s">
        <v>435</v>
      </c>
      <c r="R1" s="13" t="s">
        <v>436</v>
      </c>
      <c r="S1" s="13" t="s">
        <v>437</v>
      </c>
      <c r="T1" s="13" t="s">
        <v>438</v>
      </c>
      <c r="U1" s="13" t="s">
        <v>439</v>
      </c>
      <c r="V1" s="13" t="s">
        <v>440</v>
      </c>
      <c r="W1" s="13" t="s">
        <v>441</v>
      </c>
      <c r="X1" s="13" t="s">
        <v>442</v>
      </c>
      <c r="Y1" s="13" t="s">
        <v>443</v>
      </c>
      <c r="Z1" s="13" t="s">
        <v>444</v>
      </c>
    </row>
    <row r="2" spans="1:26" ht="30" x14ac:dyDescent="0.25">
      <c r="A2" s="4">
        <v>1</v>
      </c>
      <c r="B2" s="4" t="s">
        <v>50</v>
      </c>
      <c r="C2" s="4"/>
      <c r="D2" s="15">
        <v>34302</v>
      </c>
      <c r="E2" s="16">
        <v>1494.4</v>
      </c>
      <c r="F2" s="17"/>
      <c r="G2" s="17"/>
      <c r="H2" s="4" t="s">
        <v>445</v>
      </c>
      <c r="I2" s="12"/>
      <c r="J2" s="18" t="s">
        <v>446</v>
      </c>
      <c r="K2" s="4" t="s">
        <v>445</v>
      </c>
      <c r="L2" s="4"/>
      <c r="M2" s="4"/>
      <c r="N2" s="4"/>
      <c r="O2" s="4"/>
      <c r="P2" s="4"/>
      <c r="Q2" s="4"/>
      <c r="R2" s="4"/>
      <c r="S2" s="4"/>
      <c r="T2" s="4"/>
      <c r="U2" s="4"/>
      <c r="V2" s="4"/>
      <c r="W2" s="4"/>
      <c r="X2" s="4"/>
      <c r="Y2" s="4"/>
      <c r="Z2" s="19"/>
    </row>
    <row r="3" spans="1:26" x14ac:dyDescent="0.25">
      <c r="A3" s="4">
        <v>2</v>
      </c>
      <c r="B3" s="4" t="s">
        <v>416</v>
      </c>
      <c r="C3" s="4" t="s">
        <v>447</v>
      </c>
      <c r="D3" s="15">
        <v>40432</v>
      </c>
      <c r="E3" s="17">
        <v>1522.4</v>
      </c>
      <c r="F3" s="17">
        <v>217.4</v>
      </c>
      <c r="G3" s="17" t="s">
        <v>448</v>
      </c>
      <c r="H3" s="4"/>
      <c r="I3" s="12" t="s">
        <v>449</v>
      </c>
      <c r="J3" s="20" t="s">
        <v>450</v>
      </c>
      <c r="K3" s="10"/>
      <c r="L3" s="4"/>
      <c r="M3" s="4"/>
      <c r="N3" s="4"/>
      <c r="O3" s="4"/>
      <c r="P3" s="4"/>
      <c r="Q3" s="4"/>
      <c r="R3" s="4"/>
      <c r="S3" s="4"/>
      <c r="T3" s="4"/>
      <c r="U3" s="4"/>
      <c r="V3" s="4"/>
      <c r="W3" s="4"/>
      <c r="X3" s="4"/>
      <c r="Y3" s="4"/>
      <c r="Z3" s="19" t="s">
        <v>451</v>
      </c>
    </row>
    <row r="4" spans="1:26" x14ac:dyDescent="0.25">
      <c r="A4" s="4"/>
      <c r="B4" s="4" t="s">
        <v>417</v>
      </c>
      <c r="C4" s="4" t="s">
        <v>447</v>
      </c>
      <c r="D4" s="15">
        <v>40432</v>
      </c>
      <c r="E4" s="17">
        <v>1354.9</v>
      </c>
      <c r="F4" s="17">
        <v>217.4</v>
      </c>
      <c r="G4" s="17" t="s">
        <v>448</v>
      </c>
      <c r="H4" s="4"/>
      <c r="I4" s="12" t="s">
        <v>449</v>
      </c>
      <c r="J4" s="20" t="s">
        <v>450</v>
      </c>
      <c r="K4" s="10"/>
      <c r="L4" s="4"/>
      <c r="M4" s="4"/>
      <c r="N4" s="4"/>
      <c r="O4" s="4" t="s">
        <v>47</v>
      </c>
      <c r="P4" s="4" t="s">
        <v>47</v>
      </c>
      <c r="Q4" s="4" t="s">
        <v>47</v>
      </c>
      <c r="R4" s="4"/>
      <c r="S4" s="4"/>
      <c r="T4" s="4"/>
      <c r="U4" s="4"/>
      <c r="V4" s="4"/>
      <c r="W4" s="4"/>
      <c r="X4" s="4"/>
      <c r="Y4" s="4"/>
      <c r="Z4" s="19" t="s">
        <v>452</v>
      </c>
    </row>
    <row r="5" spans="1:26" x14ac:dyDescent="0.25">
      <c r="A5" s="4"/>
      <c r="B5" s="4" t="s">
        <v>418</v>
      </c>
      <c r="C5" s="4" t="s">
        <v>447</v>
      </c>
      <c r="D5" s="15">
        <v>40432</v>
      </c>
      <c r="E5" s="17">
        <v>1244.7</v>
      </c>
      <c r="F5" s="17">
        <v>217.4</v>
      </c>
      <c r="G5" s="17" t="s">
        <v>448</v>
      </c>
      <c r="H5" s="4"/>
      <c r="I5" s="12" t="s">
        <v>449</v>
      </c>
      <c r="J5" s="20" t="s">
        <v>450</v>
      </c>
      <c r="K5" s="10" t="s">
        <v>453</v>
      </c>
      <c r="L5" s="4"/>
      <c r="M5" s="4"/>
      <c r="N5" s="4"/>
      <c r="O5" s="4" t="s">
        <v>47</v>
      </c>
      <c r="P5" s="4"/>
      <c r="Q5" s="4"/>
      <c r="R5" s="4"/>
      <c r="S5" s="4" t="s">
        <v>47</v>
      </c>
      <c r="T5" s="4" t="s">
        <v>47</v>
      </c>
      <c r="U5" s="4" t="s">
        <v>47</v>
      </c>
      <c r="V5" s="4" t="s">
        <v>47</v>
      </c>
      <c r="W5" s="4" t="s">
        <v>47</v>
      </c>
      <c r="X5" s="4" t="s">
        <v>47</v>
      </c>
      <c r="Y5" s="4"/>
      <c r="Z5" s="19" t="s">
        <v>454</v>
      </c>
    </row>
    <row r="6" spans="1:26" x14ac:dyDescent="0.25">
      <c r="A6" s="4">
        <v>67</v>
      </c>
      <c r="B6" s="4" t="s">
        <v>455</v>
      </c>
      <c r="C6" s="4" t="s">
        <v>456</v>
      </c>
      <c r="D6" s="15">
        <v>40743</v>
      </c>
      <c r="E6" s="17">
        <v>474</v>
      </c>
      <c r="F6" s="17"/>
      <c r="G6" s="17"/>
      <c r="H6" s="4" t="s">
        <v>445</v>
      </c>
      <c r="I6" s="12"/>
      <c r="J6" s="19" t="s">
        <v>457</v>
      </c>
      <c r="K6" s="4"/>
      <c r="L6" s="4"/>
      <c r="M6" s="4"/>
      <c r="N6" s="4"/>
      <c r="O6" s="4"/>
      <c r="P6" s="4"/>
      <c r="Q6" s="4"/>
      <c r="R6" s="4"/>
      <c r="S6" s="4"/>
      <c r="T6" s="4"/>
      <c r="U6" s="4"/>
      <c r="V6" s="4"/>
      <c r="W6" s="4"/>
      <c r="X6" s="4"/>
      <c r="Y6" s="4"/>
      <c r="Z6" s="19" t="s">
        <v>458</v>
      </c>
    </row>
    <row r="7" spans="1:26" x14ac:dyDescent="0.25">
      <c r="A7" s="4">
        <v>68</v>
      </c>
      <c r="B7" s="4" t="s">
        <v>334</v>
      </c>
      <c r="C7" s="4" t="s">
        <v>459</v>
      </c>
      <c r="D7" s="15">
        <v>26637</v>
      </c>
      <c r="E7" s="17">
        <v>3586</v>
      </c>
      <c r="F7" s="17">
        <v>372.5</v>
      </c>
      <c r="G7" s="17">
        <v>377.7</v>
      </c>
      <c r="H7" s="4"/>
      <c r="I7" s="12" t="s">
        <v>460</v>
      </c>
      <c r="J7" s="19" t="s">
        <v>450</v>
      </c>
      <c r="K7" s="4" t="s">
        <v>461</v>
      </c>
      <c r="L7" s="4"/>
      <c r="M7" s="4" t="s">
        <v>47</v>
      </c>
      <c r="N7" s="4"/>
      <c r="O7" s="4" t="s">
        <v>47</v>
      </c>
      <c r="P7" s="4" t="s">
        <v>47</v>
      </c>
      <c r="Q7" s="4"/>
      <c r="R7" s="4" t="s">
        <v>47</v>
      </c>
      <c r="S7" s="4"/>
      <c r="T7" s="4"/>
      <c r="U7" s="4"/>
      <c r="V7" s="4"/>
      <c r="W7" s="4"/>
      <c r="X7" s="4" t="s">
        <v>47</v>
      </c>
      <c r="Y7" s="4" t="s">
        <v>47</v>
      </c>
      <c r="Z7" s="19" t="s">
        <v>462</v>
      </c>
    </row>
    <row r="8" spans="1:26" ht="30" x14ac:dyDescent="0.25">
      <c r="A8" s="4">
        <v>3</v>
      </c>
      <c r="B8" s="4" t="s">
        <v>56</v>
      </c>
      <c r="C8" s="4"/>
      <c r="D8" s="15">
        <v>31253</v>
      </c>
      <c r="E8" s="17">
        <v>1966</v>
      </c>
      <c r="F8" s="17"/>
      <c r="G8" s="17"/>
      <c r="H8" s="4" t="s">
        <v>445</v>
      </c>
      <c r="I8" s="12" t="s">
        <v>463</v>
      </c>
      <c r="J8" s="18" t="s">
        <v>446</v>
      </c>
      <c r="K8" s="4"/>
      <c r="L8" s="4"/>
      <c r="M8" s="4"/>
      <c r="N8" s="4"/>
      <c r="O8" s="4"/>
      <c r="P8" s="4"/>
      <c r="Q8" s="4"/>
      <c r="R8" s="4"/>
      <c r="S8" s="4"/>
      <c r="T8" s="4"/>
      <c r="U8" s="4"/>
      <c r="V8" s="4"/>
      <c r="W8" s="4"/>
      <c r="X8" s="4"/>
      <c r="Y8" s="4"/>
      <c r="Z8" s="19"/>
    </row>
    <row r="9" spans="1:26" x14ac:dyDescent="0.25">
      <c r="A9" s="4">
        <v>4</v>
      </c>
      <c r="B9" s="4" t="s">
        <v>61</v>
      </c>
      <c r="C9" s="4" t="s">
        <v>464</v>
      </c>
      <c r="D9" s="15">
        <v>40158</v>
      </c>
      <c r="E9" s="17">
        <v>1118.9000000000001</v>
      </c>
      <c r="F9" s="17">
        <v>458.1</v>
      </c>
      <c r="G9" s="17">
        <v>462.6</v>
      </c>
      <c r="H9" s="4" t="s">
        <v>445</v>
      </c>
      <c r="I9" s="12" t="s">
        <v>449</v>
      </c>
      <c r="J9" s="19" t="s">
        <v>450</v>
      </c>
      <c r="K9" s="4" t="s">
        <v>445</v>
      </c>
      <c r="L9" s="4"/>
      <c r="M9" s="4"/>
      <c r="N9" s="4"/>
      <c r="O9" s="4"/>
      <c r="P9" s="4"/>
      <c r="Q9" s="4"/>
      <c r="R9" s="4"/>
      <c r="S9" s="4"/>
      <c r="T9" s="4" t="s">
        <v>47</v>
      </c>
      <c r="U9" s="4"/>
      <c r="V9" s="4" t="s">
        <v>47</v>
      </c>
      <c r="W9" s="4" t="s">
        <v>47</v>
      </c>
      <c r="X9" s="4"/>
      <c r="Y9" s="4"/>
      <c r="Z9" s="19" t="s">
        <v>465</v>
      </c>
    </row>
    <row r="10" spans="1:26" ht="45" x14ac:dyDescent="0.25">
      <c r="A10" s="4">
        <v>5</v>
      </c>
      <c r="B10" s="4" t="s">
        <v>43</v>
      </c>
      <c r="C10" s="4" t="s">
        <v>466</v>
      </c>
      <c r="D10" s="15">
        <v>40346</v>
      </c>
      <c r="E10" s="17">
        <v>1008.1</v>
      </c>
      <c r="F10" s="17">
        <v>329.1</v>
      </c>
      <c r="G10" s="17" t="s">
        <v>467</v>
      </c>
      <c r="H10" s="4" t="s">
        <v>445</v>
      </c>
      <c r="I10" s="12" t="s">
        <v>449</v>
      </c>
      <c r="J10" s="20" t="s">
        <v>450</v>
      </c>
      <c r="K10" s="4" t="s">
        <v>445</v>
      </c>
      <c r="L10" s="4"/>
      <c r="M10" s="4" t="s">
        <v>47</v>
      </c>
      <c r="N10" s="4"/>
      <c r="O10" s="4"/>
      <c r="P10" s="4" t="s">
        <v>47</v>
      </c>
      <c r="Q10" s="4"/>
      <c r="R10" s="4" t="s">
        <v>47</v>
      </c>
      <c r="S10" s="4" t="s">
        <v>47</v>
      </c>
      <c r="T10" s="4" t="s">
        <v>47</v>
      </c>
      <c r="U10" s="4" t="s">
        <v>47</v>
      </c>
      <c r="V10" s="4" t="s">
        <v>47</v>
      </c>
      <c r="W10" s="4"/>
      <c r="X10" s="4" t="s">
        <v>47</v>
      </c>
      <c r="Y10" s="4"/>
      <c r="Z10" s="19" t="s">
        <v>468</v>
      </c>
    </row>
    <row r="11" spans="1:26" x14ac:dyDescent="0.25">
      <c r="A11" s="4">
        <v>6</v>
      </c>
      <c r="B11" s="4" t="s">
        <v>63</v>
      </c>
      <c r="C11" s="4" t="s">
        <v>469</v>
      </c>
      <c r="D11" s="15">
        <v>38998</v>
      </c>
      <c r="E11" s="17">
        <v>1650</v>
      </c>
      <c r="F11" s="17">
        <v>240</v>
      </c>
      <c r="G11" s="17" t="s">
        <v>470</v>
      </c>
      <c r="H11" s="4" t="s">
        <v>445</v>
      </c>
      <c r="I11" s="12" t="s">
        <v>471</v>
      </c>
      <c r="J11" s="20" t="s">
        <v>450</v>
      </c>
      <c r="K11" s="4"/>
      <c r="L11" s="4"/>
      <c r="M11" s="4"/>
      <c r="N11" s="4"/>
      <c r="O11" s="4" t="s">
        <v>47</v>
      </c>
      <c r="P11" s="4" t="s">
        <v>47</v>
      </c>
      <c r="Q11" s="4"/>
      <c r="R11" s="4"/>
      <c r="S11" s="4"/>
      <c r="T11" s="4"/>
      <c r="U11" s="4"/>
      <c r="V11" s="4" t="s">
        <v>47</v>
      </c>
      <c r="W11" s="4"/>
      <c r="X11" s="4" t="s">
        <v>472</v>
      </c>
      <c r="Y11" s="4"/>
      <c r="Z11" s="19" t="s">
        <v>473</v>
      </c>
    </row>
    <row r="12" spans="1:26" ht="30" x14ac:dyDescent="0.25">
      <c r="A12" s="4">
        <v>69</v>
      </c>
      <c r="B12" s="4" t="s">
        <v>344</v>
      </c>
      <c r="C12" s="4" t="s">
        <v>474</v>
      </c>
      <c r="D12" s="15">
        <v>31742</v>
      </c>
      <c r="E12" s="17">
        <v>2065</v>
      </c>
      <c r="F12" s="17">
        <v>217.1</v>
      </c>
      <c r="G12" s="17">
        <v>222.8</v>
      </c>
      <c r="H12" s="4"/>
      <c r="I12" s="12" t="s">
        <v>475</v>
      </c>
      <c r="J12" s="19" t="s">
        <v>476</v>
      </c>
      <c r="K12" s="4"/>
      <c r="L12" s="4"/>
      <c r="M12" s="4" t="s">
        <v>47</v>
      </c>
      <c r="N12" s="4" t="s">
        <v>47</v>
      </c>
      <c r="O12" s="4"/>
      <c r="P12" s="4"/>
      <c r="Q12" s="4"/>
      <c r="R12" s="4"/>
      <c r="S12" s="4"/>
      <c r="T12" s="4"/>
      <c r="U12" s="4"/>
      <c r="V12" s="4"/>
      <c r="W12" s="4" t="s">
        <v>47</v>
      </c>
      <c r="X12" s="4"/>
      <c r="Y12" s="4" t="s">
        <v>47</v>
      </c>
      <c r="Z12" s="19" t="s">
        <v>477</v>
      </c>
    </row>
    <row r="13" spans="1:26" x14ac:dyDescent="0.25">
      <c r="A13" s="4">
        <v>70</v>
      </c>
      <c r="B13" s="4" t="s">
        <v>345</v>
      </c>
      <c r="C13" s="4" t="s">
        <v>459</v>
      </c>
      <c r="D13" s="15">
        <v>32493</v>
      </c>
      <c r="E13" s="17">
        <v>1721.5</v>
      </c>
      <c r="F13" s="17">
        <v>390.5</v>
      </c>
      <c r="G13" s="17">
        <v>395.02</v>
      </c>
      <c r="H13" s="4"/>
      <c r="I13" s="12" t="s">
        <v>478</v>
      </c>
      <c r="J13" s="19" t="s">
        <v>450</v>
      </c>
      <c r="K13" s="4" t="s">
        <v>479</v>
      </c>
      <c r="L13" s="4"/>
      <c r="M13" s="4" t="s">
        <v>47</v>
      </c>
      <c r="N13" s="4"/>
      <c r="O13" s="4"/>
      <c r="P13" s="4" t="s">
        <v>47</v>
      </c>
      <c r="Q13" s="4" t="s">
        <v>47</v>
      </c>
      <c r="R13" s="4" t="s">
        <v>47</v>
      </c>
      <c r="S13" s="4"/>
      <c r="T13" s="4"/>
      <c r="U13" s="4"/>
      <c r="V13" s="4"/>
      <c r="W13" s="4"/>
      <c r="X13" s="4"/>
      <c r="Y13" s="4"/>
      <c r="Z13" s="19"/>
    </row>
    <row r="14" spans="1:26" x14ac:dyDescent="0.25">
      <c r="A14" s="4">
        <v>71</v>
      </c>
      <c r="B14" s="4" t="s">
        <v>352</v>
      </c>
      <c r="C14" s="4" t="s">
        <v>480</v>
      </c>
      <c r="D14" s="15">
        <v>29926</v>
      </c>
      <c r="E14" s="17">
        <v>1848.5</v>
      </c>
      <c r="F14" s="17">
        <v>291</v>
      </c>
      <c r="G14" s="17">
        <v>297.7</v>
      </c>
      <c r="H14" s="4"/>
      <c r="I14" s="12" t="s">
        <v>463</v>
      </c>
      <c r="J14" s="19" t="s">
        <v>450</v>
      </c>
      <c r="K14" s="4" t="s">
        <v>481</v>
      </c>
      <c r="L14" s="4"/>
      <c r="M14" s="4" t="s">
        <v>47</v>
      </c>
      <c r="N14" s="4"/>
      <c r="O14" s="4"/>
      <c r="P14" s="4" t="s">
        <v>353</v>
      </c>
      <c r="Q14" s="4"/>
      <c r="R14" s="4" t="s">
        <v>47</v>
      </c>
      <c r="S14" s="4"/>
      <c r="T14" s="4"/>
      <c r="U14" s="4"/>
      <c r="V14" s="4"/>
      <c r="W14" s="4"/>
      <c r="X14" s="4" t="s">
        <v>47</v>
      </c>
      <c r="Y14" s="4" t="s">
        <v>47</v>
      </c>
      <c r="Z14" s="19"/>
    </row>
    <row r="15" spans="1:26" ht="60" x14ac:dyDescent="0.25">
      <c r="A15" s="4">
        <v>7</v>
      </c>
      <c r="B15" s="4" t="s">
        <v>64</v>
      </c>
      <c r="C15" s="4" t="s">
        <v>482</v>
      </c>
      <c r="D15" s="15">
        <v>40091</v>
      </c>
      <c r="E15" s="17">
        <v>1296.7</v>
      </c>
      <c r="F15" s="17">
        <v>428.7</v>
      </c>
      <c r="G15" s="17" t="s">
        <v>483</v>
      </c>
      <c r="H15" s="4" t="s">
        <v>445</v>
      </c>
      <c r="I15" s="12" t="s">
        <v>449</v>
      </c>
      <c r="J15" s="20" t="s">
        <v>450</v>
      </c>
      <c r="K15" s="4" t="s">
        <v>445</v>
      </c>
      <c r="L15" s="4"/>
      <c r="M15" s="4"/>
      <c r="N15" s="4"/>
      <c r="O15" s="4" t="s">
        <v>47</v>
      </c>
      <c r="P15" s="4"/>
      <c r="Q15" s="4"/>
      <c r="R15" s="4"/>
      <c r="S15" s="4" t="s">
        <v>47</v>
      </c>
      <c r="T15" s="4" t="s">
        <v>47</v>
      </c>
      <c r="U15" s="4" t="s">
        <v>47</v>
      </c>
      <c r="V15" s="4" t="s">
        <v>47</v>
      </c>
      <c r="W15" s="4" t="s">
        <v>47</v>
      </c>
      <c r="X15" s="4" t="s">
        <v>47</v>
      </c>
      <c r="Y15" s="4" t="s">
        <v>47</v>
      </c>
      <c r="Z15" s="19" t="s">
        <v>484</v>
      </c>
    </row>
    <row r="16" spans="1:26" x14ac:dyDescent="0.25">
      <c r="A16" s="4">
        <v>72</v>
      </c>
      <c r="B16" s="4" t="s">
        <v>354</v>
      </c>
      <c r="C16" s="4" t="s">
        <v>485</v>
      </c>
      <c r="D16" s="15">
        <v>31904</v>
      </c>
      <c r="E16" s="17">
        <v>1458.5</v>
      </c>
      <c r="F16" s="17">
        <v>344.8</v>
      </c>
      <c r="G16" s="17">
        <v>348.6</v>
      </c>
      <c r="H16" s="4"/>
      <c r="I16" s="12" t="s">
        <v>486</v>
      </c>
      <c r="J16" s="19" t="s">
        <v>450</v>
      </c>
      <c r="K16" s="4" t="s">
        <v>487</v>
      </c>
      <c r="L16" s="4"/>
      <c r="M16" s="4" t="s">
        <v>47</v>
      </c>
      <c r="N16" s="4" t="s">
        <v>47</v>
      </c>
      <c r="O16" s="4"/>
      <c r="P16" s="4" t="s">
        <v>47</v>
      </c>
      <c r="Q16" s="4"/>
      <c r="R16" s="4" t="s">
        <v>47</v>
      </c>
      <c r="S16" s="4"/>
      <c r="T16" s="4"/>
      <c r="U16" s="4"/>
      <c r="V16" s="4"/>
      <c r="W16" s="4"/>
      <c r="X16" s="4"/>
      <c r="Y16" s="4"/>
      <c r="Z16" s="19"/>
    </row>
    <row r="17" spans="1:26" x14ac:dyDescent="0.25">
      <c r="A17" s="4">
        <v>8</v>
      </c>
      <c r="B17" s="4" t="s">
        <v>488</v>
      </c>
      <c r="C17" s="4" t="s">
        <v>466</v>
      </c>
      <c r="D17" s="15">
        <v>39742</v>
      </c>
      <c r="E17" s="17">
        <v>1193.5</v>
      </c>
      <c r="F17" s="17">
        <v>289</v>
      </c>
      <c r="G17" s="17">
        <v>289</v>
      </c>
      <c r="H17" s="4" t="s">
        <v>445</v>
      </c>
      <c r="I17" s="12" t="s">
        <v>489</v>
      </c>
      <c r="J17" s="19" t="s">
        <v>450</v>
      </c>
      <c r="K17" s="4" t="s">
        <v>445</v>
      </c>
      <c r="L17" s="4"/>
      <c r="M17" s="4" t="s">
        <v>47</v>
      </c>
      <c r="N17" s="4"/>
      <c r="O17" s="4" t="s">
        <v>47</v>
      </c>
      <c r="P17" s="4"/>
      <c r="Q17" s="4"/>
      <c r="R17" s="4"/>
      <c r="S17" s="4"/>
      <c r="T17" s="4" t="s">
        <v>47</v>
      </c>
      <c r="U17" s="4" t="s">
        <v>47</v>
      </c>
      <c r="V17" s="4"/>
      <c r="W17" s="4" t="s">
        <v>47</v>
      </c>
      <c r="X17" s="4" t="s">
        <v>47</v>
      </c>
      <c r="Y17" s="4"/>
      <c r="Z17" s="19"/>
    </row>
    <row r="18" spans="1:26" x14ac:dyDescent="0.25">
      <c r="A18" s="4">
        <v>73</v>
      </c>
      <c r="B18" s="4" t="s">
        <v>490</v>
      </c>
      <c r="C18" s="4" t="s">
        <v>491</v>
      </c>
      <c r="D18" s="4" t="s">
        <v>492</v>
      </c>
      <c r="E18" s="17">
        <v>875</v>
      </c>
      <c r="F18" s="17"/>
      <c r="G18" s="17"/>
      <c r="H18" s="4"/>
      <c r="I18" s="12"/>
      <c r="J18" s="19" t="s">
        <v>457</v>
      </c>
      <c r="K18" s="4"/>
      <c r="L18" s="4"/>
      <c r="M18" s="4"/>
      <c r="N18" s="4"/>
      <c r="O18" s="4"/>
      <c r="P18" s="4"/>
      <c r="Q18" s="4"/>
      <c r="R18" s="4"/>
      <c r="S18" s="4"/>
      <c r="T18" s="4"/>
      <c r="U18" s="4"/>
      <c r="V18" s="4"/>
      <c r="W18" s="4"/>
      <c r="X18" s="4"/>
      <c r="Y18" s="4"/>
      <c r="Z18" s="19" t="s">
        <v>458</v>
      </c>
    </row>
    <row r="19" spans="1:26" x14ac:dyDescent="0.25">
      <c r="A19" s="4">
        <v>9</v>
      </c>
      <c r="B19" s="4" t="s">
        <v>69</v>
      </c>
      <c r="C19" s="4" t="s">
        <v>493</v>
      </c>
      <c r="D19" s="15">
        <v>34910</v>
      </c>
      <c r="E19" s="17">
        <v>1067</v>
      </c>
      <c r="F19" s="17">
        <v>218</v>
      </c>
      <c r="G19" s="17">
        <v>222.4</v>
      </c>
      <c r="H19" s="4" t="s">
        <v>445</v>
      </c>
      <c r="I19" s="12"/>
      <c r="J19" s="19" t="s">
        <v>450</v>
      </c>
      <c r="K19" s="4"/>
      <c r="L19" s="4" t="s">
        <v>47</v>
      </c>
      <c r="M19" s="4" t="s">
        <v>47</v>
      </c>
      <c r="N19" s="4" t="s">
        <v>47</v>
      </c>
      <c r="O19" s="4"/>
      <c r="P19" s="4" t="s">
        <v>47</v>
      </c>
      <c r="Q19" s="4" t="s">
        <v>47</v>
      </c>
      <c r="R19" s="4"/>
      <c r="S19" s="4"/>
      <c r="T19" s="4"/>
      <c r="U19" s="4"/>
      <c r="V19" s="4"/>
      <c r="W19" s="4"/>
      <c r="X19" s="4"/>
      <c r="Y19" s="4"/>
      <c r="Z19" s="19"/>
    </row>
    <row r="20" spans="1:26" x14ac:dyDescent="0.25">
      <c r="A20" s="4">
        <v>10</v>
      </c>
      <c r="B20" s="4" t="s">
        <v>72</v>
      </c>
      <c r="C20" s="4" t="s">
        <v>447</v>
      </c>
      <c r="D20" s="15">
        <v>40311</v>
      </c>
      <c r="E20" s="17">
        <v>1323.3</v>
      </c>
      <c r="F20" s="17">
        <v>196.49</v>
      </c>
      <c r="G20" s="17">
        <v>196.49</v>
      </c>
      <c r="H20" s="4" t="s">
        <v>445</v>
      </c>
      <c r="I20" s="12" t="s">
        <v>449</v>
      </c>
      <c r="J20" s="20" t="s">
        <v>450</v>
      </c>
      <c r="K20" s="4" t="s">
        <v>445</v>
      </c>
      <c r="L20" s="4"/>
      <c r="M20" s="4"/>
      <c r="N20" s="4"/>
      <c r="O20" s="4" t="s">
        <v>47</v>
      </c>
      <c r="P20" s="4" t="s">
        <v>47</v>
      </c>
      <c r="Q20" s="4" t="s">
        <v>47</v>
      </c>
      <c r="R20" s="4"/>
      <c r="S20" s="4"/>
      <c r="T20" s="4" t="s">
        <v>47</v>
      </c>
      <c r="U20" s="4" t="s">
        <v>47</v>
      </c>
      <c r="V20" s="4"/>
      <c r="W20" s="4" t="s">
        <v>47</v>
      </c>
      <c r="X20" s="4" t="s">
        <v>47</v>
      </c>
      <c r="Y20" s="4"/>
      <c r="Z20" s="19"/>
    </row>
    <row r="21" spans="1:26" x14ac:dyDescent="0.25">
      <c r="A21" s="4">
        <v>11</v>
      </c>
      <c r="B21" s="4" t="s">
        <v>86</v>
      </c>
      <c r="C21" s="4" t="s">
        <v>494</v>
      </c>
      <c r="D21" s="15">
        <v>32228</v>
      </c>
      <c r="E21" s="17">
        <v>1008.9</v>
      </c>
      <c r="F21" s="17">
        <v>218.6</v>
      </c>
      <c r="G21" s="17">
        <v>223.2</v>
      </c>
      <c r="H21" s="4" t="s">
        <v>445</v>
      </c>
      <c r="I21" s="12" t="s">
        <v>495</v>
      </c>
      <c r="J21" s="20" t="s">
        <v>450</v>
      </c>
      <c r="K21" s="4"/>
      <c r="L21" s="4"/>
      <c r="M21" s="4"/>
      <c r="N21" s="4"/>
      <c r="O21" s="4"/>
      <c r="P21" s="4" t="s">
        <v>47</v>
      </c>
      <c r="Q21" s="4"/>
      <c r="R21" s="4"/>
      <c r="S21" s="4"/>
      <c r="T21" s="4"/>
      <c r="U21" s="4"/>
      <c r="V21" s="4"/>
      <c r="W21" s="4" t="s">
        <v>47</v>
      </c>
      <c r="X21" s="4" t="s">
        <v>47</v>
      </c>
      <c r="Y21" s="4"/>
      <c r="Z21" s="19" t="s">
        <v>496</v>
      </c>
    </row>
    <row r="22" spans="1:26" x14ac:dyDescent="0.25">
      <c r="A22" s="4">
        <v>12</v>
      </c>
      <c r="B22" s="4" t="s">
        <v>88</v>
      </c>
      <c r="C22" s="4" t="s">
        <v>497</v>
      </c>
      <c r="D22" s="15">
        <v>40215</v>
      </c>
      <c r="E22" s="17">
        <v>1305.0999999999999</v>
      </c>
      <c r="F22" s="17">
        <v>236</v>
      </c>
      <c r="G22" s="17">
        <v>237.1</v>
      </c>
      <c r="H22" s="4" t="s">
        <v>445</v>
      </c>
      <c r="I22" s="12" t="s">
        <v>66</v>
      </c>
      <c r="J22" s="20" t="s">
        <v>450</v>
      </c>
      <c r="K22" s="4" t="s">
        <v>445</v>
      </c>
      <c r="L22" s="4"/>
      <c r="M22" s="4"/>
      <c r="N22" s="4"/>
      <c r="O22" s="4"/>
      <c r="P22" s="4" t="s">
        <v>47</v>
      </c>
      <c r="Q22" s="4"/>
      <c r="R22" s="4" t="s">
        <v>47</v>
      </c>
      <c r="S22" s="4" t="s">
        <v>47</v>
      </c>
      <c r="T22" s="4" t="s">
        <v>47</v>
      </c>
      <c r="U22" s="4" t="s">
        <v>47</v>
      </c>
      <c r="V22" s="4" t="s">
        <v>47</v>
      </c>
      <c r="W22" s="4" t="s">
        <v>47</v>
      </c>
      <c r="X22" s="4" t="s">
        <v>47</v>
      </c>
      <c r="Y22" s="4" t="s">
        <v>47</v>
      </c>
      <c r="Z22" s="19"/>
    </row>
    <row r="23" spans="1:26" x14ac:dyDescent="0.25">
      <c r="A23" s="4">
        <v>13</v>
      </c>
      <c r="B23" s="4" t="s">
        <v>105</v>
      </c>
      <c r="C23" s="4" t="s">
        <v>497</v>
      </c>
      <c r="D23" s="15">
        <v>40154</v>
      </c>
      <c r="E23" s="17">
        <v>1330.1</v>
      </c>
      <c r="F23" s="17">
        <v>261</v>
      </c>
      <c r="G23" s="17">
        <v>261.5</v>
      </c>
      <c r="H23" s="4" t="s">
        <v>445</v>
      </c>
      <c r="I23" s="12"/>
      <c r="J23" s="20" t="s">
        <v>450</v>
      </c>
      <c r="K23" s="4" t="s">
        <v>445</v>
      </c>
      <c r="L23" s="4"/>
      <c r="M23" s="4"/>
      <c r="N23" s="4"/>
      <c r="O23" s="4" t="s">
        <v>47</v>
      </c>
      <c r="P23" s="4" t="s">
        <v>47</v>
      </c>
      <c r="Q23" s="4"/>
      <c r="R23" s="4" t="s">
        <v>47</v>
      </c>
      <c r="S23" s="4" t="s">
        <v>47</v>
      </c>
      <c r="T23" s="4" t="s">
        <v>47</v>
      </c>
      <c r="U23" s="4" t="s">
        <v>47</v>
      </c>
      <c r="V23" s="4" t="s">
        <v>47</v>
      </c>
      <c r="W23" s="4" t="s">
        <v>47</v>
      </c>
      <c r="X23" s="4" t="s">
        <v>47</v>
      </c>
      <c r="Y23" s="4" t="s">
        <v>47</v>
      </c>
      <c r="Z23" s="19" t="s">
        <v>498</v>
      </c>
    </row>
    <row r="24" spans="1:26" x14ac:dyDescent="0.25">
      <c r="A24" s="4">
        <v>74</v>
      </c>
      <c r="B24" s="4" t="s">
        <v>359</v>
      </c>
      <c r="C24" s="4" t="s">
        <v>499</v>
      </c>
      <c r="D24" s="15">
        <v>32016</v>
      </c>
      <c r="E24" s="17">
        <v>1750</v>
      </c>
      <c r="F24" s="17">
        <v>192.7</v>
      </c>
      <c r="G24" s="17">
        <v>196.5</v>
      </c>
      <c r="H24" s="4"/>
      <c r="I24" s="12" t="s">
        <v>500</v>
      </c>
      <c r="J24" s="19" t="s">
        <v>450</v>
      </c>
      <c r="K24" s="4"/>
      <c r="L24" s="4"/>
      <c r="M24" s="4" t="s">
        <v>47</v>
      </c>
      <c r="N24" s="4"/>
      <c r="O24" s="4"/>
      <c r="P24" s="4" t="s">
        <v>47</v>
      </c>
      <c r="Q24" s="4" t="s">
        <v>47</v>
      </c>
      <c r="R24" s="4" t="s">
        <v>47</v>
      </c>
      <c r="S24" s="4"/>
      <c r="T24" s="4"/>
      <c r="U24" s="4"/>
      <c r="V24" s="4"/>
      <c r="W24" s="4"/>
      <c r="X24" s="4" t="s">
        <v>47</v>
      </c>
      <c r="Y24" s="4" t="s">
        <v>47</v>
      </c>
      <c r="Z24" s="19" t="s">
        <v>501</v>
      </c>
    </row>
    <row r="25" spans="1:26" x14ac:dyDescent="0.25">
      <c r="A25" s="4">
        <v>75</v>
      </c>
      <c r="B25" s="6" t="s">
        <v>362</v>
      </c>
      <c r="C25" s="6" t="s">
        <v>485</v>
      </c>
      <c r="D25" s="7">
        <v>31886</v>
      </c>
      <c r="E25" s="21">
        <v>1327</v>
      </c>
      <c r="F25" s="21">
        <v>377.1</v>
      </c>
      <c r="G25" s="21">
        <v>380.9</v>
      </c>
      <c r="H25" s="6"/>
      <c r="I25" s="9" t="s">
        <v>502</v>
      </c>
      <c r="J25" s="8" t="s">
        <v>450</v>
      </c>
      <c r="K25" s="6" t="s">
        <v>503</v>
      </c>
      <c r="L25" s="6"/>
      <c r="M25" s="6"/>
      <c r="N25" s="6"/>
      <c r="O25" s="6"/>
      <c r="P25" s="6"/>
      <c r="Q25" s="6"/>
      <c r="R25" s="6"/>
      <c r="S25" s="6"/>
      <c r="T25" s="6"/>
      <c r="U25" s="6"/>
      <c r="V25" s="6"/>
      <c r="W25" s="6"/>
      <c r="X25" s="6"/>
      <c r="Y25" s="6" t="s">
        <v>47</v>
      </c>
      <c r="Z25" s="8"/>
    </row>
    <row r="26" spans="1:26" x14ac:dyDescent="0.25">
      <c r="A26" s="4">
        <v>14</v>
      </c>
      <c r="B26" s="4" t="s">
        <v>109</v>
      </c>
      <c r="C26" s="4" t="s">
        <v>482</v>
      </c>
      <c r="D26" s="15">
        <v>40116</v>
      </c>
      <c r="E26" s="17">
        <v>1008.5</v>
      </c>
      <c r="F26" s="17">
        <v>331.9</v>
      </c>
      <c r="G26" s="17">
        <v>336.2</v>
      </c>
      <c r="H26" s="4" t="s">
        <v>445</v>
      </c>
      <c r="I26" s="12" t="s">
        <v>449</v>
      </c>
      <c r="J26" s="19" t="s">
        <v>450</v>
      </c>
      <c r="K26" s="4" t="s">
        <v>445</v>
      </c>
      <c r="L26" s="4"/>
      <c r="M26" s="4"/>
      <c r="N26" s="4"/>
      <c r="O26" s="4" t="s">
        <v>47</v>
      </c>
      <c r="P26" s="4" t="s">
        <v>47</v>
      </c>
      <c r="Q26" s="4"/>
      <c r="R26" s="4"/>
      <c r="S26" s="4"/>
      <c r="T26" s="4" t="s">
        <v>47</v>
      </c>
      <c r="U26" s="4" t="s">
        <v>47</v>
      </c>
      <c r="V26" s="4" t="s">
        <v>47</v>
      </c>
      <c r="W26" s="4" t="s">
        <v>47</v>
      </c>
      <c r="X26" s="4"/>
      <c r="Y26" s="4" t="s">
        <v>47</v>
      </c>
      <c r="Z26" s="19"/>
    </row>
    <row r="27" spans="1:26" x14ac:dyDescent="0.25">
      <c r="A27" s="4">
        <v>76</v>
      </c>
      <c r="B27" s="4" t="s">
        <v>367</v>
      </c>
      <c r="C27" s="4" t="s">
        <v>504</v>
      </c>
      <c r="D27" s="15">
        <v>30942</v>
      </c>
      <c r="E27" s="17">
        <v>1856</v>
      </c>
      <c r="F27" s="17">
        <v>340.3</v>
      </c>
      <c r="G27" s="17">
        <v>345.9</v>
      </c>
      <c r="H27" s="4"/>
      <c r="I27" s="12" t="s">
        <v>486</v>
      </c>
      <c r="J27" s="19" t="s">
        <v>450</v>
      </c>
      <c r="K27" s="4"/>
      <c r="L27" s="4"/>
      <c r="M27" s="4" t="s">
        <v>47</v>
      </c>
      <c r="N27" s="4"/>
      <c r="O27" s="4"/>
      <c r="P27" s="4"/>
      <c r="Q27" s="4"/>
      <c r="R27" s="4"/>
      <c r="S27" s="4"/>
      <c r="T27" s="4"/>
      <c r="U27" s="4"/>
      <c r="V27" s="4"/>
      <c r="W27" s="4"/>
      <c r="X27" s="4"/>
      <c r="Y27" s="4" t="s">
        <v>47</v>
      </c>
      <c r="Z27" s="19"/>
    </row>
    <row r="28" spans="1:26" ht="30" x14ac:dyDescent="0.25">
      <c r="A28" s="4">
        <v>15</v>
      </c>
      <c r="B28" s="4" t="s">
        <v>114</v>
      </c>
      <c r="C28" s="4"/>
      <c r="D28" s="15">
        <v>23720</v>
      </c>
      <c r="E28" s="16">
        <v>4346.5</v>
      </c>
      <c r="F28" s="17"/>
      <c r="G28" s="17"/>
      <c r="H28" s="4" t="s">
        <v>445</v>
      </c>
      <c r="I28" s="12" t="s">
        <v>505</v>
      </c>
      <c r="J28" s="18" t="s">
        <v>446</v>
      </c>
      <c r="K28" s="4" t="s">
        <v>445</v>
      </c>
      <c r="L28" s="4"/>
      <c r="M28" s="4"/>
      <c r="N28" s="4"/>
      <c r="O28" s="4"/>
      <c r="P28" s="4"/>
      <c r="Q28" s="4"/>
      <c r="R28" s="4"/>
      <c r="S28" s="4"/>
      <c r="T28" s="4"/>
      <c r="U28" s="4"/>
      <c r="V28" s="4"/>
      <c r="W28" s="4"/>
      <c r="X28" s="4"/>
      <c r="Y28" s="4"/>
      <c r="Z28" s="19"/>
    </row>
    <row r="29" spans="1:26" ht="30" x14ac:dyDescent="0.25">
      <c r="A29" s="4">
        <v>16</v>
      </c>
      <c r="B29" s="4" t="s">
        <v>132</v>
      </c>
      <c r="C29" s="4"/>
      <c r="D29" s="15">
        <v>24098</v>
      </c>
      <c r="E29" s="16">
        <v>4205.3</v>
      </c>
      <c r="F29" s="17"/>
      <c r="G29" s="17"/>
      <c r="H29" s="4" t="s">
        <v>445</v>
      </c>
      <c r="I29" s="12" t="s">
        <v>505</v>
      </c>
      <c r="J29" s="18" t="s">
        <v>446</v>
      </c>
      <c r="K29" s="4" t="s">
        <v>445</v>
      </c>
      <c r="L29" s="4"/>
      <c r="M29" s="4"/>
      <c r="N29" s="4"/>
      <c r="O29" s="4"/>
      <c r="P29" s="4"/>
      <c r="Q29" s="4"/>
      <c r="R29" s="4"/>
      <c r="S29" s="4"/>
      <c r="T29" s="4"/>
      <c r="U29" s="4"/>
      <c r="V29" s="4"/>
      <c r="W29" s="4"/>
      <c r="X29" s="4"/>
      <c r="Y29" s="4"/>
      <c r="Z29" s="19"/>
    </row>
    <row r="30" spans="1:26" ht="30" x14ac:dyDescent="0.25">
      <c r="A30" s="4">
        <v>17</v>
      </c>
      <c r="B30" s="4" t="s">
        <v>153</v>
      </c>
      <c r="C30" s="4"/>
      <c r="D30" s="15">
        <v>24319</v>
      </c>
      <c r="E30" s="16">
        <v>3899.6</v>
      </c>
      <c r="F30" s="17"/>
      <c r="G30" s="17"/>
      <c r="H30" s="4" t="s">
        <v>445</v>
      </c>
      <c r="I30" s="12" t="s">
        <v>505</v>
      </c>
      <c r="J30" s="18" t="s">
        <v>446</v>
      </c>
      <c r="K30" s="4"/>
      <c r="L30" s="4"/>
      <c r="M30" s="4"/>
      <c r="N30" s="4"/>
      <c r="O30" s="4"/>
      <c r="P30" s="4"/>
      <c r="Q30" s="4"/>
      <c r="R30" s="4"/>
      <c r="S30" s="4"/>
      <c r="T30" s="4"/>
      <c r="U30" s="4"/>
      <c r="V30" s="4"/>
      <c r="W30" s="4"/>
      <c r="X30" s="4"/>
      <c r="Y30" s="4"/>
      <c r="Z30" s="19"/>
    </row>
    <row r="31" spans="1:26" ht="30" x14ac:dyDescent="0.25">
      <c r="A31" s="4">
        <v>18</v>
      </c>
      <c r="B31" s="4" t="s">
        <v>161</v>
      </c>
      <c r="C31" s="4"/>
      <c r="D31" s="15">
        <v>35290</v>
      </c>
      <c r="E31" s="16">
        <v>3851</v>
      </c>
      <c r="F31" s="17"/>
      <c r="G31" s="17"/>
      <c r="H31" s="4" t="s">
        <v>445</v>
      </c>
      <c r="I31" s="12" t="s">
        <v>505</v>
      </c>
      <c r="J31" s="18" t="s">
        <v>446</v>
      </c>
      <c r="K31" s="4"/>
      <c r="L31" s="4"/>
      <c r="M31" s="4"/>
      <c r="N31" s="4"/>
      <c r="O31" s="4"/>
      <c r="P31" s="4"/>
      <c r="Q31" s="4"/>
      <c r="R31" s="4"/>
      <c r="S31" s="4"/>
      <c r="T31" s="4"/>
      <c r="U31" s="4"/>
      <c r="V31" s="4"/>
      <c r="W31" s="4"/>
      <c r="X31" s="4"/>
      <c r="Y31" s="4"/>
      <c r="Z31" s="19"/>
    </row>
    <row r="32" spans="1:26" x14ac:dyDescent="0.25">
      <c r="A32" s="4">
        <v>19</v>
      </c>
      <c r="B32" s="4" t="s">
        <v>162</v>
      </c>
      <c r="C32" s="4" t="s">
        <v>447</v>
      </c>
      <c r="D32" s="15">
        <v>39746</v>
      </c>
      <c r="E32" s="17">
        <v>1112</v>
      </c>
      <c r="F32" s="17">
        <v>222</v>
      </c>
      <c r="G32" s="17">
        <v>226.4</v>
      </c>
      <c r="H32" s="4" t="s">
        <v>445</v>
      </c>
      <c r="I32" s="12" t="s">
        <v>94</v>
      </c>
      <c r="J32" s="19" t="s">
        <v>450</v>
      </c>
      <c r="K32" s="4" t="s">
        <v>445</v>
      </c>
      <c r="L32" s="4" t="s">
        <v>47</v>
      </c>
      <c r="M32" s="4"/>
      <c r="N32" s="4"/>
      <c r="O32" s="4" t="s">
        <v>47</v>
      </c>
      <c r="P32" s="4"/>
      <c r="Q32" s="4"/>
      <c r="R32" s="4"/>
      <c r="S32" s="4"/>
      <c r="T32" s="4"/>
      <c r="U32" s="4"/>
      <c r="V32" s="4"/>
      <c r="W32" s="4"/>
      <c r="X32" s="4"/>
      <c r="Y32" s="4"/>
      <c r="Z32" s="19"/>
    </row>
    <row r="33" spans="1:26" x14ac:dyDescent="0.25">
      <c r="A33" s="4">
        <v>20</v>
      </c>
      <c r="B33" s="4" t="s">
        <v>163</v>
      </c>
      <c r="C33" s="4" t="s">
        <v>447</v>
      </c>
      <c r="D33" s="15">
        <v>39782</v>
      </c>
      <c r="E33" s="17">
        <v>1071.5</v>
      </c>
      <c r="F33" s="17">
        <v>224.3</v>
      </c>
      <c r="G33" s="17">
        <v>228.7</v>
      </c>
      <c r="H33" s="4" t="s">
        <v>445</v>
      </c>
      <c r="I33" s="12" t="s">
        <v>94</v>
      </c>
      <c r="J33" s="19" t="s">
        <v>450</v>
      </c>
      <c r="K33" s="4"/>
      <c r="L33" s="4"/>
      <c r="M33" s="4"/>
      <c r="N33" s="4"/>
      <c r="O33" s="4" t="s">
        <v>47</v>
      </c>
      <c r="P33" s="4"/>
      <c r="Q33" s="4"/>
      <c r="R33" s="4"/>
      <c r="S33" s="4"/>
      <c r="T33" s="4"/>
      <c r="U33" s="4"/>
      <c r="V33" s="4"/>
      <c r="W33" s="4"/>
      <c r="X33" s="4"/>
      <c r="Y33" s="4"/>
      <c r="Z33" s="19"/>
    </row>
    <row r="34" spans="1:26" x14ac:dyDescent="0.25">
      <c r="A34" s="4">
        <v>21</v>
      </c>
      <c r="B34" s="4" t="s">
        <v>164</v>
      </c>
      <c r="C34" s="4" t="s">
        <v>447</v>
      </c>
      <c r="D34" s="15">
        <v>39736</v>
      </c>
      <c r="E34" s="16">
        <v>1103</v>
      </c>
      <c r="F34" s="17">
        <v>225.9</v>
      </c>
      <c r="G34" s="17">
        <v>230.2</v>
      </c>
      <c r="H34" s="4" t="s">
        <v>445</v>
      </c>
      <c r="I34" s="12" t="s">
        <v>449</v>
      </c>
      <c r="J34" s="19" t="s">
        <v>450</v>
      </c>
      <c r="K34" s="4" t="s">
        <v>445</v>
      </c>
      <c r="L34" s="4" t="s">
        <v>47</v>
      </c>
      <c r="M34" s="4"/>
      <c r="N34" s="4"/>
      <c r="O34" s="4" t="s">
        <v>47</v>
      </c>
      <c r="P34" s="4"/>
      <c r="Q34" s="4"/>
      <c r="R34" s="4"/>
      <c r="S34" s="4"/>
      <c r="T34" s="4"/>
      <c r="U34" s="4"/>
      <c r="V34" s="4"/>
      <c r="W34" s="4"/>
      <c r="X34" s="4"/>
      <c r="Y34" s="4"/>
      <c r="Z34" s="19"/>
    </row>
    <row r="35" spans="1:26" x14ac:dyDescent="0.25">
      <c r="A35" s="4">
        <v>22</v>
      </c>
      <c r="B35" s="4" t="s">
        <v>165</v>
      </c>
      <c r="C35" s="4" t="s">
        <v>447</v>
      </c>
      <c r="D35" s="15">
        <v>39762</v>
      </c>
      <c r="E35" s="17">
        <v>1106</v>
      </c>
      <c r="F35" s="17">
        <v>225.4</v>
      </c>
      <c r="G35" s="17">
        <v>229.8</v>
      </c>
      <c r="H35" s="4" t="s">
        <v>445</v>
      </c>
      <c r="I35" s="12" t="s">
        <v>94</v>
      </c>
      <c r="J35" s="19" t="s">
        <v>450</v>
      </c>
      <c r="K35" s="4" t="s">
        <v>445</v>
      </c>
      <c r="L35" s="4"/>
      <c r="M35" s="4"/>
      <c r="N35" s="4"/>
      <c r="O35" s="4" t="s">
        <v>47</v>
      </c>
      <c r="P35" s="4"/>
      <c r="Q35" s="4"/>
      <c r="R35" s="4"/>
      <c r="S35" s="4"/>
      <c r="T35" s="4"/>
      <c r="U35" s="4"/>
      <c r="V35" s="4"/>
      <c r="W35" s="4"/>
      <c r="X35" s="4"/>
      <c r="Y35" s="4"/>
      <c r="Z35" s="19"/>
    </row>
    <row r="36" spans="1:26" x14ac:dyDescent="0.25">
      <c r="A36" s="4">
        <v>23</v>
      </c>
      <c r="B36" s="4" t="s">
        <v>166</v>
      </c>
      <c r="C36" s="4" t="s">
        <v>447</v>
      </c>
      <c r="D36" s="15">
        <v>39770</v>
      </c>
      <c r="E36" s="17">
        <v>1102</v>
      </c>
      <c r="F36" s="17">
        <v>226.8</v>
      </c>
      <c r="G36" s="17">
        <v>231.2</v>
      </c>
      <c r="H36" s="4" t="s">
        <v>445</v>
      </c>
      <c r="I36" s="12" t="s">
        <v>94</v>
      </c>
      <c r="J36" s="19" t="s">
        <v>450</v>
      </c>
      <c r="K36" s="4" t="s">
        <v>445</v>
      </c>
      <c r="L36" s="4"/>
      <c r="M36" s="4"/>
      <c r="N36" s="4"/>
      <c r="O36" s="4" t="s">
        <v>47</v>
      </c>
      <c r="P36" s="4"/>
      <c r="Q36" s="4"/>
      <c r="R36" s="4"/>
      <c r="S36" s="4"/>
      <c r="T36" s="4"/>
      <c r="U36" s="4"/>
      <c r="V36" s="4"/>
      <c r="W36" s="4"/>
      <c r="X36" s="4"/>
      <c r="Y36" s="4"/>
      <c r="Z36" s="19"/>
    </row>
    <row r="37" spans="1:26" x14ac:dyDescent="0.25">
      <c r="A37" s="4">
        <v>24</v>
      </c>
      <c r="B37" s="4" t="s">
        <v>167</v>
      </c>
      <c r="C37" s="4" t="s">
        <v>482</v>
      </c>
      <c r="D37" s="15">
        <v>40041</v>
      </c>
      <c r="E37" s="17">
        <v>917</v>
      </c>
      <c r="F37" s="17">
        <v>365.7</v>
      </c>
      <c r="G37" s="17">
        <v>370</v>
      </c>
      <c r="H37" s="4" t="s">
        <v>445</v>
      </c>
      <c r="I37" s="12" t="s">
        <v>506</v>
      </c>
      <c r="J37" s="19" t="s">
        <v>450</v>
      </c>
      <c r="K37" s="4" t="s">
        <v>445</v>
      </c>
      <c r="L37" s="4"/>
      <c r="M37" s="4"/>
      <c r="N37" s="4"/>
      <c r="O37" s="4" t="s">
        <v>47</v>
      </c>
      <c r="P37" s="4" t="s">
        <v>47</v>
      </c>
      <c r="Q37" s="4"/>
      <c r="R37" s="4"/>
      <c r="S37" s="4"/>
      <c r="T37" s="4"/>
      <c r="U37" s="4"/>
      <c r="V37" s="4" t="s">
        <v>47</v>
      </c>
      <c r="W37" s="4" t="s">
        <v>47</v>
      </c>
      <c r="X37" s="4" t="s">
        <v>47</v>
      </c>
      <c r="Y37" s="4" t="s">
        <v>47</v>
      </c>
      <c r="Z37" s="19"/>
    </row>
    <row r="38" spans="1:26" s="5" customFormat="1" x14ac:dyDescent="0.25">
      <c r="A38" s="6">
        <v>77</v>
      </c>
      <c r="B38" s="6" t="s">
        <v>368</v>
      </c>
      <c r="C38" s="6" t="s">
        <v>459</v>
      </c>
      <c r="D38" s="7">
        <v>27174</v>
      </c>
      <c r="E38" s="21">
        <v>3491.5</v>
      </c>
      <c r="F38" s="21">
        <v>348.3</v>
      </c>
      <c r="G38" s="21">
        <v>352.4</v>
      </c>
      <c r="H38" s="6"/>
      <c r="I38" s="9" t="s">
        <v>507</v>
      </c>
      <c r="J38" s="8" t="s">
        <v>450</v>
      </c>
      <c r="K38" s="6"/>
      <c r="L38" s="6"/>
      <c r="M38" s="6" t="s">
        <v>47</v>
      </c>
      <c r="N38" s="6"/>
      <c r="O38" s="6"/>
      <c r="P38" s="6" t="s">
        <v>47</v>
      </c>
      <c r="Q38" s="6" t="s">
        <v>47</v>
      </c>
      <c r="R38" s="6" t="s">
        <v>47</v>
      </c>
      <c r="S38" s="6"/>
      <c r="T38" s="6"/>
      <c r="U38" s="6"/>
      <c r="V38" s="6"/>
      <c r="W38" s="6"/>
      <c r="X38" s="6" t="s">
        <v>47</v>
      </c>
      <c r="Y38" s="6" t="s">
        <v>47</v>
      </c>
      <c r="Z38" s="8" t="s">
        <v>508</v>
      </c>
    </row>
    <row r="39" spans="1:26" x14ac:dyDescent="0.25">
      <c r="A39" s="4">
        <v>25</v>
      </c>
      <c r="B39" s="4" t="s">
        <v>176</v>
      </c>
      <c r="C39" s="4" t="s">
        <v>509</v>
      </c>
      <c r="D39" s="15">
        <v>40354</v>
      </c>
      <c r="E39" s="17">
        <v>1000</v>
      </c>
      <c r="F39" s="17">
        <v>288.5</v>
      </c>
      <c r="G39" s="17">
        <v>291.7</v>
      </c>
      <c r="H39" s="4" t="s">
        <v>445</v>
      </c>
      <c r="I39" s="12" t="s">
        <v>66</v>
      </c>
      <c r="J39" s="19" t="s">
        <v>450</v>
      </c>
      <c r="K39" s="4" t="s">
        <v>445</v>
      </c>
      <c r="L39" s="4"/>
      <c r="M39" s="4" t="s">
        <v>47</v>
      </c>
      <c r="N39" s="4"/>
      <c r="O39" s="4" t="s">
        <v>47</v>
      </c>
      <c r="P39" s="4" t="s">
        <v>47</v>
      </c>
      <c r="Q39" s="4"/>
      <c r="R39" s="4" t="s">
        <v>47</v>
      </c>
      <c r="S39" s="4"/>
      <c r="T39" s="4" t="s">
        <v>47</v>
      </c>
      <c r="U39" s="4"/>
      <c r="V39" s="4" t="s">
        <v>47</v>
      </c>
      <c r="W39" s="4" t="s">
        <v>47</v>
      </c>
      <c r="X39" s="4" t="s">
        <v>47</v>
      </c>
      <c r="Y39" s="4"/>
      <c r="Z39" s="19"/>
    </row>
    <row r="40" spans="1:26" x14ac:dyDescent="0.25">
      <c r="A40" s="4">
        <v>26</v>
      </c>
      <c r="B40" s="4" t="s">
        <v>183</v>
      </c>
      <c r="C40" s="4" t="s">
        <v>509</v>
      </c>
      <c r="D40" s="15">
        <v>40332</v>
      </c>
      <c r="E40" s="17">
        <v>1000</v>
      </c>
      <c r="F40" s="17">
        <v>296.2</v>
      </c>
      <c r="G40" s="17">
        <v>299.39999999999998</v>
      </c>
      <c r="H40" s="4" t="s">
        <v>445</v>
      </c>
      <c r="I40" s="12" t="s">
        <v>66</v>
      </c>
      <c r="J40" s="19" t="s">
        <v>450</v>
      </c>
      <c r="K40" s="4" t="s">
        <v>445</v>
      </c>
      <c r="L40" s="4"/>
      <c r="M40" s="4"/>
      <c r="N40" s="4"/>
      <c r="O40" s="4"/>
      <c r="P40" s="4" t="s">
        <v>47</v>
      </c>
      <c r="Q40" s="4"/>
      <c r="R40" s="4"/>
      <c r="S40" s="4" t="s">
        <v>47</v>
      </c>
      <c r="T40" s="4" t="s">
        <v>47</v>
      </c>
      <c r="U40" s="4" t="s">
        <v>47</v>
      </c>
      <c r="V40" s="4" t="s">
        <v>47</v>
      </c>
      <c r="W40" s="4" t="s">
        <v>47</v>
      </c>
      <c r="X40" s="4" t="s">
        <v>47</v>
      </c>
      <c r="Y40" s="4"/>
      <c r="Z40" s="19"/>
    </row>
    <row r="41" spans="1:26" ht="30" x14ac:dyDescent="0.25">
      <c r="A41" s="4">
        <v>27</v>
      </c>
      <c r="B41" s="4" t="s">
        <v>510</v>
      </c>
      <c r="C41" s="4"/>
      <c r="D41" s="15">
        <v>39861</v>
      </c>
      <c r="E41" s="16">
        <v>432.2</v>
      </c>
      <c r="F41" s="17"/>
      <c r="G41" s="17"/>
      <c r="H41" s="4" t="s">
        <v>445</v>
      </c>
      <c r="I41" s="12"/>
      <c r="J41" s="19" t="s">
        <v>511</v>
      </c>
      <c r="K41" s="4"/>
      <c r="L41" s="4"/>
      <c r="M41" s="4"/>
      <c r="N41" s="4"/>
      <c r="O41" s="4"/>
      <c r="P41" s="4"/>
      <c r="Q41" s="4"/>
      <c r="R41" s="4"/>
      <c r="S41" s="4"/>
      <c r="T41" s="4"/>
      <c r="U41" s="4"/>
      <c r="V41" s="4"/>
      <c r="W41" s="4"/>
      <c r="X41" s="4"/>
      <c r="Y41" s="4"/>
      <c r="Z41" s="19"/>
    </row>
    <row r="42" spans="1:26" ht="30" x14ac:dyDescent="0.25">
      <c r="A42" s="4">
        <v>28</v>
      </c>
      <c r="B42" s="4" t="s">
        <v>188</v>
      </c>
      <c r="C42" s="4"/>
      <c r="D42" s="15">
        <v>40440</v>
      </c>
      <c r="E42" s="16">
        <v>528.4</v>
      </c>
      <c r="F42" s="17"/>
      <c r="G42" s="17"/>
      <c r="H42" s="4" t="s">
        <v>445</v>
      </c>
      <c r="I42" s="12"/>
      <c r="J42" s="19" t="s">
        <v>511</v>
      </c>
      <c r="K42" s="4"/>
      <c r="L42" s="4"/>
      <c r="M42" s="4"/>
      <c r="N42" s="4"/>
      <c r="O42" s="4"/>
      <c r="P42" s="4"/>
      <c r="Q42" s="4"/>
      <c r="R42" s="4"/>
      <c r="S42" s="4"/>
      <c r="T42" s="4"/>
      <c r="U42" s="4"/>
      <c r="V42" s="4"/>
      <c r="W42" s="4"/>
      <c r="X42" s="4"/>
      <c r="Y42" s="4"/>
      <c r="Z42" s="18" t="s">
        <v>512</v>
      </c>
    </row>
    <row r="43" spans="1:26" x14ac:dyDescent="0.25">
      <c r="A43" s="4">
        <v>78</v>
      </c>
      <c r="B43" s="4" t="s">
        <v>376</v>
      </c>
      <c r="C43" s="4" t="s">
        <v>513</v>
      </c>
      <c r="D43" s="15">
        <v>31093</v>
      </c>
      <c r="E43" s="17">
        <v>1594.4</v>
      </c>
      <c r="F43" s="17">
        <v>168.4</v>
      </c>
      <c r="G43" s="17">
        <v>173.6</v>
      </c>
      <c r="H43" s="4"/>
      <c r="I43" s="12" t="s">
        <v>514</v>
      </c>
      <c r="J43" s="19" t="s">
        <v>450</v>
      </c>
      <c r="K43" s="4"/>
      <c r="L43" s="4"/>
      <c r="M43" s="4" t="s">
        <v>47</v>
      </c>
      <c r="N43" s="4"/>
      <c r="O43" s="4"/>
      <c r="P43" s="4" t="s">
        <v>47</v>
      </c>
      <c r="Q43" s="4"/>
      <c r="R43" s="4" t="s">
        <v>47</v>
      </c>
      <c r="S43" s="4"/>
      <c r="T43" s="4"/>
      <c r="U43" s="4"/>
      <c r="V43" s="4"/>
      <c r="W43" s="4"/>
      <c r="X43" s="4"/>
      <c r="Y43" s="4" t="s">
        <v>47</v>
      </c>
      <c r="Z43" s="19"/>
    </row>
    <row r="44" spans="1:26" x14ac:dyDescent="0.25">
      <c r="A44" s="4">
        <v>79</v>
      </c>
      <c r="B44" s="4" t="s">
        <v>379</v>
      </c>
      <c r="C44" s="4" t="s">
        <v>515</v>
      </c>
      <c r="D44" s="15">
        <v>31329</v>
      </c>
      <c r="E44" s="17">
        <v>1685</v>
      </c>
      <c r="F44" s="17">
        <v>288.5</v>
      </c>
      <c r="G44" s="17">
        <v>292.7</v>
      </c>
      <c r="H44" s="4"/>
      <c r="I44" s="12" t="s">
        <v>516</v>
      </c>
      <c r="J44" s="19" t="s">
        <v>450</v>
      </c>
      <c r="K44" s="4" t="s">
        <v>479</v>
      </c>
      <c r="L44" s="4"/>
      <c r="M44" s="4" t="s">
        <v>47</v>
      </c>
      <c r="N44" s="4"/>
      <c r="O44" s="4"/>
      <c r="P44" s="4"/>
      <c r="Q44" s="4"/>
      <c r="R44" s="4"/>
      <c r="S44" s="4"/>
      <c r="T44" s="4"/>
      <c r="U44" s="4"/>
      <c r="V44" s="4"/>
      <c r="W44" s="4"/>
      <c r="X44" s="4" t="s">
        <v>47</v>
      </c>
      <c r="Y44" s="4" t="s">
        <v>47</v>
      </c>
      <c r="Z44" s="19" t="s">
        <v>517</v>
      </c>
    </row>
    <row r="45" spans="1:26" ht="45" x14ac:dyDescent="0.25">
      <c r="A45" s="4">
        <v>29</v>
      </c>
      <c r="B45" s="4" t="s">
        <v>518</v>
      </c>
      <c r="C45" s="4" t="s">
        <v>466</v>
      </c>
      <c r="D45" s="15">
        <v>40167</v>
      </c>
      <c r="E45" s="17">
        <v>1300.5</v>
      </c>
      <c r="F45" s="17">
        <v>259</v>
      </c>
      <c r="G45" s="17">
        <v>260.89999999999998</v>
      </c>
      <c r="H45" s="4" t="s">
        <v>445</v>
      </c>
      <c r="I45" s="12" t="s">
        <v>506</v>
      </c>
      <c r="J45" s="20" t="s">
        <v>519</v>
      </c>
      <c r="K45" s="10" t="s">
        <v>520</v>
      </c>
      <c r="L45" s="4"/>
      <c r="M45" s="4"/>
      <c r="N45" s="4"/>
      <c r="O45" s="4"/>
      <c r="P45" s="4" t="s">
        <v>47</v>
      </c>
      <c r="Q45" s="4"/>
      <c r="R45" s="4"/>
      <c r="S45" s="4"/>
      <c r="T45" s="4" t="s">
        <v>47</v>
      </c>
      <c r="U45" s="4" t="s">
        <v>47</v>
      </c>
      <c r="V45" s="4" t="s">
        <v>47</v>
      </c>
      <c r="W45" s="4" t="s">
        <v>47</v>
      </c>
      <c r="X45" s="4" t="s">
        <v>47</v>
      </c>
      <c r="Y45" s="4"/>
      <c r="Z45" s="19" t="s">
        <v>521</v>
      </c>
    </row>
    <row r="46" spans="1:26" ht="30" x14ac:dyDescent="0.25">
      <c r="A46" s="4">
        <v>30</v>
      </c>
      <c r="B46" s="4" t="s">
        <v>522</v>
      </c>
      <c r="C46" s="4"/>
      <c r="D46" s="15">
        <v>25767</v>
      </c>
      <c r="E46" s="16">
        <v>3259.2</v>
      </c>
      <c r="F46" s="17"/>
      <c r="G46" s="17"/>
      <c r="H46" s="4" t="s">
        <v>445</v>
      </c>
      <c r="I46" s="12"/>
      <c r="J46" s="18" t="s">
        <v>446</v>
      </c>
      <c r="K46" s="4" t="s">
        <v>445</v>
      </c>
      <c r="L46" s="4"/>
      <c r="M46" s="4"/>
      <c r="N46" s="4"/>
      <c r="O46" s="4"/>
      <c r="P46" s="4"/>
      <c r="Q46" s="4"/>
      <c r="R46" s="4"/>
      <c r="S46" s="4"/>
      <c r="T46" s="4"/>
      <c r="U46" s="4"/>
      <c r="V46" s="4"/>
      <c r="W46" s="4"/>
      <c r="X46" s="4"/>
      <c r="Y46" s="4"/>
      <c r="Z46" s="19"/>
    </row>
    <row r="47" spans="1:26" ht="30" x14ac:dyDescent="0.25">
      <c r="A47" s="4">
        <v>31</v>
      </c>
      <c r="B47" s="4" t="s">
        <v>189</v>
      </c>
      <c r="C47" s="4"/>
      <c r="D47" s="15">
        <v>23708</v>
      </c>
      <c r="E47" s="16">
        <v>3406.1</v>
      </c>
      <c r="F47" s="17"/>
      <c r="G47" s="17"/>
      <c r="H47" s="4" t="s">
        <v>445</v>
      </c>
      <c r="I47" s="12"/>
      <c r="J47" s="18" t="s">
        <v>446</v>
      </c>
      <c r="K47" s="4" t="s">
        <v>445</v>
      </c>
      <c r="L47" s="4"/>
      <c r="M47" s="4"/>
      <c r="N47" s="4"/>
      <c r="O47" s="4"/>
      <c r="P47" s="4"/>
      <c r="Q47" s="4"/>
      <c r="R47" s="4"/>
      <c r="S47" s="4"/>
      <c r="T47" s="4"/>
      <c r="U47" s="4"/>
      <c r="V47" s="4"/>
      <c r="W47" s="4"/>
      <c r="X47" s="4"/>
      <c r="Y47" s="4"/>
      <c r="Z47" s="19"/>
    </row>
    <row r="48" spans="1:26" x14ac:dyDescent="0.25">
      <c r="A48" s="4">
        <v>32</v>
      </c>
      <c r="B48" s="4" t="s">
        <v>196</v>
      </c>
      <c r="C48" s="4" t="s">
        <v>447</v>
      </c>
      <c r="D48" s="15">
        <v>40368</v>
      </c>
      <c r="E48" s="17">
        <v>1350.6</v>
      </c>
      <c r="F48" s="17">
        <v>239.5</v>
      </c>
      <c r="G48" s="17">
        <v>239.5</v>
      </c>
      <c r="H48" s="4" t="s">
        <v>445</v>
      </c>
      <c r="I48" s="12" t="s">
        <v>506</v>
      </c>
      <c r="J48" s="19" t="s">
        <v>450</v>
      </c>
      <c r="K48" s="10" t="s">
        <v>523</v>
      </c>
      <c r="L48" s="4"/>
      <c r="M48" s="4"/>
      <c r="N48" s="4"/>
      <c r="O48" s="4" t="s">
        <v>47</v>
      </c>
      <c r="P48" s="4" t="s">
        <v>47</v>
      </c>
      <c r="Q48" s="4"/>
      <c r="R48" s="4"/>
      <c r="S48" s="4" t="s">
        <v>47</v>
      </c>
      <c r="T48" s="4" t="s">
        <v>47</v>
      </c>
      <c r="U48" s="4" t="s">
        <v>47</v>
      </c>
      <c r="V48" s="4" t="s">
        <v>47</v>
      </c>
      <c r="W48" s="4" t="s">
        <v>47</v>
      </c>
      <c r="X48" s="4" t="s">
        <v>47</v>
      </c>
      <c r="Y48" s="4"/>
      <c r="Z48" s="19"/>
    </row>
    <row r="49" spans="1:26" x14ac:dyDescent="0.25">
      <c r="A49" s="4">
        <v>80</v>
      </c>
      <c r="B49" s="4" t="s">
        <v>380</v>
      </c>
      <c r="C49" s="4" t="s">
        <v>524</v>
      </c>
      <c r="D49" s="15">
        <v>31160</v>
      </c>
      <c r="E49" s="17">
        <v>1919.8</v>
      </c>
      <c r="F49" s="17">
        <v>367.3</v>
      </c>
      <c r="G49" s="17">
        <v>372.5</v>
      </c>
      <c r="H49" s="4"/>
      <c r="I49" s="12" t="s">
        <v>525</v>
      </c>
      <c r="J49" s="19" t="s">
        <v>450</v>
      </c>
      <c r="K49" s="4" t="s">
        <v>479</v>
      </c>
      <c r="L49" s="4"/>
      <c r="M49" s="4" t="s">
        <v>47</v>
      </c>
      <c r="N49" s="4"/>
      <c r="O49" s="4"/>
      <c r="P49" s="4"/>
      <c r="Q49" s="4"/>
      <c r="R49" s="4"/>
      <c r="S49" s="4"/>
      <c r="T49" s="4"/>
      <c r="U49" s="4"/>
      <c r="V49" s="4"/>
      <c r="W49" s="4" t="s">
        <v>47</v>
      </c>
      <c r="X49" s="4"/>
      <c r="Y49" s="4" t="s">
        <v>47</v>
      </c>
      <c r="Z49" s="19" t="s">
        <v>526</v>
      </c>
    </row>
    <row r="50" spans="1:26" x14ac:dyDescent="0.25">
      <c r="A50" s="4">
        <v>33</v>
      </c>
      <c r="B50" s="4" t="s">
        <v>527</v>
      </c>
      <c r="C50" s="4" t="s">
        <v>528</v>
      </c>
      <c r="D50" s="15">
        <v>40262</v>
      </c>
      <c r="E50" s="17">
        <v>59</v>
      </c>
      <c r="F50" s="17">
        <v>509.6</v>
      </c>
      <c r="G50" s="17">
        <v>510</v>
      </c>
      <c r="H50" s="4" t="s">
        <v>445</v>
      </c>
      <c r="I50" s="12" t="s">
        <v>529</v>
      </c>
      <c r="J50" s="19" t="s">
        <v>450</v>
      </c>
      <c r="K50" s="4" t="s">
        <v>445</v>
      </c>
      <c r="L50" s="4"/>
      <c r="M50" s="4"/>
      <c r="N50" s="4"/>
      <c r="O50" s="4"/>
      <c r="P50" s="4"/>
      <c r="Q50" s="4"/>
      <c r="R50" s="4"/>
      <c r="S50" s="4"/>
      <c r="T50" s="4"/>
      <c r="U50" s="4"/>
      <c r="V50" s="4"/>
      <c r="W50" s="4"/>
      <c r="X50" s="4"/>
      <c r="Y50" s="4"/>
      <c r="Z50" s="19"/>
    </row>
    <row r="51" spans="1:26" x14ac:dyDescent="0.25">
      <c r="A51" s="4">
        <v>34</v>
      </c>
      <c r="B51" s="4" t="s">
        <v>203</v>
      </c>
      <c r="C51" s="4" t="s">
        <v>528</v>
      </c>
      <c r="D51" s="15">
        <v>40262</v>
      </c>
      <c r="E51" s="17">
        <v>200</v>
      </c>
      <c r="F51" s="17">
        <v>509.6</v>
      </c>
      <c r="G51" s="17">
        <v>509.7</v>
      </c>
      <c r="H51" s="4" t="s">
        <v>445</v>
      </c>
      <c r="I51" s="12" t="s">
        <v>529</v>
      </c>
      <c r="J51" s="19" t="s">
        <v>450</v>
      </c>
      <c r="K51" s="4" t="s">
        <v>445</v>
      </c>
      <c r="L51" s="4"/>
      <c r="M51" s="4"/>
      <c r="N51" s="4"/>
      <c r="O51" s="4"/>
      <c r="P51" s="4"/>
      <c r="Q51" s="4"/>
      <c r="R51" s="4"/>
      <c r="S51" s="4"/>
      <c r="T51" s="4"/>
      <c r="U51" s="4"/>
      <c r="V51" s="4"/>
      <c r="W51" s="4"/>
      <c r="X51" s="4"/>
      <c r="Y51" s="4"/>
      <c r="Z51" s="19"/>
    </row>
    <row r="52" spans="1:26" x14ac:dyDescent="0.25">
      <c r="A52" s="4">
        <v>35</v>
      </c>
      <c r="B52" s="4" t="s">
        <v>530</v>
      </c>
      <c r="C52" s="4" t="s">
        <v>528</v>
      </c>
      <c r="D52" s="15">
        <v>40200</v>
      </c>
      <c r="E52" s="17">
        <v>345.1</v>
      </c>
      <c r="F52" s="17">
        <v>525.5</v>
      </c>
      <c r="G52" s="17">
        <v>526.70000000000005</v>
      </c>
      <c r="H52" s="4" t="s">
        <v>445</v>
      </c>
      <c r="I52" s="12" t="s">
        <v>529</v>
      </c>
      <c r="J52" s="19" t="s">
        <v>450</v>
      </c>
      <c r="K52" s="4" t="s">
        <v>445</v>
      </c>
      <c r="L52" s="4"/>
      <c r="M52" s="4"/>
      <c r="N52" s="4"/>
      <c r="O52" s="4"/>
      <c r="P52" s="4"/>
      <c r="Q52" s="4"/>
      <c r="R52" s="4"/>
      <c r="S52" s="4"/>
      <c r="T52" s="4"/>
      <c r="U52" s="4"/>
      <c r="V52" s="4"/>
      <c r="W52" s="4"/>
      <c r="X52" s="4"/>
      <c r="Y52" s="4"/>
      <c r="Z52" s="19"/>
    </row>
    <row r="53" spans="1:26" x14ac:dyDescent="0.25">
      <c r="A53" s="4">
        <v>36</v>
      </c>
      <c r="B53" s="4" t="s">
        <v>204</v>
      </c>
      <c r="C53" s="4" t="s">
        <v>531</v>
      </c>
      <c r="D53" s="15">
        <v>23985</v>
      </c>
      <c r="E53" s="17">
        <v>4439.7</v>
      </c>
      <c r="F53" s="17">
        <v>290.8</v>
      </c>
      <c r="G53" s="17">
        <v>295</v>
      </c>
      <c r="H53" s="4" t="s">
        <v>445</v>
      </c>
      <c r="I53" s="12" t="s">
        <v>532</v>
      </c>
      <c r="J53" s="19" t="s">
        <v>450</v>
      </c>
      <c r="K53" s="4" t="s">
        <v>445</v>
      </c>
      <c r="L53" s="4"/>
      <c r="M53" s="4" t="s">
        <v>47</v>
      </c>
      <c r="N53" s="4"/>
      <c r="O53" s="4"/>
      <c r="P53" s="4" t="s">
        <v>47</v>
      </c>
      <c r="Q53" s="4"/>
      <c r="R53" s="4" t="s">
        <v>47</v>
      </c>
      <c r="S53" s="4"/>
      <c r="T53" s="4"/>
      <c r="U53" s="4"/>
      <c r="V53" s="4"/>
      <c r="W53" s="4"/>
      <c r="X53" s="4"/>
      <c r="Y53" s="4" t="s">
        <v>47</v>
      </c>
      <c r="Z53" s="19"/>
    </row>
    <row r="54" spans="1:26" x14ac:dyDescent="0.25">
      <c r="A54" s="4">
        <v>81</v>
      </c>
      <c r="B54" s="4" t="s">
        <v>381</v>
      </c>
      <c r="C54" s="4" t="s">
        <v>533</v>
      </c>
      <c r="D54" s="15">
        <v>26561</v>
      </c>
      <c r="E54" s="17">
        <v>2027.5</v>
      </c>
      <c r="F54" s="17">
        <v>179.3</v>
      </c>
      <c r="G54" s="17">
        <v>184.1</v>
      </c>
      <c r="H54" s="4"/>
      <c r="I54" s="12" t="s">
        <v>463</v>
      </c>
      <c r="J54" s="19" t="s">
        <v>450</v>
      </c>
      <c r="K54" s="4"/>
      <c r="L54" s="4"/>
      <c r="M54" s="4" t="s">
        <v>47</v>
      </c>
      <c r="N54" s="4"/>
      <c r="O54" s="4"/>
      <c r="P54" s="4" t="s">
        <v>47</v>
      </c>
      <c r="Q54" s="4"/>
      <c r="R54" s="4" t="s">
        <v>47</v>
      </c>
      <c r="S54" s="4"/>
      <c r="T54" s="4"/>
      <c r="U54" s="4"/>
      <c r="V54" s="4"/>
      <c r="W54" s="4"/>
      <c r="X54" s="4"/>
      <c r="Y54" s="4" t="s">
        <v>47</v>
      </c>
      <c r="Z54" s="19"/>
    </row>
    <row r="55" spans="1:26" x14ac:dyDescent="0.25">
      <c r="A55" s="4">
        <v>37</v>
      </c>
      <c r="B55" s="4" t="s">
        <v>213</v>
      </c>
      <c r="C55" s="4" t="s">
        <v>534</v>
      </c>
      <c r="D55" s="15">
        <v>36793</v>
      </c>
      <c r="E55" s="17">
        <v>1511</v>
      </c>
      <c r="F55" s="17">
        <v>200</v>
      </c>
      <c r="G55" s="17">
        <v>204</v>
      </c>
      <c r="H55" s="4" t="s">
        <v>445</v>
      </c>
      <c r="I55" s="12" t="s">
        <v>535</v>
      </c>
      <c r="J55" s="19" t="s">
        <v>450</v>
      </c>
      <c r="K55" s="4"/>
      <c r="L55" s="4"/>
      <c r="M55" s="4"/>
      <c r="N55" s="4"/>
      <c r="O55" s="4"/>
      <c r="P55" s="4" t="s">
        <v>47</v>
      </c>
      <c r="Q55" s="4"/>
      <c r="R55" s="4"/>
      <c r="S55" s="4"/>
      <c r="T55" s="4"/>
      <c r="U55" s="4"/>
      <c r="V55" s="4"/>
      <c r="W55" s="4"/>
      <c r="X55" s="4"/>
      <c r="Y55" s="4"/>
      <c r="Z55" s="19"/>
    </row>
    <row r="56" spans="1:26" x14ac:dyDescent="0.25">
      <c r="A56" s="4">
        <v>82</v>
      </c>
      <c r="B56" s="4" t="s">
        <v>386</v>
      </c>
      <c r="C56" s="4" t="s">
        <v>536</v>
      </c>
      <c r="D56" s="15">
        <v>34860</v>
      </c>
      <c r="E56" s="17">
        <v>1642</v>
      </c>
      <c r="F56" s="17">
        <v>221.5</v>
      </c>
      <c r="G56" s="17">
        <v>225.9</v>
      </c>
      <c r="H56" s="4"/>
      <c r="I56" s="12" t="s">
        <v>537</v>
      </c>
      <c r="J56" s="19" t="s">
        <v>450</v>
      </c>
      <c r="K56" s="4"/>
      <c r="L56" s="4"/>
      <c r="M56" s="4" t="s">
        <v>47</v>
      </c>
      <c r="N56" s="4"/>
      <c r="O56" s="4"/>
      <c r="P56" s="4"/>
      <c r="Q56" s="4"/>
      <c r="R56" s="4"/>
      <c r="S56" s="4"/>
      <c r="T56" s="4"/>
      <c r="U56" s="4"/>
      <c r="V56" s="4"/>
      <c r="W56" s="4"/>
      <c r="X56" s="4"/>
      <c r="Y56" s="4"/>
      <c r="Z56" s="19"/>
    </row>
    <row r="57" spans="1:26" x14ac:dyDescent="0.25">
      <c r="A57" s="4">
        <v>83</v>
      </c>
      <c r="B57" s="4" t="s">
        <v>387</v>
      </c>
      <c r="C57" s="4" t="s">
        <v>524</v>
      </c>
      <c r="D57" s="15">
        <v>31174</v>
      </c>
      <c r="E57" s="17">
        <v>1662.3</v>
      </c>
      <c r="F57" s="17">
        <v>282.60000000000002</v>
      </c>
      <c r="G57" s="17">
        <v>287.8</v>
      </c>
      <c r="H57" s="4"/>
      <c r="I57" s="12" t="s">
        <v>538</v>
      </c>
      <c r="J57" s="19" t="s">
        <v>450</v>
      </c>
      <c r="K57" s="4" t="s">
        <v>479</v>
      </c>
      <c r="L57" s="4"/>
      <c r="M57" s="4" t="s">
        <v>47</v>
      </c>
      <c r="N57" s="4"/>
      <c r="O57" s="4"/>
      <c r="P57" s="4"/>
      <c r="Q57" s="4"/>
      <c r="R57" s="4"/>
      <c r="S57" s="4"/>
      <c r="T57" s="4"/>
      <c r="U57" s="4"/>
      <c r="V57" s="4"/>
      <c r="W57" s="4" t="s">
        <v>47</v>
      </c>
      <c r="X57" s="4"/>
      <c r="Y57" s="4"/>
      <c r="Z57" s="19"/>
    </row>
    <row r="58" spans="1:26" ht="30" x14ac:dyDescent="0.25">
      <c r="A58" s="4">
        <v>38</v>
      </c>
      <c r="B58" s="4" t="s">
        <v>217</v>
      </c>
      <c r="C58" s="4" t="s">
        <v>509</v>
      </c>
      <c r="D58" s="15">
        <v>40307</v>
      </c>
      <c r="E58" s="17">
        <v>938.2</v>
      </c>
      <c r="F58" s="17">
        <v>292.89999999999998</v>
      </c>
      <c r="G58" s="17">
        <v>296.10000000000002</v>
      </c>
      <c r="H58" s="4" t="s">
        <v>445</v>
      </c>
      <c r="I58" s="12" t="s">
        <v>66</v>
      </c>
      <c r="J58" s="19" t="s">
        <v>450</v>
      </c>
      <c r="K58" s="4" t="s">
        <v>445</v>
      </c>
      <c r="L58" s="4"/>
      <c r="M58" s="4"/>
      <c r="N58" s="4"/>
      <c r="O58" s="4"/>
      <c r="P58" s="4" t="s">
        <v>47</v>
      </c>
      <c r="Q58" s="4"/>
      <c r="R58" s="4"/>
      <c r="S58" s="4"/>
      <c r="T58" s="4" t="s">
        <v>47</v>
      </c>
      <c r="U58" s="4"/>
      <c r="V58" s="4"/>
      <c r="W58" s="4"/>
      <c r="X58" s="4"/>
      <c r="Y58" s="4"/>
      <c r="Z58" s="19" t="s">
        <v>539</v>
      </c>
    </row>
    <row r="59" spans="1:26" x14ac:dyDescent="0.25">
      <c r="A59" s="4">
        <v>84</v>
      </c>
      <c r="B59" s="4" t="s">
        <v>388</v>
      </c>
      <c r="C59" s="4" t="s">
        <v>504</v>
      </c>
      <c r="D59" s="15">
        <v>30924</v>
      </c>
      <c r="E59" s="17">
        <v>1799.7</v>
      </c>
      <c r="F59" s="17">
        <v>350.2</v>
      </c>
      <c r="G59" s="17">
        <v>355.6</v>
      </c>
      <c r="H59" s="4"/>
      <c r="I59" s="12" t="s">
        <v>540</v>
      </c>
      <c r="J59" s="19" t="s">
        <v>450</v>
      </c>
      <c r="K59" s="4"/>
      <c r="L59" s="4"/>
      <c r="M59" s="4" t="s">
        <v>47</v>
      </c>
      <c r="N59" s="4"/>
      <c r="O59" s="4"/>
      <c r="P59" s="4"/>
      <c r="Q59" s="4"/>
      <c r="R59" s="4" t="s">
        <v>47</v>
      </c>
      <c r="S59" s="4"/>
      <c r="T59" s="4"/>
      <c r="U59" s="4"/>
      <c r="V59" s="4"/>
      <c r="W59" s="4"/>
      <c r="X59" s="4"/>
      <c r="Y59" s="4" t="s">
        <v>47</v>
      </c>
      <c r="Z59" s="19"/>
    </row>
    <row r="60" spans="1:26" x14ac:dyDescent="0.25">
      <c r="A60" s="4">
        <v>39</v>
      </c>
      <c r="B60" s="4" t="s">
        <v>419</v>
      </c>
      <c r="C60" s="4" t="s">
        <v>447</v>
      </c>
      <c r="D60" s="15">
        <v>40404</v>
      </c>
      <c r="E60" s="17">
        <v>1341.9</v>
      </c>
      <c r="F60" s="17">
        <v>250.2</v>
      </c>
      <c r="G60" s="17">
        <v>249.2</v>
      </c>
      <c r="H60" s="4" t="s">
        <v>445</v>
      </c>
      <c r="I60" s="12" t="s">
        <v>506</v>
      </c>
      <c r="J60" s="19" t="s">
        <v>450</v>
      </c>
      <c r="K60" s="10" t="s">
        <v>541</v>
      </c>
      <c r="L60" s="4"/>
      <c r="M60" s="4" t="s">
        <v>47</v>
      </c>
      <c r="N60" s="4"/>
      <c r="O60" s="4"/>
      <c r="P60" s="4" t="s">
        <v>47</v>
      </c>
      <c r="Q60" s="4"/>
      <c r="R60" s="4"/>
      <c r="S60" s="4" t="s">
        <v>47</v>
      </c>
      <c r="T60" s="4" t="s">
        <v>47</v>
      </c>
      <c r="U60" s="4" t="s">
        <v>47</v>
      </c>
      <c r="V60" s="4"/>
      <c r="W60" s="4"/>
      <c r="X60" s="4" t="s">
        <v>47</v>
      </c>
      <c r="Y60" s="4"/>
      <c r="Z60" s="19"/>
    </row>
    <row r="61" spans="1:26" ht="30" x14ac:dyDescent="0.25">
      <c r="A61" s="4">
        <v>40</v>
      </c>
      <c r="B61" s="4" t="s">
        <v>219</v>
      </c>
      <c r="C61" s="4" t="s">
        <v>447</v>
      </c>
      <c r="D61" s="15">
        <v>40126</v>
      </c>
      <c r="E61" s="17">
        <v>1088.9000000000001</v>
      </c>
      <c r="F61" s="17">
        <v>202.4</v>
      </c>
      <c r="G61" s="17" t="s">
        <v>542</v>
      </c>
      <c r="H61" s="4" t="s">
        <v>445</v>
      </c>
      <c r="I61" s="12" t="s">
        <v>506</v>
      </c>
      <c r="J61" s="19" t="s">
        <v>543</v>
      </c>
      <c r="K61" s="4" t="s">
        <v>445</v>
      </c>
      <c r="L61" s="4"/>
      <c r="M61" s="4"/>
      <c r="N61" s="4"/>
      <c r="O61" s="4" t="s">
        <v>47</v>
      </c>
      <c r="P61" s="4" t="s">
        <v>47</v>
      </c>
      <c r="Q61" s="4"/>
      <c r="R61" s="4"/>
      <c r="S61" s="4" t="s">
        <v>47</v>
      </c>
      <c r="T61" s="4" t="s">
        <v>47</v>
      </c>
      <c r="U61" s="4" t="s">
        <v>47</v>
      </c>
      <c r="V61" s="4" t="s">
        <v>47</v>
      </c>
      <c r="W61" s="4" t="s">
        <v>47</v>
      </c>
      <c r="X61" s="4" t="s">
        <v>47</v>
      </c>
      <c r="Y61" s="4"/>
      <c r="Z61" s="19"/>
    </row>
    <row r="62" spans="1:26" x14ac:dyDescent="0.25">
      <c r="A62" s="4">
        <v>41</v>
      </c>
      <c r="B62" s="4" t="s">
        <v>224</v>
      </c>
      <c r="C62" s="4" t="s">
        <v>466</v>
      </c>
      <c r="D62" s="15">
        <v>40327</v>
      </c>
      <c r="E62" s="17">
        <v>1098.4000000000001</v>
      </c>
      <c r="F62" s="17">
        <v>236.5</v>
      </c>
      <c r="G62" s="17">
        <v>236.5</v>
      </c>
      <c r="H62" s="4" t="s">
        <v>445</v>
      </c>
      <c r="I62" s="12" t="s">
        <v>506</v>
      </c>
      <c r="J62" s="19" t="s">
        <v>450</v>
      </c>
      <c r="K62" s="4" t="s">
        <v>445</v>
      </c>
      <c r="L62" s="4"/>
      <c r="M62" s="4"/>
      <c r="N62" s="4"/>
      <c r="O62" s="4"/>
      <c r="P62" s="4" t="s">
        <v>47</v>
      </c>
      <c r="Q62" s="4"/>
      <c r="R62" s="4"/>
      <c r="S62" s="4" t="s">
        <v>47</v>
      </c>
      <c r="T62" s="4" t="s">
        <v>47</v>
      </c>
      <c r="U62" s="4"/>
      <c r="V62" s="4" t="s">
        <v>47</v>
      </c>
      <c r="W62" s="4"/>
      <c r="X62" s="4"/>
      <c r="Y62" s="4"/>
      <c r="Z62" s="19"/>
    </row>
    <row r="63" spans="1:26" s="5" customFormat="1" x14ac:dyDescent="0.25">
      <c r="A63" s="4">
        <v>85</v>
      </c>
      <c r="B63" s="4" t="s">
        <v>389</v>
      </c>
      <c r="C63" s="4" t="s">
        <v>544</v>
      </c>
      <c r="D63" s="15">
        <v>35904</v>
      </c>
      <c r="E63" s="17">
        <v>1596.3</v>
      </c>
      <c r="F63" s="17">
        <v>268</v>
      </c>
      <c r="G63" s="17">
        <v>271</v>
      </c>
      <c r="H63" s="4"/>
      <c r="I63" s="12" t="s">
        <v>545</v>
      </c>
      <c r="J63" s="19" t="s">
        <v>450</v>
      </c>
      <c r="K63" s="4"/>
      <c r="L63" s="4"/>
      <c r="M63" s="4" t="s">
        <v>47</v>
      </c>
      <c r="N63" s="4"/>
      <c r="O63" s="4"/>
      <c r="P63" s="4" t="s">
        <v>47</v>
      </c>
      <c r="Q63" s="4"/>
      <c r="R63" s="4" t="s">
        <v>47</v>
      </c>
      <c r="S63" s="4"/>
      <c r="T63" s="4"/>
      <c r="U63" s="4"/>
      <c r="V63" s="4"/>
      <c r="W63" s="4"/>
      <c r="X63" s="4"/>
      <c r="Y63" s="4"/>
      <c r="Z63" s="19"/>
    </row>
    <row r="64" spans="1:26" s="5" customFormat="1" x14ac:dyDescent="0.25">
      <c r="A64" s="4">
        <v>86</v>
      </c>
      <c r="B64" s="4" t="s">
        <v>393</v>
      </c>
      <c r="C64" s="4" t="s">
        <v>546</v>
      </c>
      <c r="D64" s="15">
        <v>35924</v>
      </c>
      <c r="E64" s="17">
        <v>2412</v>
      </c>
      <c r="F64" s="17">
        <v>249.8</v>
      </c>
      <c r="G64" s="17">
        <v>255.3</v>
      </c>
      <c r="H64" s="4"/>
      <c r="I64" s="12" t="s">
        <v>547</v>
      </c>
      <c r="J64" s="19" t="s">
        <v>450</v>
      </c>
      <c r="K64" s="4" t="s">
        <v>548</v>
      </c>
      <c r="L64" s="4"/>
      <c r="M64" s="4" t="s">
        <v>47</v>
      </c>
      <c r="N64" s="4"/>
      <c r="O64" s="4"/>
      <c r="P64" s="4"/>
      <c r="Q64" s="4"/>
      <c r="R64" s="4" t="s">
        <v>47</v>
      </c>
      <c r="S64" s="4"/>
      <c r="T64" s="4"/>
      <c r="U64" s="4"/>
      <c r="V64" s="4"/>
      <c r="W64" s="4"/>
      <c r="X64" s="4"/>
      <c r="Y64" s="4"/>
      <c r="Z64" s="19"/>
    </row>
    <row r="65" spans="1:26" x14ac:dyDescent="0.25">
      <c r="A65" s="4">
        <v>87</v>
      </c>
      <c r="B65" s="4" t="s">
        <v>394</v>
      </c>
      <c r="C65" s="4" t="s">
        <v>549</v>
      </c>
      <c r="D65" s="15">
        <v>29490</v>
      </c>
      <c r="E65" s="17">
        <v>2502</v>
      </c>
      <c r="F65" s="17">
        <v>322.60000000000002</v>
      </c>
      <c r="G65" s="17">
        <v>329.4</v>
      </c>
      <c r="H65" s="4"/>
      <c r="I65" s="12" t="s">
        <v>502</v>
      </c>
      <c r="J65" s="19" t="s">
        <v>450</v>
      </c>
      <c r="K65" s="4" t="s">
        <v>548</v>
      </c>
      <c r="L65" s="4"/>
      <c r="M65" s="4" t="s">
        <v>47</v>
      </c>
      <c r="N65" s="4"/>
      <c r="O65" s="4"/>
      <c r="P65" s="4"/>
      <c r="Q65" s="4"/>
      <c r="R65" s="4"/>
      <c r="S65" s="4"/>
      <c r="T65" s="4"/>
      <c r="U65" s="4"/>
      <c r="V65" s="4"/>
      <c r="W65" s="4"/>
      <c r="X65" s="4" t="s">
        <v>47</v>
      </c>
      <c r="Y65" s="4" t="s">
        <v>47</v>
      </c>
      <c r="Z65" s="19"/>
    </row>
    <row r="66" spans="1:26" x14ac:dyDescent="0.25">
      <c r="A66" s="4">
        <v>42</v>
      </c>
      <c r="B66" s="4" t="s">
        <v>227</v>
      </c>
      <c r="C66" s="4" t="s">
        <v>469</v>
      </c>
      <c r="D66" s="15">
        <v>39851</v>
      </c>
      <c r="E66" s="17">
        <v>387</v>
      </c>
      <c r="F66" s="17">
        <v>255.4</v>
      </c>
      <c r="G66" s="17">
        <v>256.5</v>
      </c>
      <c r="H66" s="4" t="s">
        <v>445</v>
      </c>
      <c r="I66" s="12" t="s">
        <v>550</v>
      </c>
      <c r="J66" s="19" t="s">
        <v>450</v>
      </c>
      <c r="K66" s="4" t="s">
        <v>445</v>
      </c>
      <c r="L66" s="4"/>
      <c r="M66" s="4"/>
      <c r="N66" s="4"/>
      <c r="O66" s="4"/>
      <c r="P66" s="4"/>
      <c r="Q66" s="4"/>
      <c r="R66" s="4"/>
      <c r="S66" s="4"/>
      <c r="T66" s="4" t="s">
        <v>47</v>
      </c>
      <c r="U66" s="4"/>
      <c r="V66" s="4"/>
      <c r="W66" s="4"/>
      <c r="X66" s="4"/>
      <c r="Y66" s="4"/>
      <c r="Z66" s="19"/>
    </row>
    <row r="67" spans="1:26" x14ac:dyDescent="0.25">
      <c r="A67" s="4">
        <v>43</v>
      </c>
      <c r="B67" s="4" t="s">
        <v>228</v>
      </c>
      <c r="C67" s="4" t="s">
        <v>482</v>
      </c>
      <c r="D67" s="15">
        <v>40024</v>
      </c>
      <c r="E67" s="17">
        <v>1302</v>
      </c>
      <c r="F67" s="17">
        <v>249.4</v>
      </c>
      <c r="G67" s="17">
        <v>253.7</v>
      </c>
      <c r="H67" s="4" t="s">
        <v>445</v>
      </c>
      <c r="I67" s="12" t="s">
        <v>506</v>
      </c>
      <c r="J67" s="19" t="s">
        <v>450</v>
      </c>
      <c r="K67" s="4" t="s">
        <v>445</v>
      </c>
      <c r="L67" s="4"/>
      <c r="M67" s="4"/>
      <c r="N67" s="4"/>
      <c r="O67" s="4" t="s">
        <v>47</v>
      </c>
      <c r="P67" s="4" t="s">
        <v>47</v>
      </c>
      <c r="Q67" s="4"/>
      <c r="R67" s="4"/>
      <c r="S67" s="4"/>
      <c r="T67" s="4"/>
      <c r="U67" s="4"/>
      <c r="V67" s="4"/>
      <c r="W67" s="4"/>
      <c r="X67" s="4"/>
      <c r="Y67" s="4" t="s">
        <v>47</v>
      </c>
      <c r="Z67" s="19"/>
    </row>
    <row r="68" spans="1:26" x14ac:dyDescent="0.25">
      <c r="A68" s="4">
        <v>44</v>
      </c>
      <c r="B68" s="4" t="s">
        <v>236</v>
      </c>
      <c r="C68" s="4" t="s">
        <v>482</v>
      </c>
      <c r="D68" s="15">
        <v>40069</v>
      </c>
      <c r="E68" s="17">
        <v>1123.9000000000001</v>
      </c>
      <c r="F68" s="17">
        <v>500.1</v>
      </c>
      <c r="G68" s="17">
        <v>504.4</v>
      </c>
      <c r="H68" s="4" t="s">
        <v>445</v>
      </c>
      <c r="I68" s="12" t="s">
        <v>94</v>
      </c>
      <c r="J68" s="19" t="s">
        <v>450</v>
      </c>
      <c r="K68" s="4" t="s">
        <v>445</v>
      </c>
      <c r="L68" s="4"/>
      <c r="M68" s="4"/>
      <c r="N68" s="4"/>
      <c r="O68" s="4"/>
      <c r="P68" s="4"/>
      <c r="Q68" s="4"/>
      <c r="R68" s="4"/>
      <c r="S68" s="4"/>
      <c r="T68" s="4" t="s">
        <v>47</v>
      </c>
      <c r="U68" s="4" t="s">
        <v>47</v>
      </c>
      <c r="V68" s="4" t="s">
        <v>47</v>
      </c>
      <c r="W68" s="4"/>
      <c r="X68" s="4"/>
      <c r="Y68" s="4"/>
      <c r="Z68" s="19"/>
    </row>
    <row r="69" spans="1:26" s="11" customFormat="1" ht="75" x14ac:dyDescent="0.25">
      <c r="A69" s="4">
        <v>46</v>
      </c>
      <c r="B69" s="4" t="s">
        <v>238</v>
      </c>
      <c r="C69" s="4" t="s">
        <v>551</v>
      </c>
      <c r="D69" s="15">
        <v>31546</v>
      </c>
      <c r="E69" s="17">
        <v>4130</v>
      </c>
      <c r="F69" s="17">
        <v>321.89999999999998</v>
      </c>
      <c r="G69" s="17">
        <v>328.3</v>
      </c>
      <c r="H69" s="4" t="s">
        <v>445</v>
      </c>
      <c r="I69" s="12" t="s">
        <v>505</v>
      </c>
      <c r="J69" s="18" t="s">
        <v>552</v>
      </c>
      <c r="K69" s="4" t="s">
        <v>445</v>
      </c>
      <c r="L69" s="4"/>
      <c r="M69" s="4"/>
      <c r="N69" s="4"/>
      <c r="O69" s="4"/>
      <c r="P69" s="4"/>
      <c r="Q69" s="4"/>
      <c r="R69" s="4"/>
      <c r="S69" s="4"/>
      <c r="T69" s="4"/>
      <c r="U69" s="4"/>
      <c r="V69" s="4"/>
      <c r="W69" s="4"/>
      <c r="X69" s="4"/>
      <c r="Y69" s="4"/>
      <c r="Z69" s="19"/>
    </row>
    <row r="70" spans="1:26" s="11" customFormat="1" ht="30" x14ac:dyDescent="0.25">
      <c r="A70" s="4">
        <v>47</v>
      </c>
      <c r="B70" s="4" t="s">
        <v>241</v>
      </c>
      <c r="C70" s="4"/>
      <c r="D70" s="15">
        <v>33950</v>
      </c>
      <c r="E70" s="16">
        <v>3997.5</v>
      </c>
      <c r="F70" s="17"/>
      <c r="G70" s="17"/>
      <c r="H70" s="4" t="s">
        <v>445</v>
      </c>
      <c r="I70" s="12" t="s">
        <v>505</v>
      </c>
      <c r="J70" s="18" t="s">
        <v>446</v>
      </c>
      <c r="K70" s="4" t="s">
        <v>445</v>
      </c>
      <c r="L70" s="4"/>
      <c r="M70" s="4"/>
      <c r="N70" s="4"/>
      <c r="O70" s="4"/>
      <c r="P70" s="4"/>
      <c r="Q70" s="4"/>
      <c r="R70" s="4"/>
      <c r="S70" s="4"/>
      <c r="T70" s="4"/>
      <c r="U70" s="4"/>
      <c r="V70" s="4"/>
      <c r="W70" s="4"/>
      <c r="X70" s="4"/>
      <c r="Y70" s="4"/>
      <c r="Z70" s="19"/>
    </row>
    <row r="71" spans="1:26" s="11" customFormat="1" x14ac:dyDescent="0.25">
      <c r="A71" s="4">
        <v>88</v>
      </c>
      <c r="B71" s="4" t="s">
        <v>395</v>
      </c>
      <c r="C71" s="4" t="s">
        <v>499</v>
      </c>
      <c r="D71" s="15">
        <v>32036</v>
      </c>
      <c r="E71" s="17">
        <v>1424</v>
      </c>
      <c r="F71" s="17">
        <v>212.2</v>
      </c>
      <c r="G71" s="17">
        <v>215.9</v>
      </c>
      <c r="H71" s="4"/>
      <c r="I71" s="12" t="s">
        <v>553</v>
      </c>
      <c r="J71" s="19" t="s">
        <v>450</v>
      </c>
      <c r="K71" s="4" t="s">
        <v>479</v>
      </c>
      <c r="L71" s="4"/>
      <c r="M71" s="4" t="s">
        <v>47</v>
      </c>
      <c r="N71" s="4"/>
      <c r="O71" s="4"/>
      <c r="P71" s="4" t="s">
        <v>47</v>
      </c>
      <c r="Q71" s="4"/>
      <c r="R71" s="4" t="s">
        <v>47</v>
      </c>
      <c r="S71" s="4"/>
      <c r="T71" s="4"/>
      <c r="U71" s="4"/>
      <c r="V71" s="4"/>
      <c r="W71" s="4"/>
      <c r="X71" s="4"/>
      <c r="Y71" s="4" t="s">
        <v>47</v>
      </c>
      <c r="Z71" s="19"/>
    </row>
    <row r="72" spans="1:26" s="11" customFormat="1" ht="30" x14ac:dyDescent="0.25">
      <c r="A72" s="4">
        <v>48</v>
      </c>
      <c r="B72" s="4" t="s">
        <v>246</v>
      </c>
      <c r="C72" s="4" t="s">
        <v>554</v>
      </c>
      <c r="D72" s="15">
        <v>34206</v>
      </c>
      <c r="E72" s="17">
        <v>11665</v>
      </c>
      <c r="F72" s="17">
        <v>214.8</v>
      </c>
      <c r="G72" s="17">
        <v>216.2</v>
      </c>
      <c r="H72" s="4" t="s">
        <v>445</v>
      </c>
      <c r="I72" s="12" t="s">
        <v>506</v>
      </c>
      <c r="J72" s="19" t="s">
        <v>450</v>
      </c>
      <c r="K72" s="4" t="s">
        <v>445</v>
      </c>
      <c r="L72" s="4"/>
      <c r="M72" s="4" t="s">
        <v>47</v>
      </c>
      <c r="N72" s="4"/>
      <c r="O72" s="4"/>
      <c r="P72" s="4"/>
      <c r="Q72" s="4" t="s">
        <v>47</v>
      </c>
      <c r="R72" s="4" t="s">
        <v>47</v>
      </c>
      <c r="S72" s="4"/>
      <c r="T72" s="4" t="s">
        <v>47</v>
      </c>
      <c r="U72" s="4"/>
      <c r="V72" s="4" t="s">
        <v>47</v>
      </c>
      <c r="W72" s="4" t="s">
        <v>47</v>
      </c>
      <c r="X72" s="4"/>
      <c r="Y72" s="4"/>
      <c r="Z72" s="19" t="s">
        <v>555</v>
      </c>
    </row>
    <row r="73" spans="1:26" s="11" customFormat="1" x14ac:dyDescent="0.25">
      <c r="A73" s="4">
        <v>49</v>
      </c>
      <c r="B73" s="4" t="s">
        <v>252</v>
      </c>
      <c r="C73" s="4"/>
      <c r="D73" s="15">
        <v>34332</v>
      </c>
      <c r="E73" s="17">
        <v>1118.5</v>
      </c>
      <c r="F73" s="17">
        <v>215</v>
      </c>
      <c r="G73" s="17">
        <v>216.4</v>
      </c>
      <c r="H73" s="4" t="s">
        <v>445</v>
      </c>
      <c r="I73" s="12" t="s">
        <v>506</v>
      </c>
      <c r="J73" s="19" t="s">
        <v>450</v>
      </c>
      <c r="K73" s="4" t="s">
        <v>445</v>
      </c>
      <c r="L73" s="4" t="s">
        <v>47</v>
      </c>
      <c r="M73" s="4" t="s">
        <v>47</v>
      </c>
      <c r="N73" s="4"/>
      <c r="O73" s="4"/>
      <c r="P73" s="4" t="s">
        <v>47</v>
      </c>
      <c r="Q73" s="4"/>
      <c r="R73" s="4" t="s">
        <v>47</v>
      </c>
      <c r="S73" s="4"/>
      <c r="T73" s="4" t="s">
        <v>47</v>
      </c>
      <c r="U73" s="4"/>
      <c r="V73" s="4"/>
      <c r="W73" s="4"/>
      <c r="X73" s="4"/>
      <c r="Y73" s="4"/>
      <c r="Z73" s="19"/>
    </row>
    <row r="74" spans="1:26" s="11" customFormat="1" x14ac:dyDescent="0.25">
      <c r="A74" s="4">
        <v>50</v>
      </c>
      <c r="B74" s="4" t="s">
        <v>267</v>
      </c>
      <c r="C74" s="4" t="s">
        <v>554</v>
      </c>
      <c r="D74" s="15">
        <v>34891</v>
      </c>
      <c r="E74" s="17">
        <v>1272</v>
      </c>
      <c r="F74" s="17">
        <v>215</v>
      </c>
      <c r="G74" s="17">
        <v>219.3</v>
      </c>
      <c r="H74" s="4" t="s">
        <v>445</v>
      </c>
      <c r="I74" s="12" t="s">
        <v>506</v>
      </c>
      <c r="J74" s="19" t="s">
        <v>450</v>
      </c>
      <c r="K74" s="4"/>
      <c r="L74" s="4" t="s">
        <v>47</v>
      </c>
      <c r="M74" s="4" t="s">
        <v>47</v>
      </c>
      <c r="N74" s="4" t="s">
        <v>47</v>
      </c>
      <c r="O74" s="4"/>
      <c r="P74" s="4"/>
      <c r="Q74" s="4"/>
      <c r="R74" s="4"/>
      <c r="S74" s="4"/>
      <c r="T74" s="4"/>
      <c r="U74" s="4"/>
      <c r="V74" s="4"/>
      <c r="W74" s="4"/>
      <c r="X74" s="4"/>
      <c r="Y74" s="4"/>
      <c r="Z74" s="19"/>
    </row>
    <row r="75" spans="1:26" s="11" customFormat="1" x14ac:dyDescent="0.25">
      <c r="A75" s="4">
        <v>51</v>
      </c>
      <c r="B75" s="4" t="s">
        <v>268</v>
      </c>
      <c r="C75" s="4" t="s">
        <v>497</v>
      </c>
      <c r="D75" s="15">
        <v>36647</v>
      </c>
      <c r="E75" s="17">
        <v>1152</v>
      </c>
      <c r="F75" s="17">
        <v>219.2</v>
      </c>
      <c r="G75" s="17">
        <v>223.1</v>
      </c>
      <c r="H75" s="4" t="s">
        <v>445</v>
      </c>
      <c r="I75" s="12" t="s">
        <v>506</v>
      </c>
      <c r="J75" s="19" t="s">
        <v>450</v>
      </c>
      <c r="K75" s="4" t="s">
        <v>445</v>
      </c>
      <c r="L75" s="4" t="s">
        <v>47</v>
      </c>
      <c r="M75" s="4"/>
      <c r="N75" s="4"/>
      <c r="O75" s="4"/>
      <c r="P75" s="4"/>
      <c r="Q75" s="4"/>
      <c r="R75" s="4"/>
      <c r="S75" s="4"/>
      <c r="T75" s="4"/>
      <c r="U75" s="4"/>
      <c r="V75" s="4"/>
      <c r="W75" s="4"/>
      <c r="X75" s="4"/>
      <c r="Y75" s="4"/>
      <c r="Z75" s="19"/>
    </row>
    <row r="76" spans="1:26" s="22" customFormat="1" x14ac:dyDescent="0.25">
      <c r="A76" s="4">
        <v>52</v>
      </c>
      <c r="B76" s="4" t="s">
        <v>269</v>
      </c>
      <c r="C76" s="4" t="s">
        <v>497</v>
      </c>
      <c r="D76" s="15">
        <v>36682</v>
      </c>
      <c r="E76" s="17">
        <v>1128</v>
      </c>
      <c r="F76" s="17">
        <v>217.9</v>
      </c>
      <c r="G76" s="17">
        <v>221.8</v>
      </c>
      <c r="H76" s="4" t="s">
        <v>445</v>
      </c>
      <c r="I76" s="12" t="s">
        <v>506</v>
      </c>
      <c r="J76" s="19" t="s">
        <v>450</v>
      </c>
      <c r="K76" s="4" t="s">
        <v>445</v>
      </c>
      <c r="L76" s="4" t="s">
        <v>47</v>
      </c>
      <c r="M76" s="4"/>
      <c r="N76" s="4"/>
      <c r="O76" s="4"/>
      <c r="P76" s="4"/>
      <c r="Q76" s="4"/>
      <c r="R76" s="4"/>
      <c r="S76" s="4"/>
      <c r="T76" s="4"/>
      <c r="U76" s="4"/>
      <c r="V76" s="4"/>
      <c r="W76" s="4"/>
      <c r="X76" s="4"/>
      <c r="Y76" s="4"/>
      <c r="Z76" s="19"/>
    </row>
    <row r="77" spans="1:26" s="11" customFormat="1" x14ac:dyDescent="0.25">
      <c r="A77" s="4">
        <v>53</v>
      </c>
      <c r="B77" s="4" t="s">
        <v>270</v>
      </c>
      <c r="C77" s="4" t="s">
        <v>497</v>
      </c>
      <c r="D77" s="15">
        <v>36699</v>
      </c>
      <c r="E77" s="17">
        <v>1126</v>
      </c>
      <c r="F77" s="17">
        <v>215.5</v>
      </c>
      <c r="G77" s="17">
        <v>219.4</v>
      </c>
      <c r="H77" s="4" t="s">
        <v>445</v>
      </c>
      <c r="I77" s="12" t="s">
        <v>506</v>
      </c>
      <c r="J77" s="19" t="s">
        <v>450</v>
      </c>
      <c r="K77" s="4" t="s">
        <v>445</v>
      </c>
      <c r="L77" s="4" t="s">
        <v>47</v>
      </c>
      <c r="M77" s="4"/>
      <c r="N77" s="4"/>
      <c r="O77" s="4"/>
      <c r="P77" s="4"/>
      <c r="Q77" s="4"/>
      <c r="R77" s="4"/>
      <c r="S77" s="4"/>
      <c r="T77" s="4"/>
      <c r="U77" s="4"/>
      <c r="V77" s="4"/>
      <c r="W77" s="4"/>
      <c r="X77" s="4"/>
      <c r="Y77" s="4"/>
      <c r="Z77" s="19"/>
    </row>
    <row r="78" spans="1:26" s="3" customFormat="1" x14ac:dyDescent="0.25">
      <c r="A78" s="4">
        <v>54</v>
      </c>
      <c r="B78" s="4" t="s">
        <v>271</v>
      </c>
      <c r="C78" s="4" t="s">
        <v>497</v>
      </c>
      <c r="D78" s="15">
        <v>36674</v>
      </c>
      <c r="E78" s="17">
        <v>1130</v>
      </c>
      <c r="F78" s="17">
        <v>218.7</v>
      </c>
      <c r="G78" s="17">
        <v>222.7</v>
      </c>
      <c r="H78" s="4" t="s">
        <v>445</v>
      </c>
      <c r="I78" s="12" t="s">
        <v>506</v>
      </c>
      <c r="J78" s="19" t="s">
        <v>450</v>
      </c>
      <c r="K78" s="4" t="s">
        <v>445</v>
      </c>
      <c r="L78" s="4"/>
      <c r="M78" s="4"/>
      <c r="N78" s="4"/>
      <c r="O78" s="4"/>
      <c r="P78" s="4"/>
      <c r="Q78" s="4"/>
      <c r="R78" s="4"/>
      <c r="S78" s="4"/>
      <c r="T78" s="4"/>
      <c r="U78" s="4"/>
      <c r="V78" s="4"/>
      <c r="W78" s="4"/>
      <c r="X78" s="4"/>
      <c r="Y78" s="4"/>
      <c r="Z78" s="19"/>
    </row>
    <row r="79" spans="1:26" s="11" customFormat="1" ht="45" x14ac:dyDescent="0.25">
      <c r="A79" s="4">
        <v>55</v>
      </c>
      <c r="B79" s="4" t="s">
        <v>272</v>
      </c>
      <c r="C79" s="4" t="s">
        <v>497</v>
      </c>
      <c r="D79" s="15">
        <v>39304</v>
      </c>
      <c r="E79" s="17">
        <v>1109.0999999999999</v>
      </c>
      <c r="F79" s="17">
        <v>216.2</v>
      </c>
      <c r="G79" s="17">
        <v>216.2</v>
      </c>
      <c r="H79" s="4" t="s">
        <v>445</v>
      </c>
      <c r="I79" s="12" t="s">
        <v>506</v>
      </c>
      <c r="J79" s="19" t="s">
        <v>450</v>
      </c>
      <c r="K79" s="4" t="s">
        <v>445</v>
      </c>
      <c r="L79" s="4" t="s">
        <v>47</v>
      </c>
      <c r="M79" s="4" t="s">
        <v>47</v>
      </c>
      <c r="N79" s="4" t="s">
        <v>47</v>
      </c>
      <c r="O79" s="4" t="s">
        <v>47</v>
      </c>
      <c r="P79" s="4" t="s">
        <v>310</v>
      </c>
      <c r="Q79" s="4"/>
      <c r="R79" s="4"/>
      <c r="S79" s="4"/>
      <c r="T79" s="4" t="s">
        <v>47</v>
      </c>
      <c r="U79" s="4"/>
      <c r="V79" s="4" t="s">
        <v>47</v>
      </c>
      <c r="W79" s="4" t="s">
        <v>47</v>
      </c>
      <c r="X79" s="4" t="s">
        <v>47</v>
      </c>
      <c r="Y79" s="4"/>
      <c r="Z79" s="19" t="s">
        <v>556</v>
      </c>
    </row>
    <row r="80" spans="1:26" s="11" customFormat="1" x14ac:dyDescent="0.25">
      <c r="A80" s="4">
        <v>89</v>
      </c>
      <c r="B80" s="4" t="s">
        <v>400</v>
      </c>
      <c r="C80" s="4" t="s">
        <v>474</v>
      </c>
      <c r="D80" s="15">
        <v>30943</v>
      </c>
      <c r="E80" s="17">
        <v>1240</v>
      </c>
      <c r="F80" s="17">
        <v>307.60000000000002</v>
      </c>
      <c r="G80" s="17">
        <v>311.89999999999998</v>
      </c>
      <c r="H80" s="4"/>
      <c r="I80" s="12" t="s">
        <v>557</v>
      </c>
      <c r="J80" s="19" t="s">
        <v>450</v>
      </c>
      <c r="K80" s="4" t="s">
        <v>479</v>
      </c>
      <c r="L80" s="4"/>
      <c r="M80" s="4" t="s">
        <v>47</v>
      </c>
      <c r="N80" s="4"/>
      <c r="O80" s="4"/>
      <c r="P80" s="4"/>
      <c r="Q80" s="4"/>
      <c r="R80" s="4"/>
      <c r="S80" s="4"/>
      <c r="T80" s="4"/>
      <c r="U80" s="4"/>
      <c r="V80" s="4"/>
      <c r="W80" s="4"/>
      <c r="X80" s="4"/>
      <c r="Y80" s="4" t="s">
        <v>47</v>
      </c>
      <c r="Z80" s="19"/>
    </row>
    <row r="81" spans="1:26" s="11" customFormat="1" x14ac:dyDescent="0.25">
      <c r="A81" s="4">
        <v>90</v>
      </c>
      <c r="B81" s="4" t="s">
        <v>401</v>
      </c>
      <c r="C81" s="4" t="s">
        <v>504</v>
      </c>
      <c r="D81" s="15">
        <v>30880</v>
      </c>
      <c r="E81" s="17">
        <v>1498.7</v>
      </c>
      <c r="F81" s="17">
        <v>334.1</v>
      </c>
      <c r="G81" s="17">
        <v>339.6</v>
      </c>
      <c r="H81" s="4"/>
      <c r="I81" s="12" t="s">
        <v>502</v>
      </c>
      <c r="J81" s="19" t="s">
        <v>450</v>
      </c>
      <c r="K81" s="4" t="s">
        <v>479</v>
      </c>
      <c r="L81" s="4"/>
      <c r="M81" s="4" t="s">
        <v>47</v>
      </c>
      <c r="N81" s="4"/>
      <c r="O81" s="4"/>
      <c r="P81" s="4"/>
      <c r="Q81" s="4"/>
      <c r="R81" s="4" t="s">
        <v>47</v>
      </c>
      <c r="S81" s="4"/>
      <c r="T81" s="4"/>
      <c r="U81" s="4"/>
      <c r="V81" s="4"/>
      <c r="W81" s="4"/>
      <c r="X81" s="4"/>
      <c r="Y81" s="4" t="s">
        <v>47</v>
      </c>
      <c r="Z81" s="19"/>
    </row>
    <row r="82" spans="1:26" s="11" customFormat="1" x14ac:dyDescent="0.25">
      <c r="A82" s="4">
        <v>91</v>
      </c>
      <c r="B82" s="4" t="s">
        <v>558</v>
      </c>
      <c r="C82" s="4" t="s">
        <v>559</v>
      </c>
      <c r="D82" s="15">
        <v>40697</v>
      </c>
      <c r="E82" s="17">
        <v>759</v>
      </c>
      <c r="F82" s="17">
        <v>242</v>
      </c>
      <c r="G82" s="17">
        <v>244.6</v>
      </c>
      <c r="H82" s="4"/>
      <c r="I82" s="12" t="s">
        <v>560</v>
      </c>
      <c r="J82" s="19" t="s">
        <v>450</v>
      </c>
      <c r="K82" s="4" t="s">
        <v>561</v>
      </c>
      <c r="L82" s="4"/>
      <c r="M82" s="4" t="s">
        <v>47</v>
      </c>
      <c r="N82" s="4"/>
      <c r="O82" s="4"/>
      <c r="P82" s="4" t="s">
        <v>47</v>
      </c>
      <c r="Q82" s="4"/>
      <c r="R82" s="4"/>
      <c r="S82" s="4" t="s">
        <v>47</v>
      </c>
      <c r="T82" s="4" t="s">
        <v>47</v>
      </c>
      <c r="U82" s="4"/>
      <c r="V82" s="4" t="s">
        <v>47</v>
      </c>
      <c r="W82" s="4"/>
      <c r="X82" s="4"/>
      <c r="Y82" s="4" t="s">
        <v>47</v>
      </c>
      <c r="Z82" s="19"/>
    </row>
    <row r="83" spans="1:26" s="11" customFormat="1" x14ac:dyDescent="0.25">
      <c r="A83" s="4">
        <v>92</v>
      </c>
      <c r="B83" s="4" t="s">
        <v>562</v>
      </c>
      <c r="C83" s="4" t="s">
        <v>559</v>
      </c>
      <c r="D83" s="15">
        <v>40714</v>
      </c>
      <c r="E83" s="17">
        <v>934.6</v>
      </c>
      <c r="F83" s="17">
        <v>242</v>
      </c>
      <c r="G83" s="17">
        <v>244.6</v>
      </c>
      <c r="H83" s="4"/>
      <c r="I83" s="12" t="s">
        <v>560</v>
      </c>
      <c r="J83" s="19" t="s">
        <v>450</v>
      </c>
      <c r="K83" s="4" t="s">
        <v>561</v>
      </c>
      <c r="L83" s="4"/>
      <c r="M83" s="4" t="s">
        <v>47</v>
      </c>
      <c r="N83" s="4"/>
      <c r="O83" s="4"/>
      <c r="P83" s="4" t="s">
        <v>47</v>
      </c>
      <c r="Q83" s="4"/>
      <c r="R83" s="4"/>
      <c r="S83" s="4" t="s">
        <v>47</v>
      </c>
      <c r="T83" s="4" t="s">
        <v>47</v>
      </c>
      <c r="U83" s="4"/>
      <c r="V83" s="4" t="s">
        <v>47</v>
      </c>
      <c r="W83" s="4"/>
      <c r="X83" s="4"/>
      <c r="Y83" s="4" t="s">
        <v>47</v>
      </c>
      <c r="Z83" s="19"/>
    </row>
    <row r="84" spans="1:26" s="11" customFormat="1" x14ac:dyDescent="0.25">
      <c r="A84" s="4">
        <v>56</v>
      </c>
      <c r="B84" s="4" t="s">
        <v>273</v>
      </c>
      <c r="C84" s="4" t="s">
        <v>509</v>
      </c>
      <c r="D84" s="15">
        <v>40208</v>
      </c>
      <c r="E84" s="17">
        <v>698.2</v>
      </c>
      <c r="F84" s="17">
        <v>248</v>
      </c>
      <c r="G84" s="17">
        <v>251.2</v>
      </c>
      <c r="H84" s="4" t="s">
        <v>445</v>
      </c>
      <c r="I84" s="12" t="s">
        <v>66</v>
      </c>
      <c r="J84" s="19"/>
      <c r="K84" s="4" t="s">
        <v>445</v>
      </c>
      <c r="L84" s="4"/>
      <c r="M84" s="4" t="s">
        <v>47</v>
      </c>
      <c r="N84" s="4"/>
      <c r="O84" s="4"/>
      <c r="P84" s="4" t="s">
        <v>47</v>
      </c>
      <c r="Q84" s="4"/>
      <c r="R84" s="4"/>
      <c r="S84" s="4"/>
      <c r="T84" s="4" t="s">
        <v>47</v>
      </c>
      <c r="U84" s="4"/>
      <c r="V84" s="4"/>
      <c r="W84" s="4"/>
      <c r="X84" s="4"/>
      <c r="Y84" s="4"/>
      <c r="Z84" s="19"/>
    </row>
    <row r="85" spans="1:26" s="11" customFormat="1" x14ac:dyDescent="0.25">
      <c r="A85" s="4">
        <v>57</v>
      </c>
      <c r="B85" s="4" t="s">
        <v>563</v>
      </c>
      <c r="C85" s="4" t="s">
        <v>509</v>
      </c>
      <c r="D85" s="15">
        <v>40173</v>
      </c>
      <c r="E85" s="17">
        <v>1414.3</v>
      </c>
      <c r="F85" s="17">
        <v>386</v>
      </c>
      <c r="G85" s="17">
        <v>389.2</v>
      </c>
      <c r="H85" s="4" t="s">
        <v>445</v>
      </c>
      <c r="I85" s="12" t="s">
        <v>564</v>
      </c>
      <c r="J85" s="19" t="s">
        <v>450</v>
      </c>
      <c r="K85" s="4" t="s">
        <v>445</v>
      </c>
      <c r="L85" s="4"/>
      <c r="M85" s="4"/>
      <c r="N85" s="4"/>
      <c r="O85" s="4"/>
      <c r="P85" s="4"/>
      <c r="Q85" s="4"/>
      <c r="R85" s="4"/>
      <c r="S85" s="4"/>
      <c r="T85" s="4" t="s">
        <v>47</v>
      </c>
      <c r="U85" s="4"/>
      <c r="V85" s="4"/>
      <c r="W85" s="4"/>
      <c r="X85" s="4"/>
      <c r="Y85" s="4"/>
      <c r="Z85" s="19"/>
    </row>
    <row r="86" spans="1:26" s="11" customFormat="1" x14ac:dyDescent="0.25">
      <c r="A86" s="4">
        <v>58</v>
      </c>
      <c r="B86" s="4" t="s">
        <v>565</v>
      </c>
      <c r="C86" s="4" t="s">
        <v>566</v>
      </c>
      <c r="D86" s="15">
        <v>40093</v>
      </c>
      <c r="E86" s="17">
        <v>548</v>
      </c>
      <c r="F86" s="17">
        <v>380</v>
      </c>
      <c r="G86" s="17">
        <v>381.5</v>
      </c>
      <c r="H86" s="4" t="s">
        <v>445</v>
      </c>
      <c r="I86" s="12" t="s">
        <v>567</v>
      </c>
      <c r="J86" s="19"/>
      <c r="K86" s="4"/>
      <c r="L86" s="4"/>
      <c r="M86" s="4"/>
      <c r="N86" s="4"/>
      <c r="O86" s="4"/>
      <c r="P86" s="4"/>
      <c r="Q86" s="4"/>
      <c r="R86" s="4"/>
      <c r="S86" s="4"/>
      <c r="T86" s="4"/>
      <c r="U86" s="4"/>
      <c r="V86" s="4"/>
      <c r="W86" s="4"/>
      <c r="X86" s="4"/>
      <c r="Y86" s="4"/>
      <c r="Z86" s="19"/>
    </row>
    <row r="87" spans="1:26" s="11" customFormat="1" x14ac:dyDescent="0.25">
      <c r="A87" s="4">
        <v>59</v>
      </c>
      <c r="B87" s="4" t="s">
        <v>568</v>
      </c>
      <c r="C87" s="4" t="s">
        <v>566</v>
      </c>
      <c r="D87" s="15">
        <v>40118</v>
      </c>
      <c r="E87" s="17">
        <v>1398.3</v>
      </c>
      <c r="F87" s="17">
        <v>380</v>
      </c>
      <c r="G87" s="17">
        <v>381.5</v>
      </c>
      <c r="H87" s="4" t="s">
        <v>445</v>
      </c>
      <c r="I87" s="12" t="s">
        <v>564</v>
      </c>
      <c r="J87" s="19"/>
      <c r="K87" s="10" t="s">
        <v>569</v>
      </c>
      <c r="L87" s="4"/>
      <c r="M87" s="4" t="s">
        <v>570</v>
      </c>
      <c r="N87" s="4"/>
      <c r="O87" s="4"/>
      <c r="P87" s="4" t="s">
        <v>47</v>
      </c>
      <c r="Q87" s="4"/>
      <c r="R87" s="4"/>
      <c r="S87" s="4" t="s">
        <v>47</v>
      </c>
      <c r="T87" s="4" t="s">
        <v>47</v>
      </c>
      <c r="U87" s="4" t="s">
        <v>47</v>
      </c>
      <c r="V87" s="4" t="s">
        <v>47</v>
      </c>
      <c r="W87" s="4" t="s">
        <v>47</v>
      </c>
      <c r="X87" s="4" t="s">
        <v>47</v>
      </c>
      <c r="Y87" s="4"/>
      <c r="Z87" s="19" t="s">
        <v>571</v>
      </c>
    </row>
    <row r="88" spans="1:26" s="11" customFormat="1" x14ac:dyDescent="0.25">
      <c r="A88" s="6">
        <v>60</v>
      </c>
      <c r="B88" s="6" t="s">
        <v>572</v>
      </c>
      <c r="C88" s="6" t="s">
        <v>566</v>
      </c>
      <c r="D88" s="7">
        <v>40081</v>
      </c>
      <c r="E88" s="21">
        <v>1273</v>
      </c>
      <c r="F88" s="21">
        <v>287</v>
      </c>
      <c r="G88" s="21">
        <v>287</v>
      </c>
      <c r="H88" s="6" t="s">
        <v>445</v>
      </c>
      <c r="I88" s="9" t="s">
        <v>564</v>
      </c>
      <c r="J88" s="8"/>
      <c r="K88" s="6" t="s">
        <v>573</v>
      </c>
      <c r="L88" s="6"/>
      <c r="M88" s="6" t="s">
        <v>570</v>
      </c>
      <c r="N88" s="6"/>
      <c r="O88" s="6" t="s">
        <v>47</v>
      </c>
      <c r="P88" s="6" t="s">
        <v>47</v>
      </c>
      <c r="Q88" s="6"/>
      <c r="R88" s="6"/>
      <c r="S88" s="6" t="s">
        <v>47</v>
      </c>
      <c r="T88" s="6" t="s">
        <v>47</v>
      </c>
      <c r="U88" s="6" t="s">
        <v>47</v>
      </c>
      <c r="V88" s="6" t="s">
        <v>47</v>
      </c>
      <c r="W88" s="6" t="s">
        <v>47</v>
      </c>
      <c r="X88" s="6" t="s">
        <v>47</v>
      </c>
      <c r="Y88" s="6"/>
      <c r="Z88" s="8" t="s">
        <v>571</v>
      </c>
    </row>
    <row r="89" spans="1:26" s="11" customFormat="1" x14ac:dyDescent="0.25">
      <c r="A89" s="4">
        <v>93</v>
      </c>
      <c r="B89" s="4" t="s">
        <v>402</v>
      </c>
      <c r="C89" s="4" t="s">
        <v>536</v>
      </c>
      <c r="D89" s="15">
        <v>35232</v>
      </c>
      <c r="E89" s="17">
        <v>1830</v>
      </c>
      <c r="F89" s="17">
        <v>263.3</v>
      </c>
      <c r="G89" s="17">
        <v>269.10000000000002</v>
      </c>
      <c r="H89" s="4"/>
      <c r="I89" s="12" t="s">
        <v>574</v>
      </c>
      <c r="J89" s="19" t="s">
        <v>450</v>
      </c>
      <c r="K89" s="4" t="s">
        <v>575</v>
      </c>
      <c r="L89" s="4"/>
      <c r="M89" s="4" t="s">
        <v>47</v>
      </c>
      <c r="N89" s="4"/>
      <c r="O89" s="4"/>
      <c r="P89" s="4"/>
      <c r="Q89" s="4"/>
      <c r="R89" s="4"/>
      <c r="S89" s="4"/>
      <c r="T89" s="4" t="s">
        <v>47</v>
      </c>
      <c r="U89" s="4"/>
      <c r="V89" s="4"/>
      <c r="W89" s="4"/>
      <c r="X89" s="4"/>
      <c r="Y89" s="4"/>
      <c r="Z89" s="19"/>
    </row>
    <row r="90" spans="1:26" s="11" customFormat="1" x14ac:dyDescent="0.25">
      <c r="A90" s="4">
        <v>61</v>
      </c>
      <c r="B90" s="6" t="s">
        <v>278</v>
      </c>
      <c r="C90" s="6" t="s">
        <v>466</v>
      </c>
      <c r="D90" s="15">
        <v>40299</v>
      </c>
      <c r="E90" s="21">
        <v>1193.7</v>
      </c>
      <c r="F90" s="21">
        <v>218.6</v>
      </c>
      <c r="G90" s="21">
        <v>218.6</v>
      </c>
      <c r="H90" s="6" t="s">
        <v>445</v>
      </c>
      <c r="I90" s="9" t="s">
        <v>576</v>
      </c>
      <c r="J90" s="8" t="s">
        <v>450</v>
      </c>
      <c r="K90" s="6" t="s">
        <v>445</v>
      </c>
      <c r="L90" s="6"/>
      <c r="M90" s="6" t="s">
        <v>47</v>
      </c>
      <c r="N90" s="6"/>
      <c r="O90" s="6"/>
      <c r="P90" s="6" t="s">
        <v>47</v>
      </c>
      <c r="Q90" s="6"/>
      <c r="R90" s="6"/>
      <c r="S90" s="6"/>
      <c r="T90" s="6" t="s">
        <v>47</v>
      </c>
      <c r="U90" s="6"/>
      <c r="V90" s="6"/>
      <c r="W90" s="6"/>
      <c r="X90" s="6"/>
      <c r="Y90" s="6"/>
      <c r="Z90" s="8"/>
    </row>
    <row r="91" spans="1:26" s="11" customFormat="1" x14ac:dyDescent="0.25">
      <c r="A91" s="4">
        <v>62</v>
      </c>
      <c r="B91" s="4" t="s">
        <v>420</v>
      </c>
      <c r="C91" s="6" t="s">
        <v>447</v>
      </c>
      <c r="D91" s="15">
        <v>40487</v>
      </c>
      <c r="E91" s="21">
        <v>1255.5999999999999</v>
      </c>
      <c r="F91" s="21">
        <v>217.7</v>
      </c>
      <c r="G91" s="17">
        <v>224.6</v>
      </c>
      <c r="H91" s="4" t="s">
        <v>445</v>
      </c>
      <c r="I91" s="12" t="s">
        <v>449</v>
      </c>
      <c r="J91" s="19" t="s">
        <v>450</v>
      </c>
      <c r="K91" s="4"/>
      <c r="L91" s="4"/>
      <c r="M91" s="4"/>
      <c r="N91" s="4"/>
      <c r="O91" s="4" t="s">
        <v>47</v>
      </c>
      <c r="P91" s="4" t="s">
        <v>47</v>
      </c>
      <c r="Q91" s="4" t="s">
        <v>47</v>
      </c>
      <c r="R91" s="4"/>
      <c r="S91" s="4"/>
      <c r="T91" s="4"/>
      <c r="U91" s="4"/>
      <c r="V91" s="4"/>
      <c r="W91" s="4"/>
      <c r="X91" s="4"/>
      <c r="Y91" s="4"/>
      <c r="Z91" s="19"/>
    </row>
    <row r="92" spans="1:26" s="11" customFormat="1" x14ac:dyDescent="0.25">
      <c r="A92" s="4">
        <v>94</v>
      </c>
      <c r="B92" s="4" t="s">
        <v>577</v>
      </c>
      <c r="C92" s="4" t="s">
        <v>578</v>
      </c>
      <c r="D92" s="15">
        <v>40643</v>
      </c>
      <c r="E92" s="17">
        <v>1180</v>
      </c>
      <c r="F92" s="17"/>
      <c r="G92" s="17"/>
      <c r="H92" s="4"/>
      <c r="I92" s="12"/>
      <c r="J92" s="19" t="s">
        <v>457</v>
      </c>
      <c r="K92" s="4"/>
      <c r="L92" s="4"/>
      <c r="M92" s="4"/>
      <c r="N92" s="4"/>
      <c r="O92" s="4"/>
      <c r="P92" s="4"/>
      <c r="Q92" s="4"/>
      <c r="R92" s="4"/>
      <c r="S92" s="4"/>
      <c r="T92" s="4"/>
      <c r="U92" s="4"/>
      <c r="V92" s="4"/>
      <c r="W92" s="4"/>
      <c r="X92" s="4"/>
      <c r="Y92" s="4"/>
      <c r="Z92" s="4" t="s">
        <v>458</v>
      </c>
    </row>
    <row r="93" spans="1:26" s="11" customFormat="1" x14ac:dyDescent="0.25">
      <c r="A93" s="4">
        <v>95</v>
      </c>
      <c r="B93" s="4" t="s">
        <v>403</v>
      </c>
      <c r="C93" s="4" t="s">
        <v>579</v>
      </c>
      <c r="D93" s="15">
        <v>31388</v>
      </c>
      <c r="E93" s="17">
        <v>1198</v>
      </c>
      <c r="F93" s="17">
        <v>225.9</v>
      </c>
      <c r="G93" s="17">
        <v>230</v>
      </c>
      <c r="H93" s="4"/>
      <c r="I93" s="12" t="s">
        <v>580</v>
      </c>
      <c r="J93" s="19" t="s">
        <v>450</v>
      </c>
      <c r="K93" s="4"/>
      <c r="L93" s="4"/>
      <c r="M93" s="4" t="s">
        <v>47</v>
      </c>
      <c r="N93" s="4"/>
      <c r="O93" s="4"/>
      <c r="P93" s="4"/>
      <c r="Q93" s="4"/>
      <c r="R93" s="4"/>
      <c r="S93" s="4"/>
      <c r="T93" s="4"/>
      <c r="U93" s="4"/>
      <c r="V93" s="4"/>
      <c r="W93" s="4"/>
      <c r="X93" s="4"/>
      <c r="Y93" s="4" t="s">
        <v>47</v>
      </c>
      <c r="Z93" s="19" t="s">
        <v>581</v>
      </c>
    </row>
    <row r="94" spans="1:26" s="11" customFormat="1" ht="30" x14ac:dyDescent="0.25">
      <c r="A94" s="4">
        <v>96</v>
      </c>
      <c r="B94" s="4" t="s">
        <v>404</v>
      </c>
      <c r="C94" s="4" t="s">
        <v>480</v>
      </c>
      <c r="D94" s="15">
        <v>30270</v>
      </c>
      <c r="E94" s="17">
        <v>2406</v>
      </c>
      <c r="F94" s="17">
        <v>284.10000000000002</v>
      </c>
      <c r="G94" s="17">
        <v>290.8</v>
      </c>
      <c r="H94" s="4"/>
      <c r="I94" s="12" t="s">
        <v>582</v>
      </c>
      <c r="J94" s="19" t="s">
        <v>450</v>
      </c>
      <c r="K94" s="4" t="s">
        <v>487</v>
      </c>
      <c r="L94" s="4"/>
      <c r="M94" s="4" t="s">
        <v>47</v>
      </c>
      <c r="N94" s="4"/>
      <c r="O94" s="4"/>
      <c r="P94" s="4"/>
      <c r="Q94" s="4"/>
      <c r="R94" s="4"/>
      <c r="S94" s="4"/>
      <c r="T94" s="4"/>
      <c r="U94" s="4"/>
      <c r="V94" s="4"/>
      <c r="W94" s="4"/>
      <c r="X94" s="4"/>
      <c r="Y94" s="4" t="s">
        <v>47</v>
      </c>
      <c r="Z94" s="19" t="s">
        <v>583</v>
      </c>
    </row>
    <row r="95" spans="1:26" s="11" customFormat="1" x14ac:dyDescent="0.25">
      <c r="A95" s="4">
        <v>97</v>
      </c>
      <c r="B95" s="4" t="s">
        <v>405</v>
      </c>
      <c r="C95" s="4" t="s">
        <v>456</v>
      </c>
      <c r="D95" s="15">
        <v>40718</v>
      </c>
      <c r="E95" s="17">
        <v>436</v>
      </c>
      <c r="F95" s="17">
        <v>222</v>
      </c>
      <c r="G95" s="17">
        <v>223</v>
      </c>
      <c r="H95" s="4"/>
      <c r="I95" s="12" t="s">
        <v>584</v>
      </c>
      <c r="J95" s="19" t="s">
        <v>450</v>
      </c>
      <c r="K95" s="4" t="s">
        <v>585</v>
      </c>
      <c r="L95" s="4"/>
      <c r="M95" s="4"/>
      <c r="N95" s="4"/>
      <c r="O95" s="4"/>
      <c r="P95" s="4" t="s">
        <v>47</v>
      </c>
      <c r="Q95" s="4"/>
      <c r="R95" s="4"/>
      <c r="S95" s="4" t="s">
        <v>47</v>
      </c>
      <c r="T95" s="4" t="s">
        <v>47</v>
      </c>
      <c r="U95" s="4" t="s">
        <v>47</v>
      </c>
      <c r="V95" s="4" t="s">
        <v>47</v>
      </c>
      <c r="W95" s="4" t="s">
        <v>47</v>
      </c>
      <c r="X95" s="4" t="s">
        <v>47</v>
      </c>
      <c r="Y95" s="4"/>
      <c r="Z95" s="19"/>
    </row>
    <row r="96" spans="1:26" s="11" customFormat="1" x14ac:dyDescent="0.25">
      <c r="A96" s="4">
        <v>63</v>
      </c>
      <c r="B96" s="4" t="s">
        <v>282</v>
      </c>
      <c r="C96" s="6" t="s">
        <v>482</v>
      </c>
      <c r="D96" s="15">
        <v>40137</v>
      </c>
      <c r="E96" s="21">
        <v>1636</v>
      </c>
      <c r="F96" s="21">
        <v>255.2</v>
      </c>
      <c r="G96" s="17">
        <v>259.7</v>
      </c>
      <c r="H96" s="4" t="s">
        <v>445</v>
      </c>
      <c r="I96" s="12" t="s">
        <v>586</v>
      </c>
      <c r="J96" s="19" t="s">
        <v>450</v>
      </c>
      <c r="K96" s="4" t="s">
        <v>445</v>
      </c>
      <c r="L96" s="4"/>
      <c r="M96" s="4"/>
      <c r="N96" s="4"/>
      <c r="O96" s="4"/>
      <c r="P96" s="4" t="s">
        <v>47</v>
      </c>
      <c r="Q96" s="4"/>
      <c r="R96" s="4"/>
      <c r="S96" s="4" t="s">
        <v>47</v>
      </c>
      <c r="T96" s="4" t="s">
        <v>47</v>
      </c>
      <c r="U96" s="4" t="s">
        <v>47</v>
      </c>
      <c r="V96" s="4" t="s">
        <v>47</v>
      </c>
      <c r="W96" s="4" t="s">
        <v>47</v>
      </c>
      <c r="X96" s="4" t="s">
        <v>47</v>
      </c>
      <c r="Y96" s="4" t="s">
        <v>47</v>
      </c>
      <c r="Z96" s="19"/>
    </row>
    <row r="97" spans="1:26" s="11" customFormat="1" x14ac:dyDescent="0.25">
      <c r="A97" s="4">
        <v>64</v>
      </c>
      <c r="B97" s="4" t="s">
        <v>292</v>
      </c>
      <c r="C97" s="6" t="s">
        <v>447</v>
      </c>
      <c r="D97" s="15">
        <v>40156</v>
      </c>
      <c r="E97" s="21">
        <v>1180.5999999999999</v>
      </c>
      <c r="F97" s="21">
        <v>200.6</v>
      </c>
      <c r="G97" s="17" t="s">
        <v>587</v>
      </c>
      <c r="H97" s="4" t="s">
        <v>445</v>
      </c>
      <c r="I97" s="12" t="s">
        <v>449</v>
      </c>
      <c r="J97" s="19" t="s">
        <v>450</v>
      </c>
      <c r="K97" s="4" t="s">
        <v>445</v>
      </c>
      <c r="L97" s="4"/>
      <c r="M97" s="4"/>
      <c r="N97" s="4"/>
      <c r="O97" s="4" t="s">
        <v>47</v>
      </c>
      <c r="P97" s="4" t="s">
        <v>47</v>
      </c>
      <c r="Q97" s="4" t="s">
        <v>47</v>
      </c>
      <c r="R97" s="4"/>
      <c r="S97" s="4" t="s">
        <v>47</v>
      </c>
      <c r="T97" s="4"/>
      <c r="U97" s="4" t="s">
        <v>47</v>
      </c>
      <c r="V97" s="4" t="s">
        <v>47</v>
      </c>
      <c r="W97" s="4"/>
      <c r="X97" s="4" t="s">
        <v>47</v>
      </c>
      <c r="Y97" s="4"/>
      <c r="Z97" s="19"/>
    </row>
    <row r="98" spans="1:26" s="11" customFormat="1" ht="30" x14ac:dyDescent="0.25">
      <c r="A98" s="4">
        <v>65</v>
      </c>
      <c r="B98" s="4" t="s">
        <v>588</v>
      </c>
      <c r="C98" s="4" t="s">
        <v>589</v>
      </c>
      <c r="D98" s="15">
        <v>39945</v>
      </c>
      <c r="E98" s="21">
        <v>1646</v>
      </c>
      <c r="F98" s="21">
        <v>359</v>
      </c>
      <c r="G98" s="17">
        <v>362</v>
      </c>
      <c r="H98" s="4" t="s">
        <v>445</v>
      </c>
      <c r="I98" s="12" t="s">
        <v>590</v>
      </c>
      <c r="J98" s="19" t="s">
        <v>591</v>
      </c>
      <c r="K98" s="4"/>
      <c r="L98" s="4"/>
      <c r="M98" s="4"/>
      <c r="N98" s="4"/>
      <c r="O98" s="4"/>
      <c r="P98" s="4"/>
      <c r="Q98" s="4"/>
      <c r="R98" s="4"/>
      <c r="S98" s="4"/>
      <c r="T98" s="4"/>
      <c r="U98" s="4"/>
      <c r="V98" s="4"/>
      <c r="W98" s="4"/>
      <c r="X98" s="4"/>
      <c r="Y98" s="4"/>
      <c r="Z98" s="19" t="s">
        <v>592</v>
      </c>
    </row>
    <row r="99" spans="1:26" s="11" customFormat="1" x14ac:dyDescent="0.25">
      <c r="A99" s="4">
        <v>98</v>
      </c>
      <c r="B99" s="4" t="s">
        <v>593</v>
      </c>
      <c r="C99" s="4" t="s">
        <v>559</v>
      </c>
      <c r="D99" s="15">
        <v>40739</v>
      </c>
      <c r="E99" s="17">
        <v>1303</v>
      </c>
      <c r="F99" s="17"/>
      <c r="G99" s="17"/>
      <c r="H99" s="4"/>
      <c r="I99" s="4"/>
      <c r="J99" s="19" t="s">
        <v>457</v>
      </c>
      <c r="K99" s="4"/>
      <c r="L99" s="4"/>
      <c r="M99" s="4"/>
      <c r="N99" s="4"/>
      <c r="O99" s="4"/>
      <c r="P99" s="4"/>
      <c r="Q99" s="4"/>
      <c r="R99" s="4"/>
      <c r="S99" s="4"/>
      <c r="T99" s="4"/>
      <c r="U99" s="4"/>
      <c r="V99" s="4"/>
      <c r="W99" s="4"/>
      <c r="X99" s="4"/>
      <c r="Y99" s="4"/>
      <c r="Z99" s="4" t="s">
        <v>458</v>
      </c>
    </row>
    <row r="100" spans="1:26" x14ac:dyDescent="0.25">
      <c r="I100" s="12"/>
      <c r="K100" s="4"/>
      <c r="L100" s="4"/>
      <c r="M100" s="4"/>
      <c r="N100" s="4"/>
      <c r="O100" s="4"/>
      <c r="P100" s="4"/>
      <c r="Q100" s="4"/>
      <c r="R100" s="4"/>
      <c r="S100" s="4"/>
      <c r="T100" s="4"/>
      <c r="U100" s="4"/>
      <c r="V100" s="4"/>
      <c r="W100" s="4"/>
      <c r="X100" s="4"/>
      <c r="Y100" s="4"/>
    </row>
    <row r="101" spans="1:26" x14ac:dyDescent="0.25">
      <c r="K101" s="4"/>
      <c r="L101" s="4"/>
      <c r="M101" s="4"/>
      <c r="N101" s="4"/>
      <c r="O101" s="4"/>
      <c r="P101" s="4"/>
      <c r="Q101" s="4"/>
      <c r="R101" s="4"/>
      <c r="S101" s="4"/>
      <c r="T101" s="4"/>
      <c r="U101" s="4"/>
      <c r="V101" s="4"/>
      <c r="W101" s="4"/>
      <c r="X101" s="4"/>
      <c r="Y101" s="4"/>
    </row>
    <row r="102" spans="1:26" x14ac:dyDescent="0.25">
      <c r="K102" s="4"/>
      <c r="L102" s="4"/>
      <c r="M102" s="4"/>
      <c r="N102" s="4"/>
      <c r="O102" s="4"/>
      <c r="P102" s="4"/>
      <c r="Q102" s="4"/>
      <c r="R102" s="4"/>
      <c r="S102" s="4"/>
      <c r="T102" s="4"/>
      <c r="U102" s="4"/>
      <c r="V102" s="4"/>
      <c r="W102" s="4"/>
      <c r="X102" s="4"/>
      <c r="Y102" s="4"/>
    </row>
    <row r="103" spans="1:26" x14ac:dyDescent="0.25">
      <c r="K103" s="4"/>
      <c r="L103" s="4"/>
      <c r="M103" s="4"/>
      <c r="N103" s="4"/>
      <c r="O103" s="4"/>
      <c r="P103" s="4"/>
      <c r="Q103" s="4"/>
      <c r="R103" s="4"/>
      <c r="S103" s="4"/>
      <c r="T103" s="4"/>
      <c r="U103" s="4"/>
      <c r="V103" s="4"/>
      <c r="W103" s="4"/>
      <c r="X103" s="4"/>
      <c r="Y103" s="4"/>
    </row>
    <row r="104" spans="1:26" x14ac:dyDescent="0.25">
      <c r="K104" s="4"/>
      <c r="L104" s="4"/>
      <c r="M104" s="4"/>
      <c r="N104" s="4"/>
      <c r="O104" s="4"/>
      <c r="P104" s="4"/>
      <c r="Q104" s="4"/>
      <c r="R104" s="4"/>
      <c r="S104" s="4"/>
      <c r="T104" s="4"/>
      <c r="U104" s="4"/>
      <c r="V104" s="4"/>
      <c r="W104" s="4"/>
      <c r="X104" s="4"/>
      <c r="Y104" s="4"/>
    </row>
    <row r="105" spans="1:26" x14ac:dyDescent="0.25">
      <c r="K105" s="4"/>
      <c r="L105" s="4"/>
      <c r="M105" s="4"/>
      <c r="N105" s="4"/>
      <c r="O105" s="4"/>
      <c r="P105" s="4"/>
      <c r="Q105" s="4"/>
      <c r="R105" s="4"/>
      <c r="S105" s="4"/>
      <c r="T105" s="4"/>
      <c r="U105" s="4"/>
      <c r="V105" s="4"/>
      <c r="W105" s="4"/>
      <c r="X105" s="4"/>
      <c r="Y105" s="4"/>
    </row>
    <row r="106" spans="1:26" x14ac:dyDescent="0.25">
      <c r="K106" s="4"/>
      <c r="L106" s="4"/>
      <c r="M106" s="4"/>
      <c r="N106" s="4"/>
      <c r="O106" s="4"/>
      <c r="P106" s="4"/>
      <c r="Q106" s="4"/>
      <c r="R106" s="4"/>
      <c r="S106" s="4"/>
      <c r="T106" s="4"/>
      <c r="U106" s="4"/>
      <c r="V106" s="4"/>
      <c r="W106" s="4"/>
      <c r="X106" s="4"/>
      <c r="Y106" s="4"/>
    </row>
    <row r="107" spans="1:26" x14ac:dyDescent="0.25">
      <c r="K107" s="4"/>
      <c r="L107" s="4"/>
      <c r="M107" s="4"/>
      <c r="N107" s="4"/>
      <c r="O107" s="4"/>
      <c r="P107" s="4"/>
      <c r="Q107" s="4"/>
      <c r="R107" s="4"/>
      <c r="S107" s="4"/>
      <c r="T107" s="4"/>
      <c r="U107" s="4"/>
      <c r="V107" s="4"/>
      <c r="W107" s="4"/>
      <c r="X107" s="4"/>
      <c r="Y107" s="4"/>
    </row>
    <row r="108" spans="1:26" x14ac:dyDescent="0.25">
      <c r="K108" s="4"/>
      <c r="L108" s="4"/>
      <c r="M108" s="4"/>
      <c r="N108" s="4"/>
      <c r="O108" s="4"/>
      <c r="P108" s="4"/>
      <c r="Q108" s="4"/>
      <c r="R108" s="4"/>
      <c r="S108" s="4"/>
      <c r="T108" s="4"/>
      <c r="U108" s="4"/>
      <c r="V108" s="4"/>
      <c r="W108" s="4"/>
      <c r="X108" s="4"/>
      <c r="Y108" s="4"/>
    </row>
    <row r="109" spans="1:26" x14ac:dyDescent="0.25">
      <c r="K109" s="4"/>
      <c r="L109" s="4"/>
      <c r="M109" s="4"/>
      <c r="N109" s="4"/>
      <c r="O109" s="4"/>
      <c r="P109" s="4"/>
      <c r="Q109" s="4"/>
      <c r="R109" s="4"/>
      <c r="S109" s="4"/>
      <c r="T109" s="4"/>
      <c r="U109" s="4"/>
      <c r="V109" s="4"/>
      <c r="W109" s="4"/>
      <c r="X109" s="4"/>
      <c r="Y109" s="4"/>
    </row>
    <row r="110" spans="1:26" x14ac:dyDescent="0.25">
      <c r="K110" s="4"/>
      <c r="L110" s="4"/>
      <c r="M110" s="4"/>
      <c r="N110" s="4"/>
      <c r="O110" s="4"/>
      <c r="P110" s="4"/>
      <c r="Q110" s="4"/>
      <c r="R110" s="4"/>
      <c r="S110" s="4"/>
      <c r="T110" s="4"/>
      <c r="U110" s="4"/>
      <c r="V110" s="4"/>
      <c r="W110" s="4"/>
      <c r="X110" s="4"/>
      <c r="Y110" s="4"/>
    </row>
    <row r="111" spans="1:26" x14ac:dyDescent="0.25">
      <c r="K111" s="4"/>
      <c r="L111" s="4"/>
      <c r="M111" s="4"/>
      <c r="N111" s="4"/>
      <c r="O111" s="4"/>
      <c r="P111" s="4"/>
      <c r="Q111" s="4"/>
      <c r="R111" s="4"/>
      <c r="S111" s="4"/>
      <c r="T111" s="4"/>
      <c r="U111" s="4"/>
      <c r="V111" s="4"/>
      <c r="W111" s="4"/>
      <c r="X111" s="4"/>
      <c r="Y111" s="4"/>
    </row>
    <row r="112" spans="1:26" x14ac:dyDescent="0.25">
      <c r="K112" s="4"/>
      <c r="L112" s="4"/>
      <c r="M112" s="4"/>
      <c r="N112" s="4"/>
      <c r="O112" s="4"/>
      <c r="P112" s="4"/>
      <c r="Q112" s="4"/>
      <c r="R112" s="4"/>
      <c r="S112" s="4"/>
      <c r="T112" s="4"/>
      <c r="U112" s="4"/>
      <c r="V112" s="4"/>
      <c r="W112" s="4"/>
      <c r="X112" s="4"/>
      <c r="Y112" s="4"/>
    </row>
    <row r="113" spans="11:25" customFormat="1" x14ac:dyDescent="0.25">
      <c r="K113" s="4"/>
      <c r="L113" s="4"/>
      <c r="M113" s="4"/>
      <c r="N113" s="4"/>
      <c r="O113" s="4"/>
      <c r="P113" s="4"/>
      <c r="Q113" s="4"/>
      <c r="R113" s="4"/>
      <c r="S113" s="4"/>
      <c r="T113" s="4"/>
      <c r="U113" s="4"/>
      <c r="V113" s="4"/>
      <c r="W113" s="4"/>
      <c r="X113" s="4"/>
      <c r="Y113" s="4"/>
    </row>
    <row r="114" spans="11:25" customFormat="1" x14ac:dyDescent="0.25">
      <c r="K114" s="4"/>
      <c r="L114" s="4"/>
      <c r="M114" s="4"/>
      <c r="N114" s="4"/>
      <c r="O114" s="4"/>
      <c r="P114" s="4"/>
      <c r="Q114" s="4"/>
      <c r="R114" s="4"/>
      <c r="S114" s="4"/>
      <c r="T114" s="4"/>
      <c r="U114" s="4"/>
      <c r="V114" s="4"/>
      <c r="W114" s="4"/>
      <c r="X114" s="4"/>
      <c r="Y114" s="4"/>
    </row>
    <row r="115" spans="11:25" customFormat="1" x14ac:dyDescent="0.25">
      <c r="K115" s="4"/>
      <c r="L115" s="4"/>
      <c r="M115" s="4"/>
      <c r="N115" s="4"/>
      <c r="O115" s="4"/>
      <c r="P115" s="4"/>
      <c r="Q115" s="4"/>
      <c r="R115" s="4"/>
      <c r="S115" s="4"/>
      <c r="T115" s="4"/>
      <c r="U115" s="4"/>
      <c r="V115" s="4"/>
      <c r="W115" s="4"/>
      <c r="X115" s="4"/>
      <c r="Y115" s="4"/>
    </row>
    <row r="116" spans="11:25" customFormat="1" x14ac:dyDescent="0.25">
      <c r="K116" s="4"/>
      <c r="L116" s="4"/>
      <c r="M116" s="4"/>
      <c r="N116" s="4"/>
      <c r="O116" s="4"/>
      <c r="P116" s="4"/>
      <c r="Q116" s="4"/>
      <c r="R116" s="4"/>
      <c r="S116" s="4"/>
      <c r="T116" s="4"/>
      <c r="U116" s="4"/>
      <c r="V116" s="4"/>
      <c r="W116" s="4"/>
      <c r="X116" s="4"/>
      <c r="Y116" s="4"/>
    </row>
    <row r="117" spans="11:25" customFormat="1" x14ac:dyDescent="0.25">
      <c r="K117" s="4"/>
      <c r="L117" s="4"/>
      <c r="M117" s="4"/>
      <c r="N117" s="4"/>
      <c r="O117" s="4"/>
      <c r="P117" s="4"/>
      <c r="Q117" s="4"/>
      <c r="R117" s="4"/>
      <c r="S117" s="4"/>
      <c r="T117" s="4"/>
      <c r="U117" s="4"/>
      <c r="V117" s="4"/>
      <c r="W117" s="4"/>
      <c r="X117" s="4"/>
      <c r="Y117" s="4"/>
    </row>
    <row r="118" spans="11:25" customFormat="1" x14ac:dyDescent="0.25">
      <c r="K118" s="4"/>
      <c r="L118" s="4"/>
      <c r="M118" s="4"/>
      <c r="N118" s="4"/>
      <c r="O118" s="4"/>
      <c r="P118" s="4"/>
      <c r="Q118" s="4"/>
      <c r="R118" s="4"/>
      <c r="S118" s="4"/>
      <c r="T118" s="4"/>
      <c r="U118" s="4"/>
      <c r="V118" s="4"/>
      <c r="W118" s="4"/>
      <c r="X118" s="4"/>
      <c r="Y118" s="4"/>
    </row>
    <row r="119" spans="11:25" customFormat="1" x14ac:dyDescent="0.25">
      <c r="K119" s="4"/>
      <c r="L119" s="4"/>
      <c r="M119" s="4"/>
      <c r="N119" s="4"/>
      <c r="O119" s="4"/>
      <c r="P119" s="4"/>
      <c r="Q119" s="4"/>
      <c r="R119" s="4"/>
      <c r="S119" s="4"/>
      <c r="T119" s="4"/>
      <c r="U119" s="4"/>
      <c r="V119" s="4"/>
      <c r="W119" s="4"/>
      <c r="X119" s="4"/>
      <c r="Y119" s="4"/>
    </row>
    <row r="120" spans="11:25" customFormat="1" x14ac:dyDescent="0.25">
      <c r="K120" s="4"/>
      <c r="L120" s="4"/>
      <c r="M120" s="4"/>
      <c r="N120" s="4"/>
      <c r="O120" s="4"/>
      <c r="P120" s="4"/>
      <c r="Q120" s="4"/>
      <c r="R120" s="4"/>
      <c r="S120" s="4"/>
      <c r="T120" s="4"/>
      <c r="U120" s="4"/>
      <c r="V120" s="4"/>
      <c r="W120" s="4"/>
      <c r="X120" s="4"/>
      <c r="Y120" s="4"/>
    </row>
    <row r="121" spans="11:25" customFormat="1" x14ac:dyDescent="0.25">
      <c r="K121" s="4"/>
      <c r="L121" s="4"/>
      <c r="M121" s="4"/>
      <c r="N121" s="4"/>
      <c r="O121" s="4"/>
      <c r="P121" s="4"/>
      <c r="Q121" s="4"/>
      <c r="R121" s="4"/>
      <c r="S121" s="4"/>
      <c r="T121" s="4"/>
      <c r="U121" s="4"/>
      <c r="V121" s="4"/>
      <c r="W121" s="4"/>
      <c r="X121" s="4"/>
      <c r="Y121" s="4"/>
    </row>
    <row r="122" spans="11:25" customFormat="1" x14ac:dyDescent="0.25">
      <c r="K122" s="4"/>
      <c r="L122" s="4"/>
      <c r="M122" s="4"/>
      <c r="N122" s="4"/>
      <c r="O122" s="4"/>
      <c r="P122" s="4"/>
      <c r="Q122" s="4"/>
      <c r="R122" s="4"/>
      <c r="S122" s="4"/>
      <c r="T122" s="4"/>
      <c r="U122" s="4"/>
      <c r="V122" s="4"/>
      <c r="W122" s="4"/>
      <c r="X122" s="4"/>
      <c r="Y122" s="4"/>
    </row>
    <row r="123" spans="11:25" customFormat="1" x14ac:dyDescent="0.25">
      <c r="K123" s="4"/>
      <c r="L123" s="4"/>
      <c r="M123" s="4"/>
      <c r="N123" s="4"/>
      <c r="O123" s="4"/>
      <c r="P123" s="4"/>
      <c r="Q123" s="4"/>
      <c r="R123" s="4"/>
      <c r="S123" s="4"/>
      <c r="T123" s="4"/>
      <c r="U123" s="4"/>
      <c r="V123" s="4"/>
      <c r="W123" s="4"/>
      <c r="X123" s="4"/>
      <c r="Y123" s="4"/>
    </row>
    <row r="124" spans="11:25" customFormat="1" x14ac:dyDescent="0.25">
      <c r="K124" s="4"/>
      <c r="L124" s="4"/>
      <c r="M124" s="4"/>
      <c r="N124" s="4"/>
      <c r="O124" s="4"/>
      <c r="P124" s="4"/>
      <c r="Q124" s="4"/>
      <c r="R124" s="4"/>
      <c r="S124" s="4"/>
      <c r="T124" s="4"/>
      <c r="U124" s="4"/>
      <c r="V124" s="4"/>
      <c r="W124" s="4"/>
      <c r="X124" s="4"/>
      <c r="Y124" s="4"/>
    </row>
    <row r="125" spans="11:25" customFormat="1" x14ac:dyDescent="0.25">
      <c r="K125" s="4"/>
      <c r="L125" s="4"/>
      <c r="M125" s="4"/>
      <c r="N125" s="4"/>
      <c r="O125" s="4"/>
      <c r="P125" s="4"/>
      <c r="Q125" s="4"/>
      <c r="R125" s="4"/>
      <c r="S125" s="4"/>
      <c r="T125" s="4"/>
      <c r="U125" s="4"/>
      <c r="V125" s="4"/>
      <c r="W125" s="4"/>
      <c r="X125" s="4"/>
      <c r="Y125" s="4"/>
    </row>
    <row r="126" spans="11:25" customFormat="1" x14ac:dyDescent="0.25">
      <c r="K126" s="4"/>
      <c r="L126" s="4"/>
      <c r="M126" s="4"/>
      <c r="N126" s="4"/>
      <c r="O126" s="4"/>
      <c r="P126" s="4"/>
      <c r="Q126" s="4"/>
      <c r="R126" s="4"/>
      <c r="S126" s="4"/>
      <c r="T126" s="4"/>
      <c r="U126" s="4"/>
      <c r="V126" s="4"/>
      <c r="W126" s="4"/>
      <c r="X126" s="4"/>
      <c r="Y126" s="4"/>
    </row>
    <row r="127" spans="11:25" customFormat="1" x14ac:dyDescent="0.25">
      <c r="K127" s="4"/>
      <c r="L127" s="4"/>
      <c r="M127" s="4"/>
      <c r="N127" s="4"/>
      <c r="O127" s="4"/>
      <c r="P127" s="4"/>
      <c r="Q127" s="4"/>
      <c r="R127" s="4"/>
      <c r="S127" s="4"/>
      <c r="T127" s="4"/>
      <c r="U127" s="4"/>
      <c r="V127" s="4"/>
      <c r="W127" s="4"/>
      <c r="X127" s="4"/>
      <c r="Y127" s="4"/>
    </row>
    <row r="128" spans="11:25" customFormat="1" x14ac:dyDescent="0.25">
      <c r="K128" s="4"/>
      <c r="L128" s="4"/>
      <c r="M128" s="4"/>
      <c r="N128" s="4"/>
      <c r="O128" s="4"/>
      <c r="P128" s="4"/>
      <c r="Q128" s="4"/>
      <c r="R128" s="4"/>
      <c r="S128" s="4"/>
      <c r="T128" s="4"/>
      <c r="U128" s="4"/>
      <c r="V128" s="4"/>
      <c r="W128" s="4"/>
      <c r="X128" s="4"/>
      <c r="Y128" s="4"/>
    </row>
    <row r="129" spans="11:25" customFormat="1" x14ac:dyDescent="0.25">
      <c r="K129" s="4"/>
      <c r="L129" s="4"/>
      <c r="M129" s="4"/>
      <c r="N129" s="4"/>
      <c r="O129" s="4"/>
      <c r="P129" s="4"/>
      <c r="Q129" s="4"/>
      <c r="R129" s="4"/>
      <c r="S129" s="4"/>
      <c r="T129" s="4"/>
      <c r="U129" s="4"/>
      <c r="V129" s="4"/>
      <c r="W129" s="4"/>
      <c r="X129" s="4"/>
      <c r="Y129" s="4"/>
    </row>
    <row r="130" spans="11:25" customFormat="1" x14ac:dyDescent="0.25">
      <c r="K130" s="4"/>
      <c r="L130" s="4"/>
      <c r="M130" s="4"/>
      <c r="N130" s="4"/>
      <c r="O130" s="4"/>
      <c r="P130" s="4"/>
      <c r="Q130" s="4"/>
      <c r="R130" s="4"/>
      <c r="S130" s="4"/>
      <c r="T130" s="4"/>
      <c r="U130" s="4"/>
      <c r="V130" s="4"/>
      <c r="W130" s="4"/>
      <c r="X130" s="4"/>
      <c r="Y130" s="4"/>
    </row>
    <row r="131" spans="11:25" customFormat="1" x14ac:dyDescent="0.25">
      <c r="K131" s="4"/>
      <c r="L131" s="4"/>
      <c r="M131" s="4"/>
      <c r="N131" s="4"/>
      <c r="O131" s="4"/>
      <c r="P131" s="4"/>
      <c r="Q131" s="4"/>
      <c r="R131" s="4"/>
      <c r="S131" s="4"/>
      <c r="T131" s="4"/>
      <c r="U131" s="4"/>
      <c r="V131" s="4"/>
      <c r="W131" s="4"/>
      <c r="X131" s="4"/>
      <c r="Y131" s="4"/>
    </row>
    <row r="132" spans="11:25" customFormat="1" x14ac:dyDescent="0.25">
      <c r="K132" s="4"/>
      <c r="L132" s="4"/>
      <c r="M132" s="4"/>
      <c r="N132" s="4"/>
      <c r="O132" s="4"/>
      <c r="P132" s="4"/>
      <c r="Q132" s="4"/>
      <c r="R132" s="4"/>
      <c r="S132" s="4"/>
      <c r="T132" s="4"/>
      <c r="U132" s="4"/>
      <c r="V132" s="4"/>
      <c r="W132" s="4"/>
      <c r="X132" s="4"/>
      <c r="Y132" s="4"/>
    </row>
    <row r="133" spans="11:25" customFormat="1" x14ac:dyDescent="0.25">
      <c r="K133" s="4"/>
      <c r="L133" s="4"/>
      <c r="M133" s="4"/>
      <c r="N133" s="4"/>
      <c r="O133" s="4"/>
      <c r="P133" s="4"/>
      <c r="Q133" s="4"/>
      <c r="R133" s="4"/>
      <c r="S133" s="4"/>
      <c r="T133" s="4"/>
      <c r="U133" s="4"/>
      <c r="V133" s="4"/>
      <c r="W133" s="4"/>
      <c r="X133" s="4"/>
      <c r="Y133" s="4"/>
    </row>
    <row r="134" spans="11:25" customFormat="1" x14ac:dyDescent="0.25">
      <c r="K134" s="4"/>
      <c r="L134" s="4"/>
      <c r="M134" s="4"/>
      <c r="N134" s="4"/>
      <c r="O134" s="4"/>
      <c r="P134" s="4"/>
      <c r="Q134" s="4"/>
      <c r="R134" s="4"/>
      <c r="S134" s="4"/>
      <c r="T134" s="4"/>
      <c r="U134" s="4"/>
      <c r="V134" s="4"/>
      <c r="W134" s="4"/>
      <c r="X134" s="4"/>
      <c r="Y134" s="4"/>
    </row>
    <row r="135" spans="11:25" customFormat="1" x14ac:dyDescent="0.25">
      <c r="K135" s="4"/>
      <c r="L135" s="4"/>
      <c r="M135" s="4"/>
      <c r="N135" s="4"/>
      <c r="O135" s="4"/>
      <c r="P135" s="4"/>
      <c r="Q135" s="4"/>
      <c r="R135" s="4"/>
      <c r="S135" s="4"/>
      <c r="T135" s="4"/>
      <c r="U135" s="4"/>
      <c r="V135" s="4"/>
      <c r="W135" s="4"/>
      <c r="X135" s="4"/>
      <c r="Y135" s="4"/>
    </row>
    <row r="136" spans="11:25" customFormat="1" x14ac:dyDescent="0.25">
      <c r="K136" s="4"/>
      <c r="L136" s="4"/>
      <c r="M136" s="4"/>
      <c r="N136" s="4"/>
      <c r="O136" s="4"/>
      <c r="P136" s="4"/>
      <c r="Q136" s="4"/>
      <c r="R136" s="4"/>
      <c r="S136" s="4"/>
      <c r="T136" s="4"/>
      <c r="U136" s="4"/>
      <c r="V136" s="4"/>
      <c r="W136" s="4"/>
      <c r="X136" s="4"/>
      <c r="Y136" s="4"/>
    </row>
    <row r="137" spans="11:25" customFormat="1" x14ac:dyDescent="0.25">
      <c r="K137" s="4"/>
      <c r="L137" s="4"/>
      <c r="M137" s="4"/>
      <c r="N137" s="4"/>
      <c r="O137" s="4"/>
      <c r="P137" s="4"/>
      <c r="Q137" s="4"/>
      <c r="R137" s="4"/>
      <c r="S137" s="4"/>
      <c r="T137" s="4"/>
      <c r="U137" s="4"/>
      <c r="V137" s="4"/>
      <c r="W137" s="4"/>
      <c r="X137" s="4"/>
      <c r="Y137" s="4"/>
    </row>
    <row r="138" spans="11:25" customFormat="1" x14ac:dyDescent="0.25">
      <c r="K138" s="4"/>
      <c r="L138" s="4"/>
      <c r="M138" s="4"/>
      <c r="N138" s="4"/>
      <c r="O138" s="4"/>
      <c r="P138" s="4"/>
      <c r="Q138" s="4"/>
      <c r="R138" s="4"/>
      <c r="S138" s="4"/>
      <c r="T138" s="4"/>
      <c r="U138" s="4"/>
      <c r="V138" s="4"/>
      <c r="W138" s="4"/>
      <c r="X138" s="4"/>
      <c r="Y138" s="4"/>
    </row>
    <row r="139" spans="11:25" customFormat="1" x14ac:dyDescent="0.25">
      <c r="K139" s="4"/>
      <c r="L139" s="4"/>
      <c r="M139" s="4"/>
      <c r="N139" s="4"/>
      <c r="O139" s="4"/>
      <c r="P139" s="4"/>
      <c r="Q139" s="4"/>
      <c r="R139" s="4"/>
      <c r="S139" s="4"/>
      <c r="T139" s="4"/>
      <c r="U139" s="4"/>
      <c r="V139" s="4"/>
      <c r="W139" s="4"/>
      <c r="X139" s="4"/>
      <c r="Y139" s="4"/>
    </row>
    <row r="140" spans="11:25" customFormat="1" x14ac:dyDescent="0.25">
      <c r="K140" s="4"/>
      <c r="L140" s="4"/>
      <c r="M140" s="4"/>
      <c r="N140" s="4"/>
      <c r="O140" s="4"/>
      <c r="P140" s="4"/>
      <c r="Q140" s="4"/>
      <c r="R140" s="4"/>
      <c r="S140" s="4"/>
      <c r="T140" s="4"/>
      <c r="U140" s="4"/>
      <c r="V140" s="4"/>
      <c r="W140" s="4"/>
      <c r="X140" s="4"/>
      <c r="Y140" s="4"/>
    </row>
    <row r="141" spans="11:25" customFormat="1" x14ac:dyDescent="0.25">
      <c r="K141" s="4"/>
      <c r="L141" s="4"/>
      <c r="M141" s="4"/>
      <c r="N141" s="4"/>
      <c r="O141" s="4"/>
      <c r="P141" s="4"/>
      <c r="Q141" s="4"/>
      <c r="R141" s="4"/>
      <c r="S141" s="4"/>
      <c r="T141" s="4"/>
      <c r="U141" s="4"/>
      <c r="V141" s="4"/>
      <c r="W141" s="4"/>
      <c r="X141" s="4"/>
      <c r="Y141" s="4"/>
    </row>
    <row r="142" spans="11:25" customFormat="1" x14ac:dyDescent="0.25">
      <c r="K142" s="4"/>
      <c r="L142" s="4"/>
      <c r="M142" s="4"/>
      <c r="N142" s="4"/>
      <c r="O142" s="4"/>
      <c r="P142" s="4"/>
      <c r="Q142" s="4"/>
      <c r="R142" s="4"/>
      <c r="S142" s="4"/>
      <c r="T142" s="4"/>
      <c r="U142" s="4"/>
      <c r="V142" s="4"/>
      <c r="W142" s="4"/>
      <c r="X142" s="4"/>
      <c r="Y142" s="4"/>
    </row>
    <row r="143" spans="11:25" customFormat="1" x14ac:dyDescent="0.25">
      <c r="K143" s="4"/>
      <c r="L143" s="4"/>
      <c r="M143" s="4"/>
      <c r="N143" s="4"/>
      <c r="O143" s="4"/>
      <c r="P143" s="4"/>
      <c r="Q143" s="4"/>
      <c r="R143" s="4"/>
      <c r="S143" s="4"/>
      <c r="T143" s="4"/>
      <c r="U143" s="4"/>
      <c r="V143" s="4"/>
      <c r="W143" s="4"/>
      <c r="X143" s="4"/>
      <c r="Y143" s="4"/>
    </row>
    <row r="144" spans="11:25" customFormat="1" x14ac:dyDescent="0.25">
      <c r="K144" s="4"/>
      <c r="L144" s="4"/>
      <c r="M144" s="4"/>
      <c r="N144" s="4"/>
      <c r="O144" s="4"/>
      <c r="P144" s="4"/>
      <c r="Q144" s="4"/>
      <c r="R144" s="4"/>
      <c r="S144" s="4"/>
      <c r="T144" s="4"/>
      <c r="U144" s="4"/>
      <c r="V144" s="4"/>
      <c r="W144" s="4"/>
      <c r="X144" s="4"/>
      <c r="Y144" s="4"/>
    </row>
    <row r="145" spans="11:25" customFormat="1" x14ac:dyDescent="0.25">
      <c r="K145" s="4"/>
      <c r="L145" s="4"/>
      <c r="M145" s="4"/>
      <c r="N145" s="4"/>
      <c r="O145" s="4"/>
      <c r="P145" s="4"/>
      <c r="Q145" s="4"/>
      <c r="R145" s="4"/>
      <c r="S145" s="4"/>
      <c r="T145" s="4"/>
      <c r="U145" s="4"/>
      <c r="V145" s="4"/>
      <c r="W145" s="4"/>
      <c r="X145" s="4"/>
      <c r="Y145" s="4"/>
    </row>
    <row r="146" spans="11:25" customFormat="1" x14ac:dyDescent="0.25">
      <c r="K146" s="4"/>
      <c r="L146" s="4"/>
      <c r="M146" s="4"/>
      <c r="N146" s="4"/>
      <c r="O146" s="4"/>
      <c r="P146" s="4"/>
      <c r="Q146" s="4"/>
      <c r="R146" s="4"/>
      <c r="S146" s="4"/>
      <c r="T146" s="4"/>
      <c r="U146" s="4"/>
      <c r="V146" s="4"/>
      <c r="W146" s="4"/>
      <c r="X146" s="4"/>
      <c r="Y146" s="4"/>
    </row>
    <row r="147" spans="11:25" customFormat="1" x14ac:dyDescent="0.25">
      <c r="K147" s="4"/>
      <c r="L147" s="4"/>
      <c r="M147" s="4"/>
      <c r="N147" s="4"/>
      <c r="O147" s="4"/>
      <c r="P147" s="4"/>
      <c r="Q147" s="4"/>
      <c r="R147" s="4"/>
      <c r="S147" s="4"/>
      <c r="T147" s="4"/>
      <c r="U147" s="4"/>
      <c r="V147" s="4"/>
      <c r="W147" s="4"/>
      <c r="X147" s="4"/>
      <c r="Y147" s="4"/>
    </row>
    <row r="148" spans="11:25" customFormat="1" x14ac:dyDescent="0.25">
      <c r="K148" s="4"/>
      <c r="L148" s="4"/>
      <c r="M148" s="4"/>
      <c r="N148" s="4"/>
      <c r="O148" s="4"/>
      <c r="P148" s="4"/>
      <c r="Q148" s="4"/>
      <c r="R148" s="4"/>
      <c r="S148" s="4"/>
      <c r="T148" s="4"/>
      <c r="U148" s="4"/>
      <c r="V148" s="4"/>
      <c r="W148" s="4"/>
      <c r="X148" s="4"/>
      <c r="Y148" s="4"/>
    </row>
    <row r="149" spans="11:25" customFormat="1" x14ac:dyDescent="0.25">
      <c r="K149" s="4"/>
      <c r="L149" s="4"/>
      <c r="M149" s="4"/>
      <c r="N149" s="4"/>
      <c r="O149" s="4"/>
      <c r="P149" s="4"/>
      <c r="Q149" s="4"/>
      <c r="R149" s="4"/>
      <c r="S149" s="4"/>
      <c r="T149" s="4"/>
      <c r="U149" s="4"/>
      <c r="V149" s="4"/>
      <c r="W149" s="4"/>
      <c r="X149" s="4"/>
      <c r="Y149" s="4"/>
    </row>
    <row r="150" spans="11:25" customFormat="1" x14ac:dyDescent="0.25">
      <c r="K150" s="4"/>
      <c r="L150" s="4"/>
      <c r="M150" s="4"/>
      <c r="N150" s="4"/>
      <c r="O150" s="4"/>
      <c r="P150" s="4"/>
      <c r="Q150" s="4"/>
      <c r="R150" s="4"/>
      <c r="S150" s="4"/>
      <c r="T150" s="4"/>
      <c r="U150" s="4"/>
      <c r="V150" s="4"/>
      <c r="W150" s="4"/>
      <c r="X150" s="4"/>
      <c r="Y150" s="4"/>
    </row>
    <row r="151" spans="11:25" customFormat="1" x14ac:dyDescent="0.25">
      <c r="K151" s="4"/>
      <c r="L151" s="4"/>
      <c r="M151" s="4"/>
      <c r="N151" s="4"/>
      <c r="O151" s="4"/>
      <c r="P151" s="4"/>
      <c r="Q151" s="4"/>
      <c r="R151" s="4"/>
      <c r="S151" s="4"/>
      <c r="T151" s="4"/>
      <c r="U151" s="4"/>
      <c r="V151" s="4"/>
      <c r="W151" s="4"/>
      <c r="X151" s="4"/>
      <c r="Y151" s="4"/>
    </row>
    <row r="152" spans="11:25" customFormat="1" x14ac:dyDescent="0.25">
      <c r="K152" s="4"/>
      <c r="L152" s="4"/>
      <c r="M152" s="4"/>
      <c r="N152" s="4"/>
      <c r="O152" s="4"/>
      <c r="P152" s="4"/>
      <c r="Q152" s="4"/>
      <c r="R152" s="4"/>
      <c r="S152" s="4"/>
      <c r="T152" s="4"/>
      <c r="U152" s="4"/>
      <c r="V152" s="4"/>
      <c r="W152" s="4"/>
      <c r="X152" s="4"/>
      <c r="Y152" s="4"/>
    </row>
    <row r="153" spans="11:25" customFormat="1" x14ac:dyDescent="0.25">
      <c r="K153" s="4"/>
      <c r="L153" s="4"/>
      <c r="M153" s="4"/>
      <c r="N153" s="4"/>
      <c r="O153" s="4"/>
      <c r="P153" s="4"/>
      <c r="Q153" s="4"/>
      <c r="R153" s="4"/>
      <c r="S153" s="4"/>
      <c r="T153" s="4"/>
      <c r="U153" s="4"/>
      <c r="V153" s="4"/>
      <c r="W153" s="4"/>
      <c r="X153" s="4"/>
      <c r="Y153" s="4"/>
    </row>
    <row r="154" spans="11:25" customFormat="1" x14ac:dyDescent="0.25">
      <c r="K154" s="4"/>
      <c r="L154" s="4"/>
      <c r="M154" s="4"/>
      <c r="N154" s="4"/>
      <c r="O154" s="4"/>
      <c r="P154" s="4"/>
      <c r="Q154" s="4"/>
      <c r="R154" s="4"/>
      <c r="S154" s="4"/>
      <c r="T154" s="4"/>
      <c r="U154" s="4"/>
      <c r="V154" s="4"/>
      <c r="W154" s="4"/>
      <c r="X154" s="4"/>
      <c r="Y154" s="4"/>
    </row>
    <row r="155" spans="11:25" customFormat="1" x14ac:dyDescent="0.25">
      <c r="K155" s="4"/>
      <c r="L155" s="4"/>
      <c r="M155" s="4"/>
      <c r="N155" s="4"/>
      <c r="O155" s="4"/>
      <c r="P155" s="4"/>
      <c r="Q155" s="4"/>
      <c r="R155" s="4"/>
      <c r="S155" s="4"/>
      <c r="T155" s="4"/>
      <c r="U155" s="4"/>
      <c r="V155" s="4"/>
      <c r="W155" s="4"/>
      <c r="X155" s="4"/>
      <c r="Y155" s="4"/>
    </row>
    <row r="156" spans="11:25" customFormat="1" x14ac:dyDescent="0.25">
      <c r="K156" s="4"/>
      <c r="L156" s="4"/>
      <c r="M156" s="4"/>
      <c r="N156" s="4"/>
      <c r="O156" s="4"/>
      <c r="P156" s="4"/>
      <c r="Q156" s="4"/>
      <c r="R156" s="4"/>
      <c r="S156" s="4"/>
      <c r="T156" s="4"/>
      <c r="U156" s="4"/>
      <c r="V156" s="4"/>
      <c r="W156" s="4"/>
      <c r="X156" s="4"/>
      <c r="Y156" s="4"/>
    </row>
    <row r="157" spans="11:25" customFormat="1" x14ac:dyDescent="0.25">
      <c r="K157" s="4"/>
      <c r="L157" s="4"/>
      <c r="M157" s="4"/>
      <c r="N157" s="4"/>
      <c r="O157" s="4"/>
      <c r="P157" s="4"/>
      <c r="Q157" s="4"/>
      <c r="R157" s="4"/>
      <c r="S157" s="4"/>
      <c r="T157" s="4"/>
      <c r="U157" s="4"/>
      <c r="V157" s="4"/>
      <c r="W157" s="4"/>
      <c r="X157" s="4"/>
      <c r="Y157" s="4"/>
    </row>
    <row r="158" spans="11:25" customFormat="1" x14ac:dyDescent="0.25">
      <c r="K158" s="4"/>
      <c r="L158" s="4"/>
      <c r="M158" s="4"/>
      <c r="N158" s="4"/>
      <c r="O158" s="4"/>
      <c r="P158" s="4"/>
      <c r="Q158" s="4"/>
      <c r="R158" s="4"/>
      <c r="S158" s="4"/>
      <c r="T158" s="4"/>
      <c r="U158" s="4"/>
      <c r="V158" s="4"/>
      <c r="W158" s="4"/>
      <c r="X158" s="4"/>
      <c r="Y158" s="4"/>
    </row>
    <row r="159" spans="11:25" customFormat="1" x14ac:dyDescent="0.25">
      <c r="K159" s="4"/>
      <c r="L159" s="4"/>
      <c r="M159" s="4"/>
      <c r="N159" s="4"/>
      <c r="O159" s="4"/>
      <c r="P159" s="4"/>
      <c r="Q159" s="4"/>
      <c r="R159" s="4"/>
      <c r="S159" s="4"/>
      <c r="T159" s="4"/>
      <c r="U159" s="4"/>
      <c r="V159" s="4"/>
      <c r="W159" s="4"/>
      <c r="X159" s="4"/>
      <c r="Y159" s="4"/>
    </row>
    <row r="160" spans="11:25" customFormat="1" x14ac:dyDescent="0.25">
      <c r="K160" s="4"/>
      <c r="L160" s="4"/>
      <c r="M160" s="4"/>
      <c r="N160" s="4"/>
      <c r="O160" s="4"/>
      <c r="P160" s="4"/>
      <c r="Q160" s="4"/>
      <c r="R160" s="4"/>
      <c r="S160" s="4"/>
      <c r="T160" s="4"/>
      <c r="U160" s="4"/>
      <c r="V160" s="4"/>
      <c r="W160" s="4"/>
      <c r="X160" s="4"/>
      <c r="Y160" s="4"/>
    </row>
    <row r="161" spans="11:25" customFormat="1" x14ac:dyDescent="0.25">
      <c r="K161" s="4"/>
      <c r="L161" s="4"/>
      <c r="M161" s="4"/>
      <c r="N161" s="4"/>
      <c r="O161" s="4"/>
      <c r="P161" s="4"/>
      <c r="Q161" s="4"/>
      <c r="R161" s="4"/>
      <c r="S161" s="4"/>
      <c r="T161" s="4"/>
      <c r="U161" s="4"/>
      <c r="V161" s="4"/>
      <c r="W161" s="4"/>
      <c r="X161" s="4"/>
      <c r="Y161" s="4"/>
    </row>
    <row r="162" spans="11:25" customFormat="1" x14ac:dyDescent="0.25">
      <c r="K162" s="4"/>
      <c r="L162" s="4"/>
      <c r="M162" s="4"/>
      <c r="N162" s="4"/>
      <c r="O162" s="4"/>
      <c r="P162" s="4"/>
      <c r="Q162" s="4"/>
      <c r="R162" s="4"/>
      <c r="S162" s="4"/>
      <c r="T162" s="4"/>
      <c r="U162" s="4"/>
      <c r="V162" s="4"/>
      <c r="W162" s="4"/>
      <c r="X162" s="4"/>
      <c r="Y162" s="4"/>
    </row>
    <row r="163" spans="11:25" customFormat="1" x14ac:dyDescent="0.25">
      <c r="K163" s="4"/>
      <c r="L163" s="4"/>
      <c r="M163" s="4"/>
      <c r="N163" s="4"/>
      <c r="O163" s="4"/>
      <c r="P163" s="4"/>
      <c r="Q163" s="4"/>
      <c r="R163" s="4"/>
      <c r="S163" s="4"/>
      <c r="T163" s="4"/>
      <c r="U163" s="4"/>
      <c r="V163" s="4"/>
      <c r="W163" s="4"/>
      <c r="X163" s="4"/>
      <c r="Y163" s="4"/>
    </row>
    <row r="164" spans="11:25" customFormat="1" x14ac:dyDescent="0.25">
      <c r="K164" s="4"/>
      <c r="L164" s="4"/>
      <c r="M164" s="4"/>
      <c r="N164" s="4"/>
      <c r="O164" s="4"/>
      <c r="P164" s="4"/>
      <c r="Q164" s="4"/>
      <c r="R164" s="4"/>
      <c r="S164" s="4"/>
      <c r="T164" s="4"/>
      <c r="U164" s="4"/>
      <c r="V164" s="4"/>
      <c r="W164" s="4"/>
      <c r="X164" s="4"/>
      <c r="Y164" s="4"/>
    </row>
    <row r="165" spans="11:25" customFormat="1" x14ac:dyDescent="0.25">
      <c r="K165" s="4"/>
      <c r="L165" s="4"/>
      <c r="M165" s="4"/>
      <c r="N165" s="4"/>
      <c r="O165" s="4"/>
      <c r="P165" s="4"/>
      <c r="Q165" s="4"/>
      <c r="R165" s="4"/>
      <c r="S165" s="4"/>
      <c r="T165" s="4"/>
      <c r="U165" s="4"/>
      <c r="V165" s="4"/>
      <c r="W165" s="4"/>
      <c r="X165" s="4"/>
      <c r="Y165" s="4"/>
    </row>
    <row r="166" spans="11:25" customFormat="1" x14ac:dyDescent="0.25">
      <c r="K166" s="4"/>
      <c r="L166" s="4"/>
      <c r="M166" s="4"/>
      <c r="N166" s="4"/>
      <c r="O166" s="4"/>
      <c r="P166" s="4"/>
      <c r="Q166" s="4"/>
      <c r="R166" s="4"/>
      <c r="S166" s="4"/>
      <c r="T166" s="4"/>
      <c r="U166" s="4"/>
      <c r="V166" s="4"/>
      <c r="W166" s="4"/>
      <c r="X166" s="4"/>
      <c r="Y166" s="4"/>
    </row>
    <row r="167" spans="11:25" customFormat="1" x14ac:dyDescent="0.25">
      <c r="K167" s="4"/>
      <c r="L167" s="4"/>
      <c r="M167" s="4"/>
      <c r="N167" s="4"/>
      <c r="O167" s="4"/>
      <c r="P167" s="4"/>
      <c r="Q167" s="4"/>
      <c r="R167" s="4"/>
      <c r="S167" s="4"/>
      <c r="T167" s="4"/>
      <c r="U167" s="4"/>
      <c r="V167" s="4"/>
      <c r="W167" s="4"/>
      <c r="X167" s="4"/>
      <c r="Y167" s="4"/>
    </row>
    <row r="168" spans="11:25" customFormat="1" x14ac:dyDescent="0.25">
      <c r="K168" s="4"/>
      <c r="L168" s="4"/>
      <c r="M168" s="4"/>
      <c r="N168" s="4"/>
      <c r="O168" s="4"/>
      <c r="P168" s="4"/>
      <c r="Q168" s="4"/>
      <c r="R168" s="4"/>
      <c r="S168" s="4"/>
      <c r="T168" s="4"/>
      <c r="U168" s="4"/>
      <c r="V168" s="4"/>
      <c r="W168" s="4"/>
      <c r="X168" s="4"/>
      <c r="Y168" s="4"/>
    </row>
    <row r="169" spans="11:25" customFormat="1" x14ac:dyDescent="0.25">
      <c r="K169" s="4"/>
      <c r="L169" s="4"/>
      <c r="M169" s="4"/>
      <c r="N169" s="4"/>
      <c r="O169" s="4"/>
      <c r="P169" s="4"/>
      <c r="Q169" s="4"/>
      <c r="R169" s="4"/>
      <c r="S169" s="4"/>
      <c r="T169" s="4"/>
      <c r="U169" s="4"/>
      <c r="V169" s="4"/>
      <c r="W169" s="4"/>
      <c r="X169" s="4"/>
      <c r="Y169" s="4"/>
    </row>
    <row r="170" spans="11:25" customFormat="1" x14ac:dyDescent="0.25">
      <c r="K170" s="4"/>
      <c r="L170" s="4"/>
      <c r="M170" s="4"/>
      <c r="N170" s="4"/>
      <c r="O170" s="4"/>
      <c r="P170" s="4"/>
      <c r="Q170" s="4"/>
      <c r="R170" s="4"/>
      <c r="S170" s="4"/>
      <c r="T170" s="4"/>
      <c r="U170" s="4"/>
      <c r="V170" s="4"/>
      <c r="W170" s="4"/>
      <c r="X170" s="4"/>
      <c r="Y170" s="4"/>
    </row>
    <row r="171" spans="11:25" customFormat="1" x14ac:dyDescent="0.25">
      <c r="K171" s="4"/>
      <c r="L171" s="4"/>
      <c r="M171" s="4"/>
      <c r="N171" s="4"/>
      <c r="O171" s="4"/>
      <c r="P171" s="4"/>
      <c r="Q171" s="4"/>
      <c r="R171" s="4"/>
      <c r="S171" s="4"/>
      <c r="T171" s="4"/>
      <c r="U171" s="4"/>
      <c r="V171" s="4"/>
      <c r="W171" s="4"/>
      <c r="X171" s="4"/>
      <c r="Y171" s="4"/>
    </row>
    <row r="172" spans="11:25" customFormat="1" x14ac:dyDescent="0.25">
      <c r="K172" s="4"/>
      <c r="L172" s="4"/>
      <c r="M172" s="4"/>
      <c r="N172" s="4"/>
      <c r="O172" s="4"/>
      <c r="P172" s="4"/>
      <c r="Q172" s="4"/>
      <c r="R172" s="4"/>
      <c r="S172" s="4"/>
      <c r="T172" s="4"/>
      <c r="U172" s="4"/>
      <c r="V172" s="4"/>
      <c r="W172" s="4"/>
      <c r="X172" s="4"/>
      <c r="Y172" s="4"/>
    </row>
    <row r="173" spans="11:25" customFormat="1" x14ac:dyDescent="0.25">
      <c r="K173" s="4"/>
      <c r="L173" s="4"/>
      <c r="M173" s="4"/>
      <c r="N173" s="4"/>
      <c r="O173" s="4"/>
      <c r="P173" s="4"/>
      <c r="Q173" s="4"/>
      <c r="R173" s="4"/>
      <c r="S173" s="4"/>
      <c r="T173" s="4"/>
      <c r="U173" s="4"/>
      <c r="V173" s="4"/>
      <c r="W173" s="4"/>
      <c r="X173" s="4"/>
      <c r="Y173" s="4"/>
    </row>
    <row r="174" spans="11:25" customFormat="1" x14ac:dyDescent="0.25">
      <c r="K174" s="4"/>
      <c r="L174" s="4"/>
      <c r="M174" s="4"/>
      <c r="N174" s="4"/>
      <c r="O174" s="4"/>
      <c r="P174" s="4"/>
      <c r="Q174" s="4"/>
      <c r="R174" s="4"/>
      <c r="S174" s="4"/>
      <c r="T174" s="4"/>
      <c r="U174" s="4"/>
      <c r="V174" s="4"/>
      <c r="W174" s="4"/>
      <c r="X174" s="4"/>
      <c r="Y174" s="4"/>
    </row>
    <row r="175" spans="11:25" customFormat="1" x14ac:dyDescent="0.25">
      <c r="K175" s="4"/>
      <c r="L175" s="4"/>
      <c r="M175" s="4"/>
      <c r="N175" s="4"/>
      <c r="O175" s="4"/>
      <c r="P175" s="4"/>
      <c r="Q175" s="4"/>
      <c r="R175" s="4"/>
      <c r="S175" s="4"/>
      <c r="T175" s="4"/>
      <c r="U175" s="4"/>
      <c r="V175" s="4"/>
      <c r="W175" s="4"/>
      <c r="X175" s="4"/>
      <c r="Y175" s="4"/>
    </row>
    <row r="176" spans="11:25" customFormat="1" x14ac:dyDescent="0.25">
      <c r="K176" s="4"/>
      <c r="L176" s="4"/>
      <c r="M176" s="4"/>
      <c r="N176" s="4"/>
      <c r="O176" s="4"/>
      <c r="P176" s="4"/>
      <c r="Q176" s="4"/>
      <c r="R176" s="4"/>
      <c r="S176" s="4"/>
      <c r="T176" s="4"/>
      <c r="U176" s="4"/>
      <c r="V176" s="4"/>
      <c r="W176" s="4"/>
      <c r="X176" s="4"/>
      <c r="Y176" s="4"/>
    </row>
    <row r="177" spans="11:25" customFormat="1" x14ac:dyDescent="0.25">
      <c r="K177" s="4"/>
      <c r="L177" s="4"/>
      <c r="M177" s="4"/>
      <c r="N177" s="4"/>
      <c r="O177" s="4"/>
      <c r="P177" s="4"/>
      <c r="Q177" s="4"/>
      <c r="R177" s="4"/>
      <c r="S177" s="4"/>
      <c r="T177" s="4"/>
      <c r="U177" s="4"/>
      <c r="V177" s="4"/>
      <c r="W177" s="4"/>
      <c r="X177" s="4"/>
      <c r="Y177" s="4"/>
    </row>
    <row r="178" spans="11:25" customFormat="1" x14ac:dyDescent="0.25">
      <c r="K178" s="4"/>
      <c r="L178" s="4"/>
      <c r="M178" s="4"/>
      <c r="N178" s="4"/>
      <c r="O178" s="4"/>
      <c r="P178" s="4"/>
      <c r="Q178" s="4"/>
      <c r="R178" s="4"/>
      <c r="S178" s="4"/>
      <c r="T178" s="4"/>
      <c r="U178" s="4"/>
      <c r="V178" s="4"/>
      <c r="W178" s="4"/>
      <c r="X178" s="4"/>
      <c r="Y178" s="4"/>
    </row>
    <row r="179" spans="11:25" customFormat="1" x14ac:dyDescent="0.25">
      <c r="K179" s="4"/>
      <c r="L179" s="4"/>
      <c r="M179" s="4"/>
      <c r="N179" s="4"/>
      <c r="O179" s="4"/>
      <c r="P179" s="4"/>
      <c r="Q179" s="4"/>
      <c r="R179" s="4"/>
      <c r="S179" s="4"/>
      <c r="T179" s="4"/>
      <c r="U179" s="4"/>
      <c r="V179" s="4"/>
      <c r="W179" s="4"/>
      <c r="X179" s="4"/>
      <c r="Y179" s="4"/>
    </row>
    <row r="180" spans="11:25" customFormat="1" x14ac:dyDescent="0.25">
      <c r="K180" s="4"/>
      <c r="L180" s="4"/>
      <c r="M180" s="4"/>
      <c r="N180" s="4"/>
      <c r="O180" s="4"/>
      <c r="P180" s="4"/>
      <c r="Q180" s="4"/>
      <c r="R180" s="4"/>
      <c r="S180" s="4"/>
      <c r="T180" s="4"/>
      <c r="U180" s="4"/>
      <c r="V180" s="4"/>
      <c r="W180" s="4"/>
      <c r="X180" s="4"/>
      <c r="Y180" s="4"/>
    </row>
    <row r="181" spans="11:25" customFormat="1" x14ac:dyDescent="0.25">
      <c r="K181" s="4"/>
      <c r="L181" s="4"/>
      <c r="M181" s="4"/>
      <c r="N181" s="4"/>
      <c r="O181" s="4"/>
      <c r="P181" s="4"/>
      <c r="Q181" s="4"/>
      <c r="R181" s="4"/>
      <c r="S181" s="4"/>
      <c r="T181" s="4"/>
      <c r="U181" s="4"/>
      <c r="V181" s="4"/>
      <c r="W181" s="4"/>
      <c r="X181" s="4"/>
      <c r="Y181" s="4"/>
    </row>
    <row r="182" spans="11:25" customFormat="1" x14ac:dyDescent="0.25">
      <c r="K182" s="4"/>
      <c r="L182" s="4"/>
      <c r="M182" s="4"/>
      <c r="N182" s="4"/>
      <c r="O182" s="4"/>
      <c r="P182" s="4"/>
      <c r="Q182" s="4"/>
      <c r="R182" s="4"/>
      <c r="S182" s="4"/>
      <c r="T182" s="4"/>
      <c r="U182" s="4"/>
      <c r="V182" s="4"/>
      <c r="W182" s="4"/>
      <c r="X182" s="4"/>
      <c r="Y182" s="4"/>
    </row>
    <row r="183" spans="11:25" customFormat="1" x14ac:dyDescent="0.25">
      <c r="K183" s="4"/>
      <c r="L183" s="4"/>
      <c r="M183" s="4"/>
      <c r="N183" s="4"/>
      <c r="O183" s="4"/>
      <c r="P183" s="4"/>
      <c r="Q183" s="4"/>
      <c r="R183" s="4"/>
      <c r="S183" s="4"/>
      <c r="T183" s="4"/>
      <c r="U183" s="4"/>
      <c r="V183" s="4"/>
      <c r="W183" s="4"/>
      <c r="X183" s="4"/>
      <c r="Y183" s="4"/>
    </row>
    <row r="184" spans="11:25" customFormat="1" x14ac:dyDescent="0.25">
      <c r="K184" s="4"/>
      <c r="L184" s="4"/>
      <c r="M184" s="4"/>
      <c r="N184" s="4"/>
      <c r="O184" s="4"/>
      <c r="P184" s="4"/>
      <c r="Q184" s="4"/>
      <c r="R184" s="4"/>
      <c r="S184" s="4"/>
      <c r="T184" s="4"/>
      <c r="U184" s="4"/>
      <c r="V184" s="4"/>
      <c r="W184" s="4"/>
      <c r="X184" s="4"/>
      <c r="Y184" s="4"/>
    </row>
    <row r="185" spans="11:25" customFormat="1" x14ac:dyDescent="0.25">
      <c r="K185" s="4"/>
      <c r="L185" s="4"/>
      <c r="M185" s="4"/>
      <c r="N185" s="4"/>
      <c r="O185" s="4"/>
      <c r="P185" s="4"/>
      <c r="Q185" s="4"/>
      <c r="R185" s="4"/>
      <c r="S185" s="4"/>
      <c r="T185" s="4"/>
      <c r="U185" s="4"/>
      <c r="V185" s="4"/>
      <c r="W185" s="4"/>
      <c r="X185" s="4"/>
      <c r="Y185" s="4"/>
    </row>
    <row r="186" spans="11:25" customFormat="1" x14ac:dyDescent="0.25">
      <c r="K186" s="4"/>
      <c r="L186" s="4"/>
      <c r="M186" s="4"/>
      <c r="N186" s="4"/>
      <c r="O186" s="4"/>
      <c r="P186" s="4"/>
      <c r="Q186" s="4"/>
      <c r="R186" s="4"/>
      <c r="S186" s="4"/>
      <c r="T186" s="4"/>
      <c r="U186" s="4"/>
      <c r="V186" s="4"/>
      <c r="W186" s="4"/>
      <c r="X186" s="4"/>
      <c r="Y186" s="4"/>
    </row>
    <row r="187" spans="11:25" customFormat="1" x14ac:dyDescent="0.25">
      <c r="K187" s="4"/>
      <c r="L187" s="4"/>
      <c r="M187" s="4"/>
      <c r="N187" s="4"/>
      <c r="O187" s="4"/>
      <c r="P187" s="4"/>
      <c r="Q187" s="4"/>
      <c r="R187" s="4"/>
      <c r="S187" s="4"/>
      <c r="T187" s="4"/>
      <c r="U187" s="4"/>
      <c r="V187" s="4"/>
      <c r="W187" s="4"/>
      <c r="X187" s="4"/>
      <c r="Y187" s="4"/>
    </row>
    <row r="188" spans="11:25" customFormat="1" x14ac:dyDescent="0.25">
      <c r="K188" s="4"/>
      <c r="L188" s="4"/>
      <c r="M188" s="4"/>
      <c r="N188" s="4"/>
      <c r="O188" s="4"/>
      <c r="P188" s="4"/>
      <c r="Q188" s="4"/>
      <c r="R188" s="4"/>
      <c r="S188" s="4"/>
      <c r="T188" s="4"/>
      <c r="U188" s="4"/>
      <c r="V188" s="4"/>
      <c r="W188" s="4"/>
      <c r="X188" s="4"/>
      <c r="Y188" s="4"/>
    </row>
    <row r="189" spans="11:25" customFormat="1" x14ac:dyDescent="0.25">
      <c r="K189" s="4"/>
      <c r="L189" s="4"/>
      <c r="M189" s="4"/>
      <c r="N189" s="4"/>
      <c r="O189" s="4"/>
      <c r="P189" s="4"/>
      <c r="Q189" s="4"/>
      <c r="R189" s="4"/>
      <c r="S189" s="4"/>
      <c r="T189" s="4"/>
      <c r="U189" s="4"/>
      <c r="V189" s="4"/>
      <c r="W189" s="4"/>
      <c r="X189" s="4"/>
      <c r="Y189" s="4"/>
    </row>
    <row r="190" spans="11:25" customFormat="1" x14ac:dyDescent="0.25">
      <c r="K190" s="4"/>
      <c r="L190" s="4"/>
      <c r="M190" s="4"/>
      <c r="N190" s="4"/>
      <c r="O190" s="4"/>
      <c r="P190" s="4"/>
      <c r="Q190" s="4"/>
      <c r="R190" s="4"/>
      <c r="S190" s="4"/>
      <c r="T190" s="4"/>
      <c r="U190" s="4"/>
      <c r="V190" s="4"/>
      <c r="W190" s="4"/>
      <c r="X190" s="4"/>
      <c r="Y190" s="4"/>
    </row>
    <row r="191" spans="11:25" customFormat="1" x14ac:dyDescent="0.25">
      <c r="K191" s="4"/>
      <c r="L191" s="4"/>
      <c r="M191" s="4"/>
      <c r="N191" s="4"/>
      <c r="O191" s="4"/>
      <c r="P191" s="4"/>
      <c r="Q191" s="4"/>
      <c r="R191" s="4"/>
      <c r="S191" s="4"/>
      <c r="T191" s="4"/>
      <c r="U191" s="4"/>
      <c r="V191" s="4"/>
      <c r="W191" s="4"/>
      <c r="X191" s="4"/>
      <c r="Y191" s="4"/>
    </row>
    <row r="192" spans="11:25" customFormat="1" x14ac:dyDescent="0.25">
      <c r="K192" s="4"/>
      <c r="L192" s="4"/>
      <c r="M192" s="4"/>
      <c r="N192" s="4"/>
      <c r="O192" s="4"/>
      <c r="P192" s="4"/>
      <c r="Q192" s="4"/>
      <c r="R192" s="4"/>
      <c r="S192" s="4"/>
      <c r="T192" s="4"/>
      <c r="U192" s="4"/>
      <c r="V192" s="4"/>
      <c r="W192" s="4"/>
      <c r="X192" s="4"/>
      <c r="Y192" s="4"/>
    </row>
    <row r="193" spans="11:25" customFormat="1" x14ac:dyDescent="0.25">
      <c r="K193" s="4"/>
      <c r="L193" s="4"/>
      <c r="M193" s="4"/>
      <c r="N193" s="4"/>
      <c r="O193" s="4"/>
      <c r="P193" s="4"/>
      <c r="Q193" s="4"/>
      <c r="R193" s="4"/>
      <c r="S193" s="4"/>
      <c r="T193" s="4"/>
      <c r="U193" s="4"/>
      <c r="V193" s="4"/>
      <c r="W193" s="4"/>
      <c r="X193" s="4"/>
      <c r="Y193" s="4"/>
    </row>
    <row r="194" spans="11:25" customFormat="1" x14ac:dyDescent="0.25">
      <c r="K194" s="4"/>
      <c r="L194" s="4"/>
      <c r="M194" s="4"/>
      <c r="N194" s="4"/>
      <c r="O194" s="4"/>
      <c r="P194" s="4"/>
      <c r="Q194" s="4"/>
      <c r="R194" s="4"/>
      <c r="S194" s="4"/>
      <c r="T194" s="4"/>
      <c r="U194" s="4"/>
      <c r="V194" s="4"/>
      <c r="W194" s="4"/>
      <c r="X194" s="4"/>
      <c r="Y194" s="4"/>
    </row>
    <row r="195" spans="11:25" customFormat="1" x14ac:dyDescent="0.25">
      <c r="K195" s="4"/>
      <c r="L195" s="4"/>
      <c r="M195" s="4"/>
      <c r="N195" s="4"/>
      <c r="O195" s="4"/>
      <c r="P195" s="4"/>
      <c r="Q195" s="4"/>
      <c r="R195" s="4"/>
      <c r="S195" s="4"/>
      <c r="T195" s="4"/>
      <c r="U195" s="4"/>
      <c r="V195" s="4"/>
      <c r="W195" s="4"/>
      <c r="X195" s="4"/>
      <c r="Y195" s="4"/>
    </row>
    <row r="196" spans="11:25" customFormat="1" x14ac:dyDescent="0.25">
      <c r="K196" s="4"/>
      <c r="L196" s="4"/>
      <c r="M196" s="4"/>
      <c r="N196" s="4"/>
      <c r="O196" s="4"/>
      <c r="P196" s="4"/>
      <c r="Q196" s="4"/>
      <c r="R196" s="4"/>
      <c r="S196" s="4"/>
      <c r="T196" s="4"/>
      <c r="U196" s="4"/>
      <c r="V196" s="4"/>
      <c r="W196" s="4"/>
      <c r="X196" s="4"/>
      <c r="Y196" s="4"/>
    </row>
    <row r="197" spans="11:25" customFormat="1" x14ac:dyDescent="0.25">
      <c r="K197" s="4"/>
      <c r="L197" s="4"/>
      <c r="M197" s="4"/>
      <c r="N197" s="4"/>
      <c r="O197" s="4"/>
      <c r="P197" s="4"/>
      <c r="Q197" s="4"/>
      <c r="R197" s="4"/>
      <c r="S197" s="4"/>
      <c r="T197" s="4"/>
      <c r="U197" s="4"/>
      <c r="V197" s="4"/>
      <c r="W197" s="4"/>
      <c r="X197" s="4"/>
      <c r="Y197" s="4"/>
    </row>
    <row r="198" spans="11:25" customFormat="1" x14ac:dyDescent="0.25">
      <c r="K198" s="4"/>
      <c r="L198" s="4"/>
      <c r="M198" s="4"/>
      <c r="N198" s="4"/>
      <c r="O198" s="4"/>
      <c r="P198" s="4"/>
      <c r="Q198" s="4"/>
      <c r="R198" s="4"/>
      <c r="S198" s="4"/>
      <c r="T198" s="4"/>
      <c r="U198" s="4"/>
      <c r="V198" s="4"/>
      <c r="W198" s="4"/>
      <c r="X198" s="4"/>
      <c r="Y198" s="4"/>
    </row>
    <row r="199" spans="11:25" customFormat="1" x14ac:dyDescent="0.25">
      <c r="K199" s="4"/>
      <c r="L199" s="4"/>
      <c r="M199" s="4"/>
      <c r="N199" s="4"/>
      <c r="O199" s="4"/>
      <c r="P199" s="4"/>
      <c r="Q199" s="4"/>
      <c r="R199" s="4"/>
      <c r="S199" s="4"/>
      <c r="T199" s="4"/>
      <c r="U199" s="4"/>
      <c r="V199" s="4"/>
      <c r="W199" s="4"/>
      <c r="X199" s="4"/>
      <c r="Y199" s="4"/>
    </row>
    <row r="200" spans="11:25" customFormat="1" x14ac:dyDescent="0.25">
      <c r="K200" s="4"/>
      <c r="L200" s="4"/>
      <c r="M200" s="4"/>
      <c r="N200" s="4"/>
      <c r="O200" s="4"/>
      <c r="P200" s="4"/>
      <c r="Q200" s="4"/>
      <c r="R200" s="4"/>
      <c r="S200" s="4"/>
      <c r="T200" s="4"/>
      <c r="U200" s="4"/>
      <c r="V200" s="4"/>
      <c r="W200" s="4"/>
      <c r="X200" s="4"/>
      <c r="Y200" s="4"/>
    </row>
    <row r="201" spans="11:25" customFormat="1" x14ac:dyDescent="0.25">
      <c r="K201" s="4"/>
      <c r="L201" s="4"/>
      <c r="M201" s="4"/>
      <c r="N201" s="4"/>
      <c r="O201" s="4"/>
      <c r="P201" s="4"/>
      <c r="Q201" s="4"/>
      <c r="R201" s="4"/>
      <c r="S201" s="4"/>
      <c r="T201" s="4"/>
      <c r="U201" s="4"/>
      <c r="V201" s="4"/>
      <c r="W201" s="4"/>
      <c r="X201" s="4"/>
      <c r="Y201" s="4"/>
    </row>
    <row r="202" spans="11:25" customFormat="1" x14ac:dyDescent="0.25">
      <c r="K202" s="4"/>
      <c r="L202" s="4"/>
      <c r="M202" s="4"/>
      <c r="N202" s="4"/>
      <c r="O202" s="4"/>
      <c r="P202" s="4"/>
      <c r="Q202" s="4"/>
      <c r="R202" s="4"/>
      <c r="S202" s="4"/>
      <c r="T202" s="4"/>
      <c r="U202" s="4"/>
      <c r="V202" s="4"/>
      <c r="W202" s="4"/>
      <c r="X202" s="4"/>
      <c r="Y202" s="4"/>
    </row>
    <row r="203" spans="11:25" customFormat="1" x14ac:dyDescent="0.25">
      <c r="K203" s="4"/>
      <c r="L203" s="4"/>
      <c r="M203" s="4"/>
      <c r="N203" s="4"/>
      <c r="O203" s="4"/>
      <c r="P203" s="4"/>
      <c r="Q203" s="4"/>
      <c r="R203" s="4"/>
      <c r="S203" s="4"/>
      <c r="T203" s="4"/>
      <c r="U203" s="4"/>
      <c r="V203" s="4"/>
      <c r="W203" s="4"/>
      <c r="X203" s="4"/>
      <c r="Y203" s="4"/>
    </row>
    <row r="204" spans="11:25" customFormat="1" x14ac:dyDescent="0.25">
      <c r="K204" s="4"/>
      <c r="L204" s="4"/>
      <c r="M204" s="4"/>
      <c r="N204" s="4"/>
      <c r="O204" s="4"/>
      <c r="P204" s="4"/>
      <c r="Q204" s="4"/>
      <c r="R204" s="4"/>
      <c r="S204" s="4"/>
      <c r="T204" s="4"/>
      <c r="U204" s="4"/>
      <c r="V204" s="4"/>
      <c r="W204" s="4"/>
      <c r="X204" s="4"/>
      <c r="Y204" s="4"/>
    </row>
    <row r="205" spans="11:25" customFormat="1" x14ac:dyDescent="0.25">
      <c r="K205" s="4"/>
      <c r="L205" s="4"/>
      <c r="M205" s="4"/>
      <c r="N205" s="4"/>
      <c r="O205" s="4"/>
      <c r="P205" s="4"/>
      <c r="Q205" s="4"/>
      <c r="R205" s="4"/>
      <c r="S205" s="4"/>
      <c r="T205" s="4"/>
      <c r="U205" s="4"/>
      <c r="V205" s="4"/>
      <c r="W205" s="4"/>
      <c r="X205" s="4"/>
      <c r="Y205" s="4"/>
    </row>
    <row r="206" spans="11:25" customFormat="1" x14ac:dyDescent="0.25">
      <c r="K206" s="4"/>
      <c r="L206" s="4"/>
      <c r="M206" s="4"/>
      <c r="N206" s="4"/>
      <c r="O206" s="4"/>
      <c r="P206" s="4"/>
      <c r="Q206" s="4"/>
      <c r="R206" s="4"/>
      <c r="S206" s="4"/>
      <c r="T206" s="4"/>
      <c r="U206" s="4"/>
      <c r="V206" s="4"/>
      <c r="W206" s="4"/>
      <c r="X206" s="4"/>
      <c r="Y206" s="4"/>
    </row>
    <row r="207" spans="11:25" customFormat="1" x14ac:dyDescent="0.25">
      <c r="K207" s="4"/>
      <c r="L207" s="4"/>
      <c r="M207" s="4"/>
      <c r="N207" s="4"/>
      <c r="O207" s="4"/>
      <c r="P207" s="4"/>
      <c r="Q207" s="4"/>
      <c r="R207" s="4"/>
      <c r="S207" s="4"/>
      <c r="T207" s="4"/>
      <c r="U207" s="4"/>
      <c r="V207" s="4"/>
      <c r="W207" s="4"/>
      <c r="X207" s="4"/>
      <c r="Y207" s="4"/>
    </row>
    <row r="208" spans="11:25" customFormat="1" x14ac:dyDescent="0.25">
      <c r="K208" s="4"/>
      <c r="L208" s="4"/>
      <c r="M208" s="4"/>
      <c r="N208" s="4"/>
      <c r="O208" s="4"/>
      <c r="P208" s="4"/>
      <c r="Q208" s="4"/>
      <c r="R208" s="4"/>
      <c r="S208" s="4"/>
      <c r="T208" s="4"/>
      <c r="U208" s="4"/>
      <c r="V208" s="4"/>
      <c r="W208" s="4"/>
      <c r="X208" s="4"/>
      <c r="Y208" s="4"/>
    </row>
    <row r="209" spans="11:25" customFormat="1" x14ac:dyDescent="0.25">
      <c r="K209" s="4"/>
      <c r="L209" s="4"/>
      <c r="M209" s="4"/>
      <c r="N209" s="4"/>
      <c r="O209" s="4"/>
      <c r="P209" s="4"/>
      <c r="Q209" s="4"/>
      <c r="R209" s="4"/>
      <c r="S209" s="4"/>
      <c r="T209" s="4"/>
      <c r="U209" s="4"/>
      <c r="V209" s="4"/>
      <c r="W209" s="4"/>
      <c r="X209" s="4"/>
      <c r="Y209" s="4"/>
    </row>
    <row r="210" spans="11:25" customFormat="1" x14ac:dyDescent="0.25">
      <c r="K210" s="4"/>
      <c r="L210" s="4"/>
      <c r="M210" s="4"/>
      <c r="N210" s="4"/>
      <c r="O210" s="4"/>
      <c r="P210" s="4"/>
      <c r="Q210" s="4"/>
      <c r="R210" s="4"/>
      <c r="S210" s="4"/>
      <c r="T210" s="4"/>
      <c r="U210" s="4"/>
      <c r="V210" s="4"/>
      <c r="W210" s="4"/>
      <c r="X210" s="4"/>
      <c r="Y210" s="4"/>
    </row>
    <row r="211" spans="11:25" customFormat="1" x14ac:dyDescent="0.25">
      <c r="K211" s="4"/>
      <c r="L211" s="4"/>
      <c r="M211" s="4"/>
      <c r="N211" s="4"/>
      <c r="O211" s="4"/>
      <c r="P211" s="4"/>
      <c r="Q211" s="4"/>
      <c r="R211" s="4"/>
      <c r="S211" s="4"/>
      <c r="T211" s="4"/>
      <c r="U211" s="4"/>
      <c r="V211" s="4"/>
      <c r="W211" s="4"/>
      <c r="X211" s="4"/>
      <c r="Y211" s="4"/>
    </row>
    <row r="212" spans="11:25" customFormat="1" x14ac:dyDescent="0.25">
      <c r="K212" s="4"/>
      <c r="L212" s="4"/>
      <c r="M212" s="4"/>
      <c r="N212" s="4"/>
      <c r="O212" s="4"/>
      <c r="P212" s="4"/>
      <c r="Q212" s="4"/>
      <c r="R212" s="4"/>
      <c r="S212" s="4"/>
      <c r="T212" s="4"/>
      <c r="U212" s="4"/>
      <c r="V212" s="4"/>
      <c r="W212" s="4"/>
      <c r="X212" s="4"/>
      <c r="Y212" s="4"/>
    </row>
    <row r="213" spans="11:25" customFormat="1" x14ac:dyDescent="0.25">
      <c r="K213" s="4"/>
      <c r="L213" s="4"/>
      <c r="M213" s="4"/>
      <c r="N213" s="4"/>
      <c r="O213" s="4"/>
      <c r="P213" s="4"/>
      <c r="Q213" s="4"/>
      <c r="R213" s="4"/>
      <c r="S213" s="4"/>
      <c r="T213" s="4"/>
      <c r="U213" s="4"/>
      <c r="V213" s="4"/>
      <c r="W213" s="4"/>
      <c r="X213" s="4"/>
      <c r="Y213" s="4"/>
    </row>
    <row r="214" spans="11:25" customFormat="1" x14ac:dyDescent="0.25">
      <c r="K214" s="4"/>
      <c r="L214" s="4"/>
      <c r="M214" s="4"/>
      <c r="N214" s="4"/>
      <c r="O214" s="4"/>
      <c r="P214" s="4"/>
      <c r="Q214" s="4"/>
      <c r="R214" s="4"/>
      <c r="S214" s="4"/>
      <c r="T214" s="4"/>
      <c r="U214" s="4"/>
      <c r="V214" s="4"/>
      <c r="W214" s="4"/>
      <c r="X214" s="4"/>
      <c r="Y214" s="4"/>
    </row>
    <row r="215" spans="11:25" customFormat="1" x14ac:dyDescent="0.25">
      <c r="K215" s="4"/>
      <c r="L215" s="4"/>
      <c r="M215" s="4"/>
      <c r="N215" s="4"/>
      <c r="O215" s="4"/>
      <c r="P215" s="4"/>
      <c r="Q215" s="4"/>
      <c r="R215" s="4"/>
      <c r="S215" s="4"/>
      <c r="T215" s="4"/>
      <c r="U215" s="4"/>
      <c r="V215" s="4"/>
      <c r="W215" s="4"/>
      <c r="X215" s="4"/>
      <c r="Y215" s="4"/>
    </row>
    <row r="216" spans="11:25" customFormat="1" x14ac:dyDescent="0.25">
      <c r="K216" s="4"/>
      <c r="L216" s="4"/>
      <c r="M216" s="4"/>
      <c r="N216" s="4"/>
      <c r="O216" s="4"/>
      <c r="P216" s="4"/>
      <c r="Q216" s="4"/>
      <c r="R216" s="4"/>
      <c r="S216" s="4"/>
      <c r="T216" s="4"/>
      <c r="U216" s="4"/>
      <c r="V216" s="4"/>
      <c r="W216" s="4"/>
      <c r="X216" s="4"/>
      <c r="Y216" s="4"/>
    </row>
    <row r="217" spans="11:25" customFormat="1" x14ac:dyDescent="0.25">
      <c r="K217" s="4"/>
      <c r="L217" s="4"/>
      <c r="M217" s="4"/>
      <c r="N217" s="4"/>
      <c r="O217" s="4"/>
      <c r="P217" s="4"/>
      <c r="Q217" s="4"/>
      <c r="R217" s="4"/>
      <c r="S217" s="4"/>
      <c r="T217" s="4"/>
      <c r="U217" s="4"/>
      <c r="V217" s="4"/>
      <c r="W217" s="4"/>
      <c r="X217" s="4"/>
      <c r="Y217" s="4"/>
    </row>
    <row r="218" spans="11:25" customFormat="1" x14ac:dyDescent="0.25">
      <c r="K218" s="4"/>
      <c r="L218" s="4"/>
      <c r="M218" s="4"/>
      <c r="N218" s="4"/>
      <c r="O218" s="4"/>
      <c r="P218" s="4"/>
      <c r="Q218" s="4"/>
      <c r="R218" s="4"/>
      <c r="S218" s="4"/>
      <c r="T218" s="4"/>
      <c r="U218" s="4"/>
      <c r="V218" s="4"/>
      <c r="W218" s="4"/>
      <c r="X218" s="4"/>
      <c r="Y218" s="4"/>
    </row>
    <row r="219" spans="11:25" customFormat="1" x14ac:dyDescent="0.25">
      <c r="K219" s="4"/>
      <c r="L219" s="4"/>
      <c r="M219" s="4"/>
      <c r="N219" s="4"/>
      <c r="O219" s="4"/>
      <c r="P219" s="4"/>
      <c r="Q219" s="4"/>
      <c r="R219" s="4"/>
      <c r="S219" s="4"/>
      <c r="T219" s="4"/>
      <c r="U219" s="4"/>
      <c r="V219" s="4"/>
      <c r="W219" s="4"/>
      <c r="X219" s="4"/>
      <c r="Y219" s="4"/>
    </row>
    <row r="220" spans="11:25" customFormat="1" x14ac:dyDescent="0.25">
      <c r="K220" s="4"/>
      <c r="L220" s="4"/>
      <c r="M220" s="4"/>
      <c r="N220" s="4"/>
      <c r="O220" s="4"/>
      <c r="P220" s="4"/>
      <c r="Q220" s="4"/>
      <c r="R220" s="4"/>
      <c r="S220" s="4"/>
      <c r="T220" s="4"/>
      <c r="U220" s="4"/>
      <c r="V220" s="4"/>
      <c r="W220" s="4"/>
      <c r="X220" s="4"/>
      <c r="Y220" s="4"/>
    </row>
    <row r="221" spans="11:25" customFormat="1" x14ac:dyDescent="0.25">
      <c r="K221" s="4"/>
      <c r="L221" s="4"/>
      <c r="M221" s="4"/>
      <c r="N221" s="4"/>
      <c r="O221" s="4"/>
      <c r="P221" s="4"/>
      <c r="Q221" s="4"/>
      <c r="R221" s="4"/>
      <c r="S221" s="4"/>
      <c r="T221" s="4"/>
      <c r="U221" s="4"/>
      <c r="V221" s="4"/>
      <c r="W221" s="4"/>
      <c r="X221" s="4"/>
      <c r="Y221" s="4"/>
    </row>
    <row r="222" spans="11:25" customFormat="1" x14ac:dyDescent="0.25">
      <c r="K222" s="4"/>
      <c r="L222" s="4"/>
      <c r="M222" s="4"/>
      <c r="N222" s="4"/>
      <c r="O222" s="4"/>
      <c r="P222" s="4"/>
      <c r="Q222" s="4"/>
      <c r="R222" s="4"/>
      <c r="S222" s="4"/>
      <c r="T222" s="4"/>
      <c r="U222" s="4"/>
      <c r="V222" s="4"/>
      <c r="W222" s="4"/>
      <c r="X222" s="4"/>
      <c r="Y222" s="4"/>
    </row>
    <row r="223" spans="11:25" customFormat="1" x14ac:dyDescent="0.25">
      <c r="K223" s="4"/>
      <c r="L223" s="4"/>
      <c r="M223" s="4"/>
      <c r="N223" s="4"/>
      <c r="O223" s="4"/>
      <c r="P223" s="4"/>
      <c r="Q223" s="4"/>
      <c r="R223" s="4"/>
      <c r="S223" s="4"/>
      <c r="T223" s="4"/>
      <c r="U223" s="4"/>
      <c r="V223" s="4"/>
      <c r="W223" s="4"/>
      <c r="X223" s="4"/>
      <c r="Y223" s="4"/>
    </row>
    <row r="224" spans="11:25" customFormat="1" x14ac:dyDescent="0.25">
      <c r="K224" s="4"/>
      <c r="L224" s="4"/>
      <c r="M224" s="4"/>
      <c r="N224" s="4"/>
      <c r="O224" s="4"/>
      <c r="P224" s="4"/>
      <c r="Q224" s="4"/>
      <c r="R224" s="4"/>
      <c r="S224" s="4"/>
      <c r="T224" s="4"/>
      <c r="U224" s="4"/>
      <c r="V224" s="4"/>
      <c r="W224" s="4"/>
      <c r="X224" s="4"/>
      <c r="Y224" s="4"/>
    </row>
    <row r="225" spans="11:25" customFormat="1" x14ac:dyDescent="0.25">
      <c r="K225" s="4"/>
      <c r="L225" s="4"/>
      <c r="M225" s="4"/>
      <c r="N225" s="4"/>
      <c r="O225" s="4"/>
      <c r="P225" s="4"/>
      <c r="Q225" s="4"/>
      <c r="R225" s="4"/>
      <c r="S225" s="4"/>
      <c r="T225" s="4"/>
      <c r="U225" s="4"/>
      <c r="V225" s="4"/>
      <c r="W225" s="4"/>
      <c r="X225" s="4"/>
      <c r="Y225" s="4"/>
    </row>
    <row r="226" spans="11:25" customFormat="1" x14ac:dyDescent="0.25">
      <c r="K226" s="4"/>
      <c r="L226" s="4"/>
      <c r="M226" s="4"/>
      <c r="N226" s="4"/>
      <c r="O226" s="4"/>
      <c r="P226" s="4"/>
      <c r="Q226" s="4"/>
      <c r="R226" s="4"/>
      <c r="S226" s="4"/>
      <c r="T226" s="4"/>
      <c r="U226" s="4"/>
      <c r="V226" s="4"/>
      <c r="W226" s="4"/>
      <c r="X226" s="4"/>
      <c r="Y226" s="4"/>
    </row>
    <row r="227" spans="11:25" customFormat="1" x14ac:dyDescent="0.25">
      <c r="K227" s="4"/>
      <c r="L227" s="4"/>
      <c r="M227" s="4"/>
      <c r="N227" s="4"/>
      <c r="O227" s="4"/>
      <c r="P227" s="4"/>
      <c r="Q227" s="4"/>
      <c r="R227" s="4"/>
      <c r="S227" s="4"/>
      <c r="T227" s="4"/>
      <c r="U227" s="4"/>
      <c r="V227" s="4"/>
      <c r="W227" s="4"/>
      <c r="X227" s="4"/>
      <c r="Y227" s="4"/>
    </row>
    <row r="228" spans="11:25" customFormat="1" x14ac:dyDescent="0.25">
      <c r="K228" s="4"/>
      <c r="L228" s="4"/>
      <c r="M228" s="4"/>
      <c r="N228" s="4"/>
      <c r="O228" s="4"/>
      <c r="P228" s="4"/>
      <c r="Q228" s="4"/>
      <c r="R228" s="4"/>
      <c r="S228" s="4"/>
      <c r="T228" s="4"/>
      <c r="U228" s="4"/>
      <c r="V228" s="4"/>
      <c r="W228" s="4"/>
      <c r="X228" s="4"/>
      <c r="Y228" s="4"/>
    </row>
    <row r="229" spans="11:25" customFormat="1" x14ac:dyDescent="0.25">
      <c r="K229" s="4"/>
      <c r="L229" s="4"/>
      <c r="M229" s="4"/>
      <c r="N229" s="4"/>
      <c r="O229" s="4"/>
      <c r="P229" s="4"/>
      <c r="Q229" s="4"/>
      <c r="R229" s="4"/>
      <c r="S229" s="4"/>
      <c r="T229" s="4"/>
      <c r="U229" s="4"/>
      <c r="V229" s="4"/>
      <c r="W229" s="4"/>
      <c r="X229" s="4"/>
      <c r="Y229" s="4"/>
    </row>
    <row r="230" spans="11:25" customFormat="1" x14ac:dyDescent="0.25">
      <c r="K230" s="4"/>
      <c r="L230" s="4"/>
      <c r="M230" s="4"/>
      <c r="N230" s="4"/>
      <c r="O230" s="4"/>
      <c r="P230" s="4"/>
      <c r="Q230" s="4"/>
      <c r="R230" s="4"/>
      <c r="S230" s="4"/>
      <c r="T230" s="4"/>
      <c r="U230" s="4"/>
      <c r="V230" s="4"/>
      <c r="W230" s="4"/>
      <c r="X230" s="4"/>
      <c r="Y230" s="4"/>
    </row>
    <row r="231" spans="11:25" customFormat="1" x14ac:dyDescent="0.25">
      <c r="K231" s="4"/>
      <c r="L231" s="4"/>
      <c r="M231" s="4"/>
      <c r="N231" s="4"/>
      <c r="O231" s="4"/>
      <c r="P231" s="4"/>
      <c r="Q231" s="4"/>
      <c r="R231" s="4"/>
      <c r="S231" s="4"/>
      <c r="T231" s="4"/>
      <c r="U231" s="4"/>
      <c r="V231" s="4"/>
      <c r="W231" s="4"/>
      <c r="X231" s="4"/>
      <c r="Y231" s="4"/>
    </row>
    <row r="232" spans="11:25" customFormat="1" x14ac:dyDescent="0.25">
      <c r="K232" s="4"/>
      <c r="L232" s="4"/>
      <c r="M232" s="4"/>
      <c r="N232" s="4"/>
      <c r="O232" s="4"/>
      <c r="P232" s="4"/>
      <c r="Q232" s="4"/>
      <c r="R232" s="4"/>
      <c r="S232" s="4"/>
      <c r="T232" s="4"/>
      <c r="U232" s="4"/>
      <c r="V232" s="4"/>
      <c r="W232" s="4"/>
      <c r="X232" s="4"/>
      <c r="Y232" s="4"/>
    </row>
    <row r="233" spans="11:25" customFormat="1" x14ac:dyDescent="0.25">
      <c r="K233" s="4"/>
      <c r="L233" s="4"/>
      <c r="M233" s="4"/>
      <c r="N233" s="4"/>
      <c r="O233" s="4"/>
      <c r="P233" s="4"/>
      <c r="Q233" s="4"/>
      <c r="R233" s="4"/>
      <c r="S233" s="4"/>
      <c r="T233" s="4"/>
      <c r="U233" s="4"/>
      <c r="V233" s="4"/>
      <c r="W233" s="4"/>
      <c r="X233" s="4"/>
      <c r="Y233" s="4"/>
    </row>
    <row r="234" spans="11:25" customFormat="1" x14ac:dyDescent="0.25">
      <c r="K234" s="4"/>
      <c r="L234" s="4"/>
      <c r="M234" s="4"/>
      <c r="N234" s="4"/>
      <c r="O234" s="4"/>
      <c r="P234" s="4"/>
      <c r="Q234" s="4"/>
      <c r="R234" s="4"/>
      <c r="S234" s="4"/>
      <c r="T234" s="4"/>
      <c r="U234" s="4"/>
      <c r="V234" s="4"/>
      <c r="W234" s="4"/>
      <c r="X234" s="4"/>
      <c r="Y234" s="4"/>
    </row>
    <row r="235" spans="11:25" customFormat="1" x14ac:dyDescent="0.25">
      <c r="K235" s="4"/>
      <c r="L235" s="4"/>
      <c r="M235" s="4"/>
      <c r="N235" s="4"/>
      <c r="O235" s="4"/>
      <c r="P235" s="4"/>
      <c r="Q235" s="4"/>
      <c r="R235" s="4"/>
      <c r="S235" s="4"/>
      <c r="T235" s="4"/>
      <c r="U235" s="4"/>
      <c r="V235" s="4"/>
      <c r="W235" s="4"/>
      <c r="X235" s="4"/>
      <c r="Y235" s="4"/>
    </row>
    <row r="236" spans="11:25" customFormat="1" x14ac:dyDescent="0.25">
      <c r="K236" s="4"/>
      <c r="L236" s="4"/>
      <c r="M236" s="4"/>
      <c r="N236" s="4"/>
      <c r="O236" s="4"/>
      <c r="P236" s="4"/>
      <c r="Q236" s="4"/>
      <c r="R236" s="4"/>
      <c r="S236" s="4"/>
      <c r="T236" s="4"/>
      <c r="U236" s="4"/>
      <c r="V236" s="4"/>
      <c r="W236" s="4"/>
      <c r="X236" s="4"/>
      <c r="Y236" s="4"/>
    </row>
    <row r="237" spans="11:25" customFormat="1" x14ac:dyDescent="0.25">
      <c r="K237" s="4"/>
      <c r="L237" s="4"/>
      <c r="M237" s="4"/>
      <c r="N237" s="4"/>
      <c r="O237" s="4"/>
      <c r="P237" s="4"/>
      <c r="Q237" s="4"/>
      <c r="R237" s="4"/>
      <c r="S237" s="4"/>
      <c r="T237" s="4"/>
      <c r="U237" s="4"/>
      <c r="V237" s="4"/>
      <c r="W237" s="4"/>
      <c r="X237" s="4"/>
      <c r="Y237" s="4"/>
    </row>
    <row r="238" spans="11:25" customFormat="1" x14ac:dyDescent="0.25">
      <c r="K238" s="4"/>
      <c r="L238" s="4"/>
      <c r="M238" s="4"/>
      <c r="N238" s="4"/>
      <c r="O238" s="4"/>
      <c r="P238" s="4"/>
      <c r="Q238" s="4"/>
      <c r="R238" s="4"/>
      <c r="S238" s="4"/>
      <c r="T238" s="4"/>
      <c r="U238" s="4"/>
      <c r="V238" s="4"/>
      <c r="W238" s="4"/>
      <c r="X238" s="4"/>
      <c r="Y238" s="4"/>
    </row>
    <row r="239" spans="11:25" customFormat="1" x14ac:dyDescent="0.25">
      <c r="K239" s="4"/>
      <c r="L239" s="4"/>
      <c r="M239" s="4"/>
      <c r="N239" s="4"/>
      <c r="O239" s="4"/>
      <c r="P239" s="4"/>
      <c r="Q239" s="4"/>
      <c r="R239" s="4"/>
      <c r="S239" s="4"/>
      <c r="T239" s="4"/>
      <c r="U239" s="4"/>
      <c r="V239" s="4"/>
      <c r="W239" s="4"/>
      <c r="X239" s="4"/>
      <c r="Y239" s="4"/>
    </row>
    <row r="240" spans="11:25" customFormat="1" x14ac:dyDescent="0.25">
      <c r="K240" s="4"/>
      <c r="L240" s="4"/>
      <c r="M240" s="4"/>
      <c r="N240" s="4"/>
      <c r="O240" s="4"/>
      <c r="P240" s="4"/>
      <c r="Q240" s="4"/>
      <c r="R240" s="4"/>
      <c r="S240" s="4"/>
      <c r="T240" s="4"/>
      <c r="U240" s="4"/>
      <c r="V240" s="4"/>
      <c r="W240" s="4"/>
      <c r="X240" s="4"/>
      <c r="Y240" s="4"/>
    </row>
    <row r="241" spans="11:25" customFormat="1" x14ac:dyDescent="0.25">
      <c r="K241" s="4"/>
      <c r="L241" s="4"/>
      <c r="M241" s="4"/>
      <c r="N241" s="4"/>
      <c r="O241" s="4"/>
      <c r="P241" s="4"/>
      <c r="Q241" s="4"/>
      <c r="R241" s="4"/>
      <c r="S241" s="4"/>
      <c r="T241" s="4"/>
      <c r="U241" s="4"/>
      <c r="V241" s="4"/>
      <c r="W241" s="4"/>
      <c r="X241" s="4"/>
      <c r="Y241" s="4"/>
    </row>
    <row r="242" spans="11:25" customFormat="1" x14ac:dyDescent="0.25">
      <c r="K242" s="4"/>
      <c r="L242" s="4"/>
      <c r="M242" s="4"/>
      <c r="N242" s="4"/>
      <c r="O242" s="4"/>
      <c r="P242" s="4"/>
      <c r="Q242" s="4"/>
      <c r="R242" s="4"/>
      <c r="S242" s="4"/>
      <c r="T242" s="4"/>
      <c r="U242" s="4"/>
      <c r="V242" s="4"/>
      <c r="W242" s="4"/>
      <c r="X242" s="4"/>
      <c r="Y242" s="4"/>
    </row>
    <row r="243" spans="11:25" customFormat="1" x14ac:dyDescent="0.25">
      <c r="K243" s="4"/>
      <c r="L243" s="4"/>
      <c r="M243" s="4"/>
      <c r="N243" s="4"/>
      <c r="O243" s="4"/>
      <c r="P243" s="4"/>
      <c r="Q243" s="4"/>
      <c r="R243" s="4"/>
      <c r="S243" s="4"/>
      <c r="T243" s="4"/>
      <c r="U243" s="4"/>
      <c r="V243" s="4"/>
      <c r="W243" s="4"/>
      <c r="X243" s="4"/>
      <c r="Y243" s="4"/>
    </row>
    <row r="244" spans="11:25" customFormat="1" x14ac:dyDescent="0.25">
      <c r="K244" s="4"/>
      <c r="L244" s="4"/>
      <c r="M244" s="4"/>
      <c r="N244" s="4"/>
      <c r="O244" s="4"/>
      <c r="P244" s="4"/>
      <c r="Q244" s="4"/>
      <c r="R244" s="4"/>
      <c r="S244" s="4"/>
      <c r="T244" s="4"/>
      <c r="U244" s="4"/>
      <c r="V244" s="4"/>
      <c r="W244" s="4"/>
      <c r="X244" s="4"/>
      <c r="Y244" s="4"/>
    </row>
    <row r="245" spans="11:25" customFormat="1" x14ac:dyDescent="0.25">
      <c r="K245" s="4"/>
      <c r="L245" s="4"/>
      <c r="M245" s="4"/>
      <c r="N245" s="4"/>
      <c r="O245" s="4"/>
      <c r="P245" s="4"/>
      <c r="Q245" s="4"/>
      <c r="R245" s="4"/>
      <c r="S245" s="4"/>
      <c r="T245" s="4"/>
      <c r="U245" s="4"/>
      <c r="V245" s="4"/>
      <c r="W245" s="4"/>
      <c r="X245" s="4"/>
      <c r="Y245" s="4"/>
    </row>
    <row r="246" spans="11:25" customFormat="1" x14ac:dyDescent="0.25">
      <c r="K246" s="4"/>
      <c r="L246" s="4"/>
      <c r="M246" s="4"/>
      <c r="N246" s="4"/>
      <c r="O246" s="4"/>
      <c r="P246" s="4"/>
      <c r="Q246" s="4"/>
      <c r="R246" s="4"/>
      <c r="S246" s="4"/>
      <c r="T246" s="4"/>
      <c r="U246" s="4"/>
      <c r="V246" s="4"/>
      <c r="W246" s="4"/>
      <c r="X246" s="4"/>
      <c r="Y246" s="4"/>
    </row>
    <row r="247" spans="11:25" customFormat="1" x14ac:dyDescent="0.25">
      <c r="K247" s="4"/>
      <c r="L247" s="4"/>
      <c r="M247" s="4"/>
      <c r="N247" s="4"/>
      <c r="O247" s="4"/>
      <c r="P247" s="4"/>
      <c r="Q247" s="4"/>
      <c r="R247" s="4"/>
      <c r="S247" s="4"/>
      <c r="T247" s="4"/>
      <c r="U247" s="4"/>
      <c r="V247" s="4"/>
      <c r="W247" s="4"/>
      <c r="X247" s="4"/>
      <c r="Y247" s="4"/>
    </row>
    <row r="248" spans="11:25" customFormat="1" x14ac:dyDescent="0.25">
      <c r="K248" s="4"/>
      <c r="L248" s="4"/>
      <c r="M248" s="4"/>
      <c r="N248" s="4"/>
      <c r="O248" s="4"/>
      <c r="P248" s="4"/>
      <c r="Q248" s="4"/>
      <c r="R248" s="4"/>
      <c r="S248" s="4"/>
      <c r="T248" s="4"/>
      <c r="U248" s="4"/>
      <c r="V248" s="4"/>
      <c r="W248" s="4"/>
      <c r="X248" s="4"/>
      <c r="Y248" s="4"/>
    </row>
    <row r="249" spans="11:25" customFormat="1" x14ac:dyDescent="0.25">
      <c r="K249" s="4"/>
      <c r="L249" s="4"/>
      <c r="M249" s="4"/>
      <c r="N249" s="4"/>
      <c r="O249" s="4"/>
      <c r="P249" s="4"/>
      <c r="Q249" s="4"/>
      <c r="R249" s="4"/>
      <c r="S249" s="4"/>
      <c r="T249" s="4"/>
      <c r="U249" s="4"/>
      <c r="V249" s="4"/>
      <c r="W249" s="4"/>
      <c r="X249" s="4"/>
      <c r="Y249" s="4"/>
    </row>
    <row r="250" spans="11:25" customFormat="1" x14ac:dyDescent="0.25">
      <c r="K250" s="4"/>
      <c r="L250" s="4"/>
      <c r="M250" s="4"/>
      <c r="N250" s="4"/>
      <c r="O250" s="4"/>
      <c r="P250" s="4"/>
      <c r="Q250" s="4"/>
      <c r="R250" s="4"/>
      <c r="S250" s="4"/>
      <c r="T250" s="4"/>
      <c r="U250" s="4"/>
      <c r="V250" s="4"/>
      <c r="W250" s="4"/>
      <c r="X250" s="4"/>
      <c r="Y250" s="4"/>
    </row>
    <row r="251" spans="11:25" customFormat="1" x14ac:dyDescent="0.25">
      <c r="K251" s="4"/>
      <c r="L251" s="4"/>
      <c r="M251" s="4"/>
      <c r="N251" s="4"/>
      <c r="O251" s="4"/>
      <c r="P251" s="4"/>
      <c r="Q251" s="4"/>
      <c r="R251" s="4"/>
      <c r="S251" s="4"/>
      <c r="T251" s="4"/>
      <c r="U251" s="4"/>
      <c r="V251" s="4"/>
      <c r="W251" s="4"/>
      <c r="X251" s="4"/>
      <c r="Y251" s="4"/>
    </row>
    <row r="252" spans="11:25" customFormat="1" x14ac:dyDescent="0.25">
      <c r="K252" s="4"/>
      <c r="L252" s="4"/>
      <c r="M252" s="4"/>
      <c r="N252" s="4"/>
      <c r="O252" s="4"/>
      <c r="P252" s="4"/>
      <c r="Q252" s="4"/>
      <c r="R252" s="4"/>
      <c r="S252" s="4"/>
      <c r="T252" s="4"/>
      <c r="U252" s="4"/>
      <c r="V252" s="4"/>
      <c r="W252" s="4"/>
      <c r="X252" s="4"/>
      <c r="Y252" s="4"/>
    </row>
    <row r="253" spans="11:25" customFormat="1" x14ac:dyDescent="0.25">
      <c r="K253" s="4"/>
      <c r="L253" s="4"/>
      <c r="M253" s="4"/>
      <c r="N253" s="4"/>
      <c r="O253" s="4"/>
      <c r="P253" s="4"/>
      <c r="Q253" s="4"/>
      <c r="R253" s="4"/>
      <c r="S253" s="4"/>
      <c r="T253" s="4"/>
      <c r="U253" s="4"/>
      <c r="V253" s="4"/>
      <c r="W253" s="4"/>
      <c r="X253" s="4"/>
      <c r="Y253" s="4"/>
    </row>
    <row r="254" spans="11:25" customFormat="1" x14ac:dyDescent="0.25">
      <c r="K254" s="4"/>
      <c r="L254" s="4"/>
      <c r="M254" s="4"/>
      <c r="N254" s="4"/>
      <c r="O254" s="4"/>
      <c r="P254" s="4"/>
      <c r="Q254" s="4"/>
      <c r="R254" s="4"/>
      <c r="S254" s="4"/>
      <c r="T254" s="4"/>
      <c r="U254" s="4"/>
      <c r="V254" s="4"/>
      <c r="W254" s="4"/>
      <c r="X254" s="4"/>
      <c r="Y254" s="4"/>
    </row>
    <row r="255" spans="11:25" customFormat="1" x14ac:dyDescent="0.25">
      <c r="K255" s="4"/>
      <c r="L255" s="4"/>
      <c r="M255" s="4"/>
      <c r="N255" s="4"/>
      <c r="O255" s="4"/>
      <c r="P255" s="4"/>
      <c r="Q255" s="4"/>
      <c r="R255" s="4"/>
      <c r="S255" s="4"/>
      <c r="T255" s="4"/>
      <c r="U255" s="4"/>
      <c r="V255" s="4"/>
      <c r="W255" s="4"/>
      <c r="X255" s="4"/>
      <c r="Y255" s="4"/>
    </row>
    <row r="256" spans="11:25" customFormat="1" x14ac:dyDescent="0.25">
      <c r="K256" s="4"/>
      <c r="L256" s="4"/>
      <c r="M256" s="4"/>
      <c r="N256" s="4"/>
      <c r="O256" s="4"/>
      <c r="P256" s="4"/>
      <c r="Q256" s="4"/>
      <c r="R256" s="4"/>
      <c r="S256" s="4"/>
      <c r="T256" s="4"/>
      <c r="U256" s="4"/>
      <c r="V256" s="4"/>
      <c r="W256" s="4"/>
      <c r="X256" s="4"/>
      <c r="Y256" s="4"/>
    </row>
    <row r="257" spans="11:25" customFormat="1" x14ac:dyDescent="0.25">
      <c r="K257" s="4"/>
      <c r="L257" s="4"/>
      <c r="M257" s="4"/>
      <c r="N257" s="4"/>
      <c r="O257" s="4"/>
      <c r="P257" s="4"/>
      <c r="Q257" s="4"/>
      <c r="R257" s="4"/>
      <c r="S257" s="4"/>
      <c r="T257" s="4"/>
      <c r="U257" s="4"/>
      <c r="V257" s="4"/>
      <c r="W257" s="4"/>
      <c r="X257" s="4"/>
      <c r="Y257" s="4"/>
    </row>
    <row r="258" spans="11:25" customFormat="1" x14ac:dyDescent="0.25">
      <c r="K258" s="4"/>
      <c r="L258" s="4"/>
      <c r="M258" s="4"/>
      <c r="N258" s="4"/>
      <c r="O258" s="4"/>
      <c r="P258" s="4"/>
      <c r="Q258" s="4"/>
      <c r="R258" s="4"/>
      <c r="S258" s="4"/>
      <c r="T258" s="4"/>
      <c r="U258" s="4"/>
      <c r="V258" s="4"/>
      <c r="W258" s="4"/>
      <c r="X258" s="4"/>
      <c r="Y258" s="4"/>
    </row>
    <row r="259" spans="11:25" customFormat="1" x14ac:dyDescent="0.25">
      <c r="K259" s="4"/>
      <c r="L259" s="4"/>
      <c r="M259" s="4"/>
      <c r="N259" s="4"/>
      <c r="O259" s="4"/>
      <c r="P259" s="4"/>
      <c r="Q259" s="4"/>
      <c r="R259" s="4"/>
      <c r="S259" s="4"/>
      <c r="T259" s="4"/>
      <c r="U259" s="4"/>
      <c r="V259" s="4"/>
      <c r="W259" s="4"/>
      <c r="X259" s="4"/>
      <c r="Y259" s="4"/>
    </row>
    <row r="260" spans="11:25" customFormat="1" x14ac:dyDescent="0.25">
      <c r="K260" s="4"/>
      <c r="L260" s="4"/>
      <c r="M260" s="4"/>
      <c r="N260" s="4"/>
      <c r="O260" s="4"/>
      <c r="P260" s="4"/>
      <c r="Q260" s="4"/>
      <c r="R260" s="4"/>
      <c r="S260" s="4"/>
      <c r="T260" s="4"/>
      <c r="U260" s="4"/>
      <c r="V260" s="4"/>
      <c r="W260" s="4"/>
      <c r="X260" s="4"/>
      <c r="Y260" s="4"/>
    </row>
    <row r="261" spans="11:25" customFormat="1" x14ac:dyDescent="0.25">
      <c r="K261" s="4"/>
      <c r="L261" s="4"/>
      <c r="M261" s="4"/>
      <c r="N261" s="4"/>
      <c r="O261" s="4"/>
      <c r="P261" s="4"/>
      <c r="Q261" s="4"/>
      <c r="R261" s="4"/>
      <c r="S261" s="4"/>
      <c r="T261" s="4"/>
      <c r="U261" s="4"/>
      <c r="V261" s="4"/>
      <c r="W261" s="4"/>
      <c r="X261" s="4"/>
      <c r="Y261" s="4"/>
    </row>
    <row r="262" spans="11:25" customFormat="1" x14ac:dyDescent="0.25">
      <c r="K262" s="4"/>
      <c r="L262" s="4"/>
      <c r="M262" s="4"/>
      <c r="N262" s="4"/>
      <c r="O262" s="4"/>
      <c r="P262" s="4"/>
      <c r="Q262" s="4"/>
      <c r="R262" s="4"/>
      <c r="S262" s="4"/>
      <c r="T262" s="4"/>
      <c r="U262" s="4"/>
      <c r="V262" s="4"/>
      <c r="W262" s="4"/>
      <c r="X262" s="4"/>
      <c r="Y262" s="4"/>
    </row>
    <row r="263" spans="11:25" customFormat="1" x14ac:dyDescent="0.25">
      <c r="K263" s="4"/>
      <c r="L263" s="4"/>
      <c r="M263" s="4"/>
      <c r="N263" s="4"/>
      <c r="O263" s="4"/>
      <c r="P263" s="4"/>
      <c r="Q263" s="4"/>
      <c r="R263" s="4"/>
      <c r="S263" s="4"/>
      <c r="T263" s="4"/>
      <c r="U263" s="4"/>
      <c r="V263" s="4"/>
      <c r="W263" s="4"/>
      <c r="X263" s="4"/>
      <c r="Y263" s="4"/>
    </row>
    <row r="264" spans="11:25" customFormat="1" x14ac:dyDescent="0.25">
      <c r="K264" s="4"/>
      <c r="L264" s="4"/>
      <c r="M264" s="4"/>
      <c r="N264" s="4"/>
      <c r="O264" s="4"/>
      <c r="P264" s="4"/>
      <c r="Q264" s="4"/>
      <c r="R264" s="4"/>
      <c r="S264" s="4"/>
      <c r="T264" s="4"/>
      <c r="U264" s="4"/>
      <c r="V264" s="4"/>
      <c r="W264" s="4"/>
      <c r="X264" s="4"/>
      <c r="Y264" s="4"/>
    </row>
    <row r="265" spans="11:25" customFormat="1" x14ac:dyDescent="0.25">
      <c r="K265" s="4"/>
      <c r="L265" s="4"/>
      <c r="M265" s="4"/>
      <c r="N265" s="4"/>
      <c r="O265" s="4"/>
      <c r="P265" s="4"/>
      <c r="Q265" s="4"/>
      <c r="R265" s="4"/>
      <c r="S265" s="4"/>
      <c r="T265" s="4"/>
      <c r="U265" s="4"/>
      <c r="V265" s="4"/>
      <c r="W265" s="4"/>
      <c r="X265" s="4"/>
      <c r="Y265" s="4"/>
    </row>
    <row r="266" spans="11:25" customFormat="1" x14ac:dyDescent="0.25">
      <c r="K266" s="4"/>
      <c r="L266" s="4"/>
      <c r="M266" s="4"/>
      <c r="N266" s="4"/>
      <c r="O266" s="4"/>
      <c r="P266" s="4"/>
      <c r="Q266" s="4"/>
      <c r="R266" s="4"/>
      <c r="S266" s="4"/>
      <c r="T266" s="4"/>
      <c r="U266" s="4"/>
      <c r="V266" s="4"/>
      <c r="W266" s="4"/>
      <c r="X266" s="4"/>
      <c r="Y266" s="4"/>
    </row>
    <row r="267" spans="11:25" customFormat="1" x14ac:dyDescent="0.25">
      <c r="K267" s="4"/>
      <c r="L267" s="4"/>
      <c r="M267" s="4"/>
      <c r="N267" s="4"/>
      <c r="O267" s="4"/>
      <c r="P267" s="4"/>
      <c r="Q267" s="4"/>
      <c r="R267" s="4"/>
      <c r="S267" s="4"/>
      <c r="T267" s="4"/>
      <c r="U267" s="4"/>
      <c r="V267" s="4"/>
      <c r="W267" s="4"/>
      <c r="X267" s="4"/>
      <c r="Y267" s="4"/>
    </row>
    <row r="268" spans="11:25" customFormat="1" x14ac:dyDescent="0.25">
      <c r="K268" s="4"/>
      <c r="L268" s="4"/>
      <c r="M268" s="4"/>
      <c r="N268" s="4"/>
      <c r="O268" s="4"/>
      <c r="P268" s="4"/>
      <c r="Q268" s="4"/>
      <c r="R268" s="4"/>
      <c r="S268" s="4"/>
      <c r="T268" s="4"/>
      <c r="U268" s="4"/>
      <c r="V268" s="4"/>
      <c r="W268" s="4"/>
      <c r="X268" s="4"/>
      <c r="Y268" s="4"/>
    </row>
    <row r="269" spans="11:25" customFormat="1" x14ac:dyDescent="0.25">
      <c r="K269" s="4"/>
      <c r="L269" s="4"/>
      <c r="M269" s="4"/>
      <c r="N269" s="4"/>
      <c r="O269" s="4"/>
      <c r="P269" s="4"/>
      <c r="Q269" s="4"/>
      <c r="R269" s="4"/>
      <c r="S269" s="4"/>
      <c r="T269" s="4"/>
      <c r="U269" s="4"/>
      <c r="V269" s="4"/>
      <c r="W269" s="4"/>
      <c r="X269" s="4"/>
      <c r="Y269" s="4"/>
    </row>
    <row r="270" spans="11:25" customFormat="1" x14ac:dyDescent="0.25">
      <c r="K270" s="4"/>
      <c r="L270" s="4"/>
      <c r="M270" s="4"/>
      <c r="N270" s="4"/>
      <c r="O270" s="4"/>
      <c r="P270" s="4"/>
      <c r="Q270" s="4"/>
      <c r="R270" s="4"/>
      <c r="S270" s="4"/>
      <c r="T270" s="4"/>
      <c r="U270" s="4"/>
      <c r="V270" s="4"/>
      <c r="W270" s="4"/>
      <c r="X270" s="4"/>
      <c r="Y270" s="4"/>
    </row>
    <row r="271" spans="11:25" customFormat="1" x14ac:dyDescent="0.25">
      <c r="K271" s="4"/>
      <c r="L271" s="4"/>
      <c r="M271" s="4"/>
      <c r="N271" s="4"/>
      <c r="O271" s="4"/>
      <c r="P271" s="4"/>
      <c r="Q271" s="4"/>
      <c r="R271" s="4"/>
      <c r="S271" s="4"/>
      <c r="T271" s="4"/>
      <c r="U271" s="4"/>
      <c r="V271" s="4"/>
      <c r="W271" s="4"/>
      <c r="X271" s="4"/>
      <c r="Y271" s="4"/>
    </row>
    <row r="272" spans="11:25" customFormat="1" x14ac:dyDescent="0.25">
      <c r="K272" s="4"/>
      <c r="L272" s="4"/>
      <c r="M272" s="4"/>
      <c r="N272" s="4"/>
      <c r="O272" s="4"/>
      <c r="P272" s="4"/>
      <c r="Q272" s="4"/>
      <c r="R272" s="4"/>
      <c r="S272" s="4"/>
      <c r="T272" s="4"/>
      <c r="U272" s="4"/>
      <c r="V272" s="4"/>
      <c r="W272" s="4"/>
      <c r="X272" s="4"/>
      <c r="Y272" s="4"/>
    </row>
    <row r="273" spans="11:25" customFormat="1" x14ac:dyDescent="0.25">
      <c r="K273" s="4"/>
      <c r="L273" s="4"/>
      <c r="M273" s="4"/>
      <c r="N273" s="4"/>
      <c r="O273" s="4"/>
      <c r="P273" s="4"/>
      <c r="Q273" s="4"/>
      <c r="R273" s="4"/>
      <c r="S273" s="4"/>
      <c r="T273" s="4"/>
      <c r="U273" s="4"/>
      <c r="V273" s="4"/>
      <c r="W273" s="4"/>
      <c r="X273" s="4"/>
      <c r="Y273" s="4"/>
    </row>
    <row r="274" spans="11:25" customFormat="1" x14ac:dyDescent="0.25">
      <c r="K274" s="4"/>
      <c r="L274" s="4"/>
      <c r="M274" s="4"/>
      <c r="N274" s="4"/>
      <c r="O274" s="4"/>
      <c r="P274" s="4"/>
      <c r="Q274" s="4"/>
      <c r="R274" s="4"/>
      <c r="S274" s="4"/>
      <c r="T274" s="4"/>
      <c r="U274" s="4"/>
      <c r="V274" s="4"/>
      <c r="W274" s="4"/>
      <c r="X274" s="4"/>
      <c r="Y274" s="4"/>
    </row>
    <row r="275" spans="11:25" customFormat="1" x14ac:dyDescent="0.25">
      <c r="K275" s="4"/>
      <c r="L275" s="4"/>
      <c r="M275" s="4"/>
      <c r="N275" s="4"/>
      <c r="O275" s="4"/>
      <c r="P275" s="4"/>
      <c r="Q275" s="4"/>
      <c r="R275" s="4"/>
      <c r="S275" s="4"/>
      <c r="T275" s="4"/>
      <c r="U275" s="4"/>
      <c r="V275" s="4"/>
      <c r="W275" s="4"/>
      <c r="X275" s="4"/>
      <c r="Y275" s="4"/>
    </row>
    <row r="276" spans="11:25" customFormat="1" x14ac:dyDescent="0.25">
      <c r="K276" s="4"/>
      <c r="L276" s="4"/>
      <c r="M276" s="4"/>
      <c r="N276" s="4"/>
      <c r="O276" s="4"/>
      <c r="P276" s="4"/>
      <c r="Q276" s="4"/>
      <c r="R276" s="4"/>
      <c r="S276" s="4"/>
      <c r="T276" s="4"/>
      <c r="U276" s="4"/>
      <c r="V276" s="4"/>
      <c r="W276" s="4"/>
      <c r="X276" s="4"/>
      <c r="Y276" s="4"/>
    </row>
    <row r="277" spans="11:25" customFormat="1" x14ac:dyDescent="0.25">
      <c r="K277" s="4"/>
      <c r="L277" s="4"/>
      <c r="M277" s="4"/>
      <c r="N277" s="4"/>
      <c r="O277" s="4"/>
      <c r="P277" s="4"/>
      <c r="Q277" s="4"/>
      <c r="R277" s="4"/>
      <c r="S277" s="4"/>
      <c r="T277" s="4"/>
      <c r="U277" s="4"/>
      <c r="V277" s="4"/>
      <c r="W277" s="4"/>
      <c r="X277" s="4"/>
      <c r="Y277" s="4"/>
    </row>
    <row r="278" spans="11:25" customFormat="1" x14ac:dyDescent="0.25">
      <c r="K278" s="4"/>
      <c r="L278" s="4"/>
      <c r="M278" s="4"/>
      <c r="N278" s="4"/>
      <c r="O278" s="4"/>
      <c r="P278" s="4"/>
      <c r="Q278" s="4"/>
      <c r="R278" s="4"/>
      <c r="S278" s="4"/>
      <c r="T278" s="4"/>
      <c r="U278" s="4"/>
      <c r="V278" s="4"/>
      <c r="W278" s="4"/>
      <c r="X278" s="4"/>
      <c r="Y278" s="4"/>
    </row>
    <row r="279" spans="11:25" customFormat="1" x14ac:dyDescent="0.25">
      <c r="K279" s="4"/>
      <c r="L279" s="4"/>
      <c r="M279" s="4"/>
      <c r="N279" s="4"/>
      <c r="O279" s="4"/>
      <c r="P279" s="4"/>
      <c r="Q279" s="4"/>
      <c r="R279" s="4"/>
      <c r="S279" s="4"/>
      <c r="T279" s="4"/>
      <c r="U279" s="4"/>
      <c r="V279" s="4"/>
      <c r="W279" s="4"/>
      <c r="X279" s="4"/>
      <c r="Y279" s="4"/>
    </row>
    <row r="280" spans="11:25" customFormat="1" x14ac:dyDescent="0.25">
      <c r="K280" s="4"/>
      <c r="L280" s="4"/>
      <c r="M280" s="4"/>
      <c r="N280" s="4"/>
      <c r="O280" s="4"/>
      <c r="P280" s="4"/>
      <c r="Q280" s="4"/>
      <c r="R280" s="4"/>
      <c r="S280" s="4"/>
      <c r="T280" s="4"/>
      <c r="U280" s="4"/>
      <c r="V280" s="4"/>
      <c r="W280" s="4"/>
      <c r="X280" s="4"/>
      <c r="Y280" s="4"/>
    </row>
    <row r="281" spans="11:25" customFormat="1" x14ac:dyDescent="0.25">
      <c r="K281" s="4"/>
      <c r="L281" s="4"/>
      <c r="M281" s="4"/>
      <c r="N281" s="4"/>
      <c r="O281" s="4"/>
      <c r="P281" s="4"/>
      <c r="Q281" s="4"/>
      <c r="R281" s="4"/>
      <c r="S281" s="4"/>
      <c r="T281" s="4"/>
      <c r="U281" s="4"/>
      <c r="V281" s="4"/>
      <c r="W281" s="4"/>
      <c r="X281" s="4"/>
      <c r="Y281" s="4"/>
    </row>
    <row r="282" spans="11:25" customFormat="1" x14ac:dyDescent="0.25">
      <c r="K282" s="4"/>
      <c r="L282" s="4"/>
      <c r="M282" s="4"/>
      <c r="N282" s="4"/>
      <c r="O282" s="4"/>
      <c r="P282" s="4"/>
      <c r="Q282" s="4"/>
      <c r="R282" s="4"/>
      <c r="S282" s="4"/>
      <c r="T282" s="4"/>
      <c r="U282" s="4"/>
      <c r="V282" s="4"/>
      <c r="W282" s="4"/>
      <c r="X282" s="4"/>
      <c r="Y282" s="4"/>
    </row>
    <row r="283" spans="11:25" customFormat="1" x14ac:dyDescent="0.25">
      <c r="K283" s="4"/>
      <c r="L283" s="4"/>
      <c r="M283" s="4"/>
      <c r="N283" s="4"/>
      <c r="O283" s="4"/>
      <c r="P283" s="4"/>
      <c r="Q283" s="4"/>
      <c r="R283" s="4"/>
      <c r="S283" s="4"/>
      <c r="T283" s="4"/>
      <c r="U283" s="4"/>
      <c r="V283" s="4"/>
      <c r="W283" s="4"/>
      <c r="X283" s="4"/>
      <c r="Y283" s="4"/>
    </row>
    <row r="284" spans="11:25" customFormat="1" x14ac:dyDescent="0.25">
      <c r="K284" s="4"/>
      <c r="L284" s="4"/>
      <c r="M284" s="4"/>
      <c r="N284" s="4"/>
      <c r="O284" s="4"/>
      <c r="P284" s="4"/>
      <c r="Q284" s="4"/>
      <c r="R284" s="4"/>
      <c r="S284" s="4"/>
      <c r="T284" s="4"/>
      <c r="U284" s="4"/>
      <c r="V284" s="4"/>
      <c r="W284" s="4"/>
      <c r="X284" s="4"/>
      <c r="Y284" s="4"/>
    </row>
    <row r="285" spans="11:25" customFormat="1" x14ac:dyDescent="0.25">
      <c r="K285" s="4"/>
      <c r="L285" s="4"/>
      <c r="M285" s="4"/>
      <c r="N285" s="4"/>
      <c r="O285" s="4"/>
      <c r="P285" s="4"/>
      <c r="Q285" s="4"/>
      <c r="R285" s="4"/>
      <c r="S285" s="4"/>
      <c r="T285" s="4"/>
      <c r="U285" s="4"/>
      <c r="V285" s="4"/>
      <c r="W285" s="4"/>
      <c r="X285" s="4"/>
      <c r="Y285" s="4"/>
    </row>
    <row r="286" spans="11:25" customFormat="1" x14ac:dyDescent="0.25">
      <c r="K286" s="4"/>
      <c r="L286" s="4"/>
      <c r="M286" s="4"/>
      <c r="N286" s="4"/>
      <c r="O286" s="4"/>
      <c r="P286" s="4"/>
      <c r="Q286" s="4"/>
      <c r="R286" s="4"/>
      <c r="S286" s="4"/>
      <c r="T286" s="4"/>
      <c r="U286" s="4"/>
      <c r="V286" s="4"/>
      <c r="W286" s="4"/>
      <c r="X286" s="4"/>
      <c r="Y286" s="4"/>
    </row>
    <row r="287" spans="11:25" customFormat="1" x14ac:dyDescent="0.25">
      <c r="K287" s="4"/>
      <c r="L287" s="4"/>
      <c r="M287" s="4"/>
      <c r="N287" s="4"/>
      <c r="O287" s="4"/>
      <c r="P287" s="4"/>
      <c r="Q287" s="4"/>
      <c r="R287" s="4"/>
      <c r="S287" s="4"/>
      <c r="T287" s="4"/>
      <c r="U287" s="4"/>
      <c r="V287" s="4"/>
      <c r="W287" s="4"/>
      <c r="X287" s="4"/>
      <c r="Y287" s="4"/>
    </row>
    <row r="288" spans="11:25" customFormat="1" x14ac:dyDescent="0.25">
      <c r="K288" s="4"/>
      <c r="L288" s="4"/>
      <c r="M288" s="4"/>
      <c r="N288" s="4"/>
      <c r="O288" s="4"/>
      <c r="P288" s="4"/>
      <c r="Q288" s="4"/>
      <c r="R288" s="4"/>
      <c r="S288" s="4"/>
      <c r="T288" s="4"/>
      <c r="U288" s="4"/>
      <c r="V288" s="4"/>
      <c r="W288" s="4"/>
      <c r="X288" s="4"/>
      <c r="Y288" s="4"/>
    </row>
    <row r="289" spans="11:25" customFormat="1" x14ac:dyDescent="0.25">
      <c r="K289" s="4"/>
      <c r="L289" s="4"/>
      <c r="M289" s="4"/>
      <c r="N289" s="4"/>
      <c r="O289" s="4"/>
      <c r="P289" s="4"/>
      <c r="Q289" s="4"/>
      <c r="R289" s="4"/>
      <c r="S289" s="4"/>
      <c r="T289" s="4"/>
      <c r="U289" s="4"/>
      <c r="V289" s="4"/>
      <c r="W289" s="4"/>
      <c r="X289" s="4"/>
      <c r="Y289" s="4"/>
    </row>
    <row r="290" spans="11:25" customFormat="1" x14ac:dyDescent="0.25">
      <c r="K290" s="4"/>
      <c r="L290" s="4"/>
      <c r="M290" s="4"/>
      <c r="N290" s="4"/>
      <c r="O290" s="4"/>
      <c r="P290" s="4"/>
      <c r="Q290" s="4"/>
      <c r="R290" s="4"/>
      <c r="S290" s="4"/>
      <c r="T290" s="4"/>
      <c r="U290" s="4"/>
      <c r="V290" s="4"/>
      <c r="W290" s="4"/>
      <c r="X290" s="4"/>
      <c r="Y290" s="4"/>
    </row>
    <row r="291" spans="11:25" customFormat="1" x14ac:dyDescent="0.25">
      <c r="K291" s="4"/>
      <c r="L291" s="4"/>
      <c r="M291" s="4"/>
      <c r="N291" s="4"/>
      <c r="O291" s="4"/>
      <c r="P291" s="4"/>
      <c r="Q291" s="4"/>
      <c r="R291" s="4"/>
      <c r="S291" s="4"/>
      <c r="T291" s="4"/>
      <c r="U291" s="4"/>
      <c r="V291" s="4"/>
      <c r="W291" s="4"/>
      <c r="X291" s="4"/>
      <c r="Y291" s="4"/>
    </row>
    <row r="292" spans="11:25" customFormat="1" x14ac:dyDescent="0.25">
      <c r="K292" s="4"/>
      <c r="L292" s="4"/>
      <c r="M292" s="4"/>
      <c r="N292" s="4"/>
      <c r="O292" s="4"/>
      <c r="P292" s="4"/>
      <c r="Q292" s="4"/>
      <c r="R292" s="4"/>
      <c r="S292" s="4"/>
      <c r="T292" s="4"/>
      <c r="U292" s="4"/>
      <c r="V292" s="4"/>
      <c r="W292" s="4"/>
      <c r="X292" s="4"/>
      <c r="Y292" s="4"/>
    </row>
    <row r="293" spans="11:25" customFormat="1" x14ac:dyDescent="0.25">
      <c r="K293" s="4"/>
      <c r="L293" s="4"/>
      <c r="M293" s="4"/>
      <c r="N293" s="4"/>
      <c r="O293" s="4"/>
      <c r="P293" s="4"/>
      <c r="Q293" s="4"/>
      <c r="R293" s="4"/>
      <c r="S293" s="4"/>
      <c r="T293" s="4"/>
      <c r="U293" s="4"/>
      <c r="V293" s="4"/>
      <c r="W293" s="4"/>
      <c r="X293" s="4"/>
      <c r="Y293" s="4"/>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77"/>
  <sheetViews>
    <sheetView topLeftCell="E325" workbookViewId="0">
      <selection activeCell="R331" sqref="R331:S331"/>
    </sheetView>
  </sheetViews>
  <sheetFormatPr defaultRowHeight="15" x14ac:dyDescent="0.25"/>
  <cols>
    <col min="6" max="6" width="21.85546875" customWidth="1"/>
  </cols>
  <sheetData>
    <row r="1" spans="1:23" x14ac:dyDescent="0.25">
      <c r="A1" t="s">
        <v>912</v>
      </c>
      <c r="B1" t="s">
        <v>913</v>
      </c>
      <c r="D1" t="s">
        <v>914</v>
      </c>
      <c r="E1" t="s">
        <v>915</v>
      </c>
      <c r="F1" t="s">
        <v>916</v>
      </c>
      <c r="G1" t="s">
        <v>917</v>
      </c>
      <c r="H1" t="s">
        <v>918</v>
      </c>
      <c r="I1" t="s">
        <v>919</v>
      </c>
      <c r="J1" t="s">
        <v>920</v>
      </c>
      <c r="K1" t="s">
        <v>921</v>
      </c>
      <c r="L1" t="s">
        <v>922</v>
      </c>
      <c r="M1" t="s">
        <v>923</v>
      </c>
      <c r="N1" t="s">
        <v>924</v>
      </c>
      <c r="O1" t="s">
        <v>925</v>
      </c>
      <c r="P1" t="s">
        <v>926</v>
      </c>
      <c r="Q1" t="s">
        <v>927</v>
      </c>
      <c r="R1" t="s">
        <v>928</v>
      </c>
      <c r="S1" t="s">
        <v>929</v>
      </c>
      <c r="T1" t="s">
        <v>930</v>
      </c>
      <c r="U1" t="s">
        <v>931</v>
      </c>
      <c r="V1" t="s">
        <v>932</v>
      </c>
      <c r="W1" t="s">
        <v>933</v>
      </c>
    </row>
    <row r="2" spans="1:23" x14ac:dyDescent="0.25">
      <c r="A2">
        <v>779</v>
      </c>
      <c r="B2" t="s">
        <v>481</v>
      </c>
      <c r="C2">
        <v>0</v>
      </c>
      <c r="D2">
        <v>22023</v>
      </c>
      <c r="E2" t="s">
        <v>934</v>
      </c>
      <c r="F2" t="s">
        <v>935</v>
      </c>
      <c r="G2" t="s">
        <v>936</v>
      </c>
      <c r="H2" t="s">
        <v>937</v>
      </c>
      <c r="I2" t="s">
        <v>938</v>
      </c>
      <c r="J2">
        <v>11108</v>
      </c>
      <c r="K2">
        <v>205.74</v>
      </c>
      <c r="L2">
        <v>23</v>
      </c>
      <c r="M2">
        <v>36</v>
      </c>
      <c r="N2">
        <v>54.45</v>
      </c>
      <c r="O2">
        <v>145</v>
      </c>
      <c r="P2">
        <v>30</v>
      </c>
      <c r="Q2">
        <v>4</v>
      </c>
      <c r="R2">
        <v>-23.615124999999999</v>
      </c>
      <c r="S2">
        <v>145.5011111</v>
      </c>
      <c r="T2" t="s">
        <v>939</v>
      </c>
      <c r="U2">
        <v>347084</v>
      </c>
      <c r="V2">
        <v>7387573</v>
      </c>
      <c r="W2">
        <v>55</v>
      </c>
    </row>
    <row r="3" spans="1:23" x14ac:dyDescent="0.25">
      <c r="A3">
        <v>780</v>
      </c>
      <c r="B3" t="s">
        <v>481</v>
      </c>
      <c r="C3">
        <v>0</v>
      </c>
      <c r="D3">
        <v>22024</v>
      </c>
      <c r="E3" t="s">
        <v>934</v>
      </c>
      <c r="F3" t="s">
        <v>940</v>
      </c>
      <c r="G3" t="s">
        <v>936</v>
      </c>
      <c r="H3" t="s">
        <v>937</v>
      </c>
      <c r="I3" t="s">
        <v>938</v>
      </c>
      <c r="J3">
        <v>11108</v>
      </c>
      <c r="K3">
        <v>128</v>
      </c>
      <c r="L3">
        <v>23</v>
      </c>
      <c r="M3">
        <v>36</v>
      </c>
      <c r="N3">
        <v>54.44</v>
      </c>
      <c r="O3">
        <v>145</v>
      </c>
      <c r="P3">
        <v>30</v>
      </c>
      <c r="Q3">
        <v>4</v>
      </c>
      <c r="R3">
        <v>-23.615122199999998</v>
      </c>
      <c r="S3">
        <v>145.5011111</v>
      </c>
      <c r="T3" t="s">
        <v>939</v>
      </c>
      <c r="U3">
        <v>347084</v>
      </c>
      <c r="V3">
        <v>7387573</v>
      </c>
      <c r="W3">
        <v>55</v>
      </c>
    </row>
    <row r="4" spans="1:23" x14ac:dyDescent="0.25">
      <c r="A4">
        <v>801</v>
      </c>
      <c r="B4" t="s">
        <v>481</v>
      </c>
      <c r="C4">
        <v>0</v>
      </c>
      <c r="D4">
        <v>14500</v>
      </c>
      <c r="E4" t="s">
        <v>941</v>
      </c>
      <c r="F4" t="s">
        <v>942</v>
      </c>
      <c r="G4" t="s">
        <v>936</v>
      </c>
      <c r="H4" t="s">
        <v>937</v>
      </c>
      <c r="I4" t="s">
        <v>938</v>
      </c>
      <c r="J4">
        <v>20991</v>
      </c>
      <c r="K4">
        <v>1580.7</v>
      </c>
      <c r="L4">
        <v>24</v>
      </c>
      <c r="M4">
        <v>36</v>
      </c>
      <c r="N4">
        <v>28.42</v>
      </c>
      <c r="O4">
        <v>146</v>
      </c>
      <c r="P4">
        <v>23</v>
      </c>
      <c r="Q4">
        <v>31.07</v>
      </c>
      <c r="R4">
        <v>-24.607894399999999</v>
      </c>
      <c r="S4">
        <v>146.39196390000001</v>
      </c>
      <c r="T4" t="s">
        <v>939</v>
      </c>
      <c r="U4">
        <v>438449</v>
      </c>
      <c r="V4">
        <v>7278323</v>
      </c>
      <c r="W4">
        <v>55</v>
      </c>
    </row>
    <row r="5" spans="1:23" x14ac:dyDescent="0.25">
      <c r="A5">
        <v>613</v>
      </c>
      <c r="B5" t="s">
        <v>481</v>
      </c>
      <c r="C5">
        <v>0</v>
      </c>
      <c r="D5">
        <v>3443</v>
      </c>
      <c r="E5" t="s">
        <v>943</v>
      </c>
      <c r="F5" t="s">
        <v>944</v>
      </c>
      <c r="G5" t="s">
        <v>936</v>
      </c>
      <c r="H5" t="s">
        <v>937</v>
      </c>
      <c r="I5" t="s">
        <v>938</v>
      </c>
      <c r="J5">
        <v>20102</v>
      </c>
      <c r="K5">
        <v>935.1</v>
      </c>
      <c r="L5">
        <v>23</v>
      </c>
      <c r="M5">
        <v>25</v>
      </c>
      <c r="N5">
        <v>34.49</v>
      </c>
      <c r="O5">
        <v>144</v>
      </c>
      <c r="P5">
        <v>23</v>
      </c>
      <c r="Q5">
        <v>34.130000000000003</v>
      </c>
      <c r="R5">
        <v>-23.426247199999999</v>
      </c>
      <c r="S5">
        <v>144.39281389999999</v>
      </c>
      <c r="T5" t="s">
        <v>939</v>
      </c>
      <c r="U5">
        <v>233594</v>
      </c>
      <c r="V5">
        <v>7406874</v>
      </c>
      <c r="W5">
        <v>55</v>
      </c>
    </row>
    <row r="6" spans="1:23" x14ac:dyDescent="0.25">
      <c r="A6">
        <v>614</v>
      </c>
      <c r="B6" t="s">
        <v>481</v>
      </c>
      <c r="C6">
        <v>0</v>
      </c>
      <c r="D6">
        <v>3454</v>
      </c>
      <c r="E6" t="s">
        <v>943</v>
      </c>
      <c r="F6" t="s">
        <v>945</v>
      </c>
      <c r="G6" t="s">
        <v>936</v>
      </c>
      <c r="H6" t="s">
        <v>937</v>
      </c>
      <c r="I6" t="s">
        <v>938</v>
      </c>
      <c r="J6">
        <v>20148</v>
      </c>
      <c r="K6">
        <v>982.7</v>
      </c>
      <c r="L6">
        <v>23</v>
      </c>
      <c r="M6">
        <v>26</v>
      </c>
      <c r="N6">
        <v>14.49</v>
      </c>
      <c r="O6">
        <v>144</v>
      </c>
      <c r="P6">
        <v>15</v>
      </c>
      <c r="Q6">
        <v>44.14</v>
      </c>
      <c r="R6">
        <v>-23.4373583</v>
      </c>
      <c r="S6">
        <v>144.26226109999999</v>
      </c>
      <c r="T6" t="s">
        <v>939</v>
      </c>
      <c r="U6">
        <v>220270</v>
      </c>
      <c r="V6">
        <v>7405395</v>
      </c>
      <c r="W6">
        <v>55</v>
      </c>
    </row>
    <row r="7" spans="1:23" x14ac:dyDescent="0.25">
      <c r="A7">
        <v>615</v>
      </c>
      <c r="B7" t="s">
        <v>481</v>
      </c>
      <c r="C7">
        <v>0</v>
      </c>
      <c r="D7">
        <v>13211</v>
      </c>
      <c r="E7" t="s">
        <v>943</v>
      </c>
      <c r="F7" t="s">
        <v>946</v>
      </c>
      <c r="G7" t="s">
        <v>936</v>
      </c>
      <c r="H7" t="s">
        <v>937</v>
      </c>
      <c r="I7" t="s">
        <v>938</v>
      </c>
      <c r="J7">
        <v>20192</v>
      </c>
      <c r="K7">
        <v>1063.8</v>
      </c>
      <c r="L7">
        <v>23</v>
      </c>
      <c r="M7">
        <v>26</v>
      </c>
      <c r="N7">
        <v>24.5</v>
      </c>
      <c r="O7">
        <v>144</v>
      </c>
      <c r="P7">
        <v>14</v>
      </c>
      <c r="Q7">
        <v>56.14</v>
      </c>
      <c r="R7">
        <v>-23.440138900000001</v>
      </c>
      <c r="S7">
        <v>144.24892779999999</v>
      </c>
      <c r="T7" t="s">
        <v>939</v>
      </c>
      <c r="U7">
        <v>218913</v>
      </c>
      <c r="V7">
        <v>7405061</v>
      </c>
      <c r="W7">
        <v>55</v>
      </c>
    </row>
    <row r="8" spans="1:23" x14ac:dyDescent="0.25">
      <c r="A8">
        <v>616</v>
      </c>
      <c r="B8" t="s">
        <v>481</v>
      </c>
      <c r="C8">
        <v>0</v>
      </c>
      <c r="D8">
        <v>22059</v>
      </c>
      <c r="E8" t="s">
        <v>943</v>
      </c>
      <c r="F8" t="s">
        <v>947</v>
      </c>
      <c r="G8" t="s">
        <v>936</v>
      </c>
      <c r="H8" t="s">
        <v>937</v>
      </c>
      <c r="I8" t="s">
        <v>938</v>
      </c>
      <c r="J8">
        <v>20228</v>
      </c>
      <c r="K8">
        <v>998.8</v>
      </c>
      <c r="L8">
        <v>23</v>
      </c>
      <c r="M8">
        <v>26</v>
      </c>
      <c r="N8">
        <v>29.49</v>
      </c>
      <c r="O8">
        <v>144</v>
      </c>
      <c r="P8">
        <v>15</v>
      </c>
      <c r="Q8">
        <v>39.14</v>
      </c>
      <c r="R8">
        <v>-23.441524999999999</v>
      </c>
      <c r="S8">
        <v>144.26087219999999</v>
      </c>
      <c r="T8" t="s">
        <v>939</v>
      </c>
      <c r="U8">
        <v>220137</v>
      </c>
      <c r="V8">
        <v>7404931</v>
      </c>
      <c r="W8">
        <v>55</v>
      </c>
    </row>
    <row r="9" spans="1:23" x14ac:dyDescent="0.25">
      <c r="A9">
        <v>799</v>
      </c>
      <c r="B9" t="s">
        <v>481</v>
      </c>
      <c r="C9">
        <v>0</v>
      </c>
      <c r="D9">
        <v>22014</v>
      </c>
      <c r="E9" t="s">
        <v>948</v>
      </c>
      <c r="F9" t="s">
        <v>949</v>
      </c>
      <c r="G9" t="s">
        <v>936</v>
      </c>
      <c r="H9" t="s">
        <v>937</v>
      </c>
      <c r="I9" t="s">
        <v>938</v>
      </c>
      <c r="J9">
        <v>10594</v>
      </c>
      <c r="K9">
        <v>353.6</v>
      </c>
      <c r="L9">
        <v>24</v>
      </c>
      <c r="M9">
        <v>54</v>
      </c>
      <c r="N9">
        <v>54.4</v>
      </c>
      <c r="O9">
        <v>146</v>
      </c>
      <c r="P9">
        <v>50</v>
      </c>
      <c r="Q9">
        <v>4.0599999999999996</v>
      </c>
      <c r="R9">
        <v>-24.915111100000001</v>
      </c>
      <c r="S9">
        <v>146.8344611</v>
      </c>
      <c r="T9" t="s">
        <v>939</v>
      </c>
      <c r="U9">
        <v>483284</v>
      </c>
      <c r="V9">
        <v>7244432</v>
      </c>
      <c r="W9">
        <v>55</v>
      </c>
    </row>
    <row r="10" spans="1:23" x14ac:dyDescent="0.25">
      <c r="A10">
        <v>798</v>
      </c>
      <c r="B10" t="s">
        <v>481</v>
      </c>
      <c r="C10">
        <v>0</v>
      </c>
      <c r="D10">
        <v>22003</v>
      </c>
      <c r="E10" t="s">
        <v>950</v>
      </c>
      <c r="F10" t="s">
        <v>951</v>
      </c>
      <c r="G10" t="s">
        <v>936</v>
      </c>
      <c r="H10" t="s">
        <v>937</v>
      </c>
      <c r="I10" t="s">
        <v>938</v>
      </c>
      <c r="J10">
        <v>8037</v>
      </c>
      <c r="K10">
        <v>365.8</v>
      </c>
      <c r="L10">
        <v>24</v>
      </c>
      <c r="M10">
        <v>51</v>
      </c>
      <c r="N10">
        <v>54.42</v>
      </c>
      <c r="O10">
        <v>145</v>
      </c>
      <c r="P10">
        <v>54</v>
      </c>
      <c r="Q10">
        <v>4.1100000000000003</v>
      </c>
      <c r="R10">
        <v>-24.865116700000002</v>
      </c>
      <c r="S10">
        <v>145.90114170000001</v>
      </c>
      <c r="T10" t="s">
        <v>939</v>
      </c>
      <c r="U10">
        <v>388989</v>
      </c>
      <c r="V10">
        <v>7249530</v>
      </c>
      <c r="W10">
        <v>55</v>
      </c>
    </row>
    <row r="11" spans="1:23" x14ac:dyDescent="0.25">
      <c r="A11">
        <v>50034</v>
      </c>
      <c r="B11" t="s">
        <v>481</v>
      </c>
      <c r="C11" t="s">
        <v>47</v>
      </c>
      <c r="E11" t="s">
        <v>952</v>
      </c>
      <c r="F11" t="s">
        <v>953</v>
      </c>
      <c r="G11" t="s">
        <v>954</v>
      </c>
      <c r="H11" t="s">
        <v>937</v>
      </c>
      <c r="I11" t="s">
        <v>938</v>
      </c>
      <c r="J11">
        <v>34268</v>
      </c>
      <c r="K11">
        <v>246</v>
      </c>
      <c r="L11">
        <v>21</v>
      </c>
      <c r="M11">
        <v>32</v>
      </c>
      <c r="N11">
        <v>8.94</v>
      </c>
      <c r="O11">
        <v>145</v>
      </c>
      <c r="P11">
        <v>12</v>
      </c>
      <c r="Q11">
        <v>52.12</v>
      </c>
      <c r="R11">
        <v>-21.535816700000002</v>
      </c>
      <c r="S11">
        <v>145.2144778</v>
      </c>
      <c r="T11" t="s">
        <v>939</v>
      </c>
      <c r="U11">
        <v>315080</v>
      </c>
      <c r="V11">
        <v>7617484</v>
      </c>
      <c r="W11">
        <v>55</v>
      </c>
    </row>
    <row r="12" spans="1:23" x14ac:dyDescent="0.25">
      <c r="A12">
        <v>50035</v>
      </c>
      <c r="B12" t="s">
        <v>481</v>
      </c>
      <c r="C12" t="s">
        <v>47</v>
      </c>
      <c r="E12" t="s">
        <v>952</v>
      </c>
      <c r="F12" t="s">
        <v>50</v>
      </c>
      <c r="G12" t="s">
        <v>954</v>
      </c>
      <c r="H12" t="s">
        <v>937</v>
      </c>
      <c r="I12" t="s">
        <v>938</v>
      </c>
      <c r="J12">
        <v>34302</v>
      </c>
      <c r="K12">
        <v>1494.4</v>
      </c>
      <c r="L12">
        <v>21</v>
      </c>
      <c r="M12">
        <v>32</v>
      </c>
      <c r="N12">
        <v>3.49</v>
      </c>
      <c r="O12">
        <v>145</v>
      </c>
      <c r="P12">
        <v>12</v>
      </c>
      <c r="Q12">
        <v>56.03</v>
      </c>
      <c r="R12">
        <v>-21.534302799999999</v>
      </c>
      <c r="S12">
        <v>145.21556390000001</v>
      </c>
      <c r="T12" t="s">
        <v>939</v>
      </c>
      <c r="U12">
        <v>315191</v>
      </c>
      <c r="V12">
        <v>7617653</v>
      </c>
      <c r="W12">
        <v>55</v>
      </c>
    </row>
    <row r="13" spans="1:23" x14ac:dyDescent="0.25">
      <c r="A13">
        <v>63782</v>
      </c>
      <c r="B13" t="s">
        <v>481</v>
      </c>
      <c r="C13" t="s">
        <v>47</v>
      </c>
      <c r="E13" t="s">
        <v>578</v>
      </c>
      <c r="F13" t="s">
        <v>955</v>
      </c>
      <c r="G13" t="s">
        <v>954</v>
      </c>
      <c r="H13" t="s">
        <v>937</v>
      </c>
      <c r="I13" t="s">
        <v>938</v>
      </c>
      <c r="J13">
        <v>40432</v>
      </c>
      <c r="K13">
        <v>1522.4</v>
      </c>
      <c r="L13">
        <v>22</v>
      </c>
      <c r="M13">
        <v>50</v>
      </c>
      <c r="N13">
        <v>13.23</v>
      </c>
      <c r="O13">
        <v>144</v>
      </c>
      <c r="P13">
        <v>39</v>
      </c>
      <c r="Q13">
        <v>57.06</v>
      </c>
      <c r="R13">
        <v>-22.837008300000001</v>
      </c>
      <c r="S13">
        <v>144.66585000000001</v>
      </c>
      <c r="T13" t="s">
        <v>939</v>
      </c>
      <c r="U13">
        <v>260459</v>
      </c>
      <c r="V13">
        <v>7472620</v>
      </c>
      <c r="W13">
        <v>55</v>
      </c>
    </row>
    <row r="14" spans="1:23" x14ac:dyDescent="0.25">
      <c r="A14">
        <v>2028</v>
      </c>
      <c r="B14" t="s">
        <v>481</v>
      </c>
      <c r="C14">
        <v>0</v>
      </c>
      <c r="E14" t="s">
        <v>956</v>
      </c>
      <c r="F14" t="s">
        <v>957</v>
      </c>
      <c r="G14" t="s">
        <v>958</v>
      </c>
      <c r="H14" t="s">
        <v>959</v>
      </c>
      <c r="I14" t="s">
        <v>938</v>
      </c>
      <c r="J14">
        <v>24365</v>
      </c>
      <c r="K14">
        <v>73.2</v>
      </c>
      <c r="L14">
        <v>25</v>
      </c>
      <c r="M14">
        <v>0</v>
      </c>
      <c r="N14">
        <v>2.44</v>
      </c>
      <c r="O14">
        <v>145</v>
      </c>
      <c r="P14">
        <v>22</v>
      </c>
      <c r="Q14">
        <v>25.12</v>
      </c>
      <c r="R14">
        <v>-25.000677799999998</v>
      </c>
      <c r="S14">
        <v>145.37364439999999</v>
      </c>
      <c r="T14" t="s">
        <v>939</v>
      </c>
      <c r="U14">
        <v>335871</v>
      </c>
      <c r="V14">
        <v>7233983</v>
      </c>
      <c r="W14">
        <v>55</v>
      </c>
    </row>
    <row r="15" spans="1:23" x14ac:dyDescent="0.25">
      <c r="A15">
        <v>2590</v>
      </c>
      <c r="B15" t="s">
        <v>481</v>
      </c>
      <c r="C15">
        <v>0</v>
      </c>
      <c r="E15" t="s">
        <v>956</v>
      </c>
      <c r="F15" t="s">
        <v>960</v>
      </c>
      <c r="G15" t="s">
        <v>958</v>
      </c>
      <c r="H15" t="s">
        <v>959</v>
      </c>
      <c r="I15" t="s">
        <v>884</v>
      </c>
      <c r="J15">
        <v>24473</v>
      </c>
      <c r="L15">
        <v>25</v>
      </c>
      <c r="M15">
        <v>25</v>
      </c>
      <c r="N15">
        <v>35.49</v>
      </c>
      <c r="O15">
        <v>144</v>
      </c>
      <c r="P15">
        <v>20</v>
      </c>
      <c r="Q15">
        <v>31.19</v>
      </c>
      <c r="R15">
        <v>-25.426525000000002</v>
      </c>
      <c r="S15">
        <v>144.34199720000001</v>
      </c>
      <c r="T15" t="s">
        <v>939</v>
      </c>
      <c r="U15">
        <v>232653</v>
      </c>
      <c r="V15">
        <v>7185149</v>
      </c>
      <c r="W15">
        <v>55</v>
      </c>
    </row>
    <row r="16" spans="1:23" x14ac:dyDescent="0.25">
      <c r="A16">
        <v>1063</v>
      </c>
      <c r="B16" t="s">
        <v>481</v>
      </c>
      <c r="C16">
        <v>0</v>
      </c>
      <c r="D16">
        <v>23645</v>
      </c>
      <c r="E16" t="s">
        <v>515</v>
      </c>
      <c r="F16" t="s">
        <v>332</v>
      </c>
      <c r="G16" t="s">
        <v>936</v>
      </c>
      <c r="H16" t="s">
        <v>937</v>
      </c>
      <c r="I16" t="s">
        <v>961</v>
      </c>
      <c r="J16">
        <v>32683</v>
      </c>
      <c r="K16">
        <v>1886</v>
      </c>
      <c r="L16">
        <v>24</v>
      </c>
      <c r="M16">
        <v>48</v>
      </c>
      <c r="N16">
        <v>20.8</v>
      </c>
      <c r="O16">
        <v>144</v>
      </c>
      <c r="P16">
        <v>14</v>
      </c>
      <c r="Q16">
        <v>38.14</v>
      </c>
      <c r="R16">
        <v>-24.805777800000001</v>
      </c>
      <c r="S16">
        <v>144.24392779999999</v>
      </c>
      <c r="T16" t="s">
        <v>939</v>
      </c>
      <c r="U16">
        <v>221379</v>
      </c>
      <c r="V16">
        <v>7253736</v>
      </c>
      <c r="W16">
        <v>55</v>
      </c>
    </row>
    <row r="17" spans="1:23" x14ac:dyDescent="0.25">
      <c r="A17">
        <v>64556</v>
      </c>
      <c r="B17" t="s">
        <v>481</v>
      </c>
      <c r="C17">
        <v>2</v>
      </c>
      <c r="E17" t="s">
        <v>456</v>
      </c>
      <c r="F17" t="s">
        <v>455</v>
      </c>
      <c r="G17" t="s">
        <v>954</v>
      </c>
      <c r="H17" t="s">
        <v>937</v>
      </c>
      <c r="I17" t="s">
        <v>938</v>
      </c>
      <c r="J17">
        <v>40743</v>
      </c>
      <c r="K17">
        <v>474</v>
      </c>
      <c r="L17">
        <v>24</v>
      </c>
      <c r="M17">
        <v>48</v>
      </c>
      <c r="N17">
        <v>20.85</v>
      </c>
      <c r="O17">
        <v>144</v>
      </c>
      <c r="P17">
        <v>14</v>
      </c>
      <c r="Q17">
        <v>40.99</v>
      </c>
      <c r="R17">
        <v>-24.8057917</v>
      </c>
      <c r="S17">
        <v>144.24471940000001</v>
      </c>
      <c r="T17" t="s">
        <v>939</v>
      </c>
      <c r="U17">
        <v>221459</v>
      </c>
      <c r="V17">
        <v>7253736</v>
      </c>
      <c r="W17">
        <v>55</v>
      </c>
    </row>
    <row r="18" spans="1:23" x14ac:dyDescent="0.25">
      <c r="A18">
        <v>609</v>
      </c>
      <c r="B18" t="s">
        <v>481</v>
      </c>
      <c r="C18" t="s">
        <v>962</v>
      </c>
      <c r="D18">
        <v>22165</v>
      </c>
      <c r="E18" t="s">
        <v>963</v>
      </c>
      <c r="F18" t="s">
        <v>600</v>
      </c>
      <c r="G18" t="s">
        <v>936</v>
      </c>
      <c r="H18" t="s">
        <v>937</v>
      </c>
      <c r="I18" t="s">
        <v>938</v>
      </c>
      <c r="J18">
        <v>23097</v>
      </c>
      <c r="K18">
        <v>1631.3</v>
      </c>
      <c r="L18">
        <v>23</v>
      </c>
      <c r="M18">
        <v>37</v>
      </c>
      <c r="N18">
        <v>2.44</v>
      </c>
      <c r="O18">
        <v>145</v>
      </c>
      <c r="P18">
        <v>19</v>
      </c>
      <c r="Q18">
        <v>19</v>
      </c>
      <c r="R18">
        <v>-23.6173444</v>
      </c>
      <c r="S18">
        <v>145.32194440000001</v>
      </c>
      <c r="T18" t="s">
        <v>939</v>
      </c>
      <c r="U18">
        <v>328805</v>
      </c>
      <c r="V18">
        <v>7387124</v>
      </c>
      <c r="W18">
        <v>55</v>
      </c>
    </row>
    <row r="19" spans="1:23" x14ac:dyDescent="0.25">
      <c r="A19">
        <v>795</v>
      </c>
      <c r="B19" t="s">
        <v>481</v>
      </c>
      <c r="C19" t="s">
        <v>962</v>
      </c>
      <c r="D19">
        <v>22736</v>
      </c>
      <c r="E19" t="s">
        <v>964</v>
      </c>
      <c r="F19" t="s">
        <v>601</v>
      </c>
      <c r="G19" t="s">
        <v>936</v>
      </c>
      <c r="H19" t="s">
        <v>937</v>
      </c>
      <c r="I19" t="s">
        <v>938</v>
      </c>
      <c r="J19">
        <v>25939</v>
      </c>
      <c r="K19">
        <v>3004.1</v>
      </c>
      <c r="L19">
        <v>24</v>
      </c>
      <c r="M19">
        <v>24</v>
      </c>
      <c r="N19">
        <v>54.43</v>
      </c>
      <c r="O19">
        <v>145</v>
      </c>
      <c r="P19">
        <v>54</v>
      </c>
      <c r="Q19">
        <v>19.079999999999998</v>
      </c>
      <c r="R19">
        <v>-24.415119399999998</v>
      </c>
      <c r="S19">
        <v>145.90530000000001</v>
      </c>
      <c r="T19" t="s">
        <v>939</v>
      </c>
      <c r="U19">
        <v>389012</v>
      </c>
      <c r="V19">
        <v>7299365</v>
      </c>
      <c r="W19">
        <v>55</v>
      </c>
    </row>
    <row r="20" spans="1:23" x14ac:dyDescent="0.25">
      <c r="A20">
        <v>66118</v>
      </c>
      <c r="B20" t="s">
        <v>481</v>
      </c>
      <c r="C20">
        <v>0</v>
      </c>
      <c r="E20" t="s">
        <v>559</v>
      </c>
      <c r="F20" t="s">
        <v>965</v>
      </c>
      <c r="G20" t="s">
        <v>954</v>
      </c>
      <c r="H20" t="s">
        <v>937</v>
      </c>
      <c r="I20" t="s">
        <v>966</v>
      </c>
      <c r="J20">
        <v>41052</v>
      </c>
      <c r="K20">
        <v>1298.05</v>
      </c>
      <c r="L20">
        <v>22</v>
      </c>
      <c r="M20">
        <v>28</v>
      </c>
      <c r="N20">
        <v>37.56</v>
      </c>
      <c r="O20">
        <v>144</v>
      </c>
      <c r="P20">
        <v>19</v>
      </c>
      <c r="Q20">
        <v>7.35</v>
      </c>
      <c r="R20">
        <v>-22.4771</v>
      </c>
      <c r="S20">
        <v>144.3187083</v>
      </c>
      <c r="T20" t="s">
        <v>939</v>
      </c>
      <c r="U20">
        <v>224097</v>
      </c>
      <c r="V20">
        <v>7511885</v>
      </c>
      <c r="W20">
        <v>55</v>
      </c>
    </row>
    <row r="21" spans="1:23" x14ac:dyDescent="0.25">
      <c r="A21">
        <v>636</v>
      </c>
      <c r="B21" t="s">
        <v>481</v>
      </c>
      <c r="C21">
        <v>2</v>
      </c>
      <c r="D21">
        <v>22786</v>
      </c>
      <c r="E21" t="s">
        <v>459</v>
      </c>
      <c r="F21" t="s">
        <v>334</v>
      </c>
      <c r="G21" t="s">
        <v>936</v>
      </c>
      <c r="H21" t="s">
        <v>937</v>
      </c>
      <c r="I21" t="s">
        <v>961</v>
      </c>
      <c r="J21">
        <v>26637</v>
      </c>
      <c r="K21">
        <v>3585.97</v>
      </c>
      <c r="L21">
        <v>25</v>
      </c>
      <c r="M21">
        <v>11</v>
      </c>
      <c r="N21">
        <v>48.44</v>
      </c>
      <c r="O21">
        <v>145</v>
      </c>
      <c r="P21">
        <v>23</v>
      </c>
      <c r="Q21">
        <v>18.14</v>
      </c>
      <c r="R21">
        <v>-25.196788900000001</v>
      </c>
      <c r="S21">
        <v>145.38837219999999</v>
      </c>
      <c r="T21" t="s">
        <v>939</v>
      </c>
      <c r="U21">
        <v>337617</v>
      </c>
      <c r="V21">
        <v>7212280</v>
      </c>
      <c r="W21">
        <v>55</v>
      </c>
    </row>
    <row r="22" spans="1:23" x14ac:dyDescent="0.25">
      <c r="A22">
        <v>742</v>
      </c>
      <c r="B22" t="s">
        <v>481</v>
      </c>
      <c r="C22" t="s">
        <v>962</v>
      </c>
      <c r="D22">
        <v>22799</v>
      </c>
      <c r="E22" t="s">
        <v>967</v>
      </c>
      <c r="F22" t="s">
        <v>968</v>
      </c>
      <c r="G22" t="s">
        <v>958</v>
      </c>
      <c r="H22" t="s">
        <v>959</v>
      </c>
      <c r="I22" t="s">
        <v>961</v>
      </c>
      <c r="J22">
        <v>27139</v>
      </c>
      <c r="K22">
        <v>1825</v>
      </c>
      <c r="L22">
        <v>22</v>
      </c>
      <c r="M22">
        <v>56</v>
      </c>
      <c r="N22">
        <v>50.46</v>
      </c>
      <c r="O22">
        <v>145</v>
      </c>
      <c r="P22">
        <v>17</v>
      </c>
      <c r="Q22">
        <v>7.05</v>
      </c>
      <c r="R22">
        <v>-22.94735</v>
      </c>
      <c r="S22">
        <v>145.28529169999999</v>
      </c>
      <c r="T22" t="s">
        <v>939</v>
      </c>
      <c r="U22">
        <v>324187</v>
      </c>
      <c r="V22">
        <v>7461274</v>
      </c>
      <c r="W22">
        <v>55</v>
      </c>
    </row>
    <row r="23" spans="1:23" x14ac:dyDescent="0.25">
      <c r="A23">
        <v>1239</v>
      </c>
      <c r="B23" t="s">
        <v>481</v>
      </c>
      <c r="C23">
        <v>0</v>
      </c>
      <c r="D23">
        <v>50504</v>
      </c>
      <c r="E23" t="s">
        <v>969</v>
      </c>
      <c r="F23" t="s">
        <v>970</v>
      </c>
      <c r="G23" t="s">
        <v>958</v>
      </c>
      <c r="H23" t="s">
        <v>959</v>
      </c>
      <c r="I23" t="s">
        <v>961</v>
      </c>
      <c r="J23">
        <v>30854</v>
      </c>
      <c r="K23">
        <v>1235.06</v>
      </c>
      <c r="L23">
        <v>25</v>
      </c>
      <c r="M23">
        <v>48</v>
      </c>
      <c r="N23">
        <v>13.42</v>
      </c>
      <c r="O23">
        <v>146</v>
      </c>
      <c r="P23">
        <v>25</v>
      </c>
      <c r="Q23">
        <v>46.12</v>
      </c>
      <c r="R23">
        <v>-25.803727800000001</v>
      </c>
      <c r="S23">
        <v>146.4294778</v>
      </c>
      <c r="T23" t="s">
        <v>939</v>
      </c>
      <c r="U23">
        <v>442808</v>
      </c>
      <c r="V23">
        <v>7145918</v>
      </c>
      <c r="W23">
        <v>55</v>
      </c>
    </row>
    <row r="24" spans="1:23" x14ac:dyDescent="0.25">
      <c r="A24">
        <v>2029</v>
      </c>
      <c r="B24" t="s">
        <v>481</v>
      </c>
      <c r="C24">
        <v>0</v>
      </c>
      <c r="E24" t="s">
        <v>956</v>
      </c>
      <c r="F24" t="s">
        <v>970</v>
      </c>
      <c r="G24" t="s">
        <v>958</v>
      </c>
      <c r="H24" t="s">
        <v>959</v>
      </c>
      <c r="I24" t="s">
        <v>938</v>
      </c>
      <c r="J24">
        <v>24289</v>
      </c>
      <c r="K24">
        <v>31.7</v>
      </c>
      <c r="L24">
        <v>25</v>
      </c>
      <c r="M24">
        <v>11</v>
      </c>
      <c r="N24">
        <v>39.42</v>
      </c>
      <c r="O24">
        <v>145</v>
      </c>
      <c r="P24">
        <v>58</v>
      </c>
      <c r="Q24">
        <v>17.11</v>
      </c>
      <c r="R24">
        <v>-25.194283299999999</v>
      </c>
      <c r="S24">
        <v>145.9714194</v>
      </c>
      <c r="T24" t="s">
        <v>939</v>
      </c>
      <c r="U24">
        <v>396366</v>
      </c>
      <c r="V24">
        <v>7213134</v>
      </c>
      <c r="W24">
        <v>55</v>
      </c>
    </row>
    <row r="25" spans="1:23" x14ac:dyDescent="0.25">
      <c r="A25">
        <v>2030</v>
      </c>
      <c r="B25" t="s">
        <v>481</v>
      </c>
      <c r="C25">
        <v>0</v>
      </c>
      <c r="E25" t="s">
        <v>956</v>
      </c>
      <c r="F25" t="s">
        <v>971</v>
      </c>
      <c r="G25" t="s">
        <v>958</v>
      </c>
      <c r="H25" t="s">
        <v>959</v>
      </c>
      <c r="I25" t="s">
        <v>938</v>
      </c>
      <c r="J25">
        <v>24289</v>
      </c>
      <c r="K25">
        <v>46.6</v>
      </c>
      <c r="L25">
        <v>25</v>
      </c>
      <c r="M25">
        <v>11</v>
      </c>
      <c r="N25">
        <v>16.420000000000002</v>
      </c>
      <c r="O25">
        <v>145</v>
      </c>
      <c r="P25">
        <v>55</v>
      </c>
      <c r="Q25">
        <v>20.11</v>
      </c>
      <c r="R25">
        <v>-25.187894400000001</v>
      </c>
      <c r="S25">
        <v>145.9222528</v>
      </c>
      <c r="T25" t="s">
        <v>939</v>
      </c>
      <c r="U25">
        <v>391406</v>
      </c>
      <c r="V25">
        <v>7213802</v>
      </c>
      <c r="W25">
        <v>55</v>
      </c>
    </row>
    <row r="26" spans="1:23" x14ac:dyDescent="0.25">
      <c r="A26">
        <v>1247</v>
      </c>
      <c r="B26" t="s">
        <v>481</v>
      </c>
      <c r="C26">
        <v>0</v>
      </c>
      <c r="E26" t="s">
        <v>969</v>
      </c>
      <c r="F26" t="s">
        <v>972</v>
      </c>
      <c r="G26" t="s">
        <v>958</v>
      </c>
      <c r="H26" t="s">
        <v>959</v>
      </c>
      <c r="I26" t="s">
        <v>938</v>
      </c>
      <c r="J26">
        <v>31152</v>
      </c>
      <c r="K26">
        <v>1228.3</v>
      </c>
      <c r="L26">
        <v>25</v>
      </c>
      <c r="M26">
        <v>11</v>
      </c>
      <c r="N26">
        <v>36.409999999999997</v>
      </c>
      <c r="O26">
        <v>146</v>
      </c>
      <c r="P26">
        <v>8</v>
      </c>
      <c r="Q26">
        <v>42.11</v>
      </c>
      <c r="R26">
        <v>-25.193447200000001</v>
      </c>
      <c r="S26">
        <v>146.14503060000001</v>
      </c>
      <c r="T26" t="s">
        <v>939</v>
      </c>
      <c r="U26">
        <v>413858</v>
      </c>
      <c r="V26">
        <v>7213349</v>
      </c>
      <c r="W26">
        <v>55</v>
      </c>
    </row>
    <row r="27" spans="1:23" x14ac:dyDescent="0.25">
      <c r="A27">
        <v>2031</v>
      </c>
      <c r="B27" t="s">
        <v>481</v>
      </c>
      <c r="C27">
        <v>0</v>
      </c>
      <c r="E27" t="s">
        <v>956</v>
      </c>
      <c r="F27" t="s">
        <v>973</v>
      </c>
      <c r="G27" t="s">
        <v>958</v>
      </c>
      <c r="H27" t="s">
        <v>959</v>
      </c>
      <c r="I27" t="s">
        <v>938</v>
      </c>
      <c r="J27">
        <v>24351</v>
      </c>
      <c r="K27">
        <v>118</v>
      </c>
      <c r="L27">
        <v>25</v>
      </c>
      <c r="M27">
        <v>6</v>
      </c>
      <c r="N27">
        <v>15.41</v>
      </c>
      <c r="O27">
        <v>146</v>
      </c>
      <c r="P27">
        <v>41</v>
      </c>
      <c r="Q27">
        <v>56.05</v>
      </c>
      <c r="R27">
        <v>-25.104280599999999</v>
      </c>
      <c r="S27">
        <v>146.69890280000001</v>
      </c>
      <c r="T27" t="s">
        <v>939</v>
      </c>
      <c r="U27">
        <v>469642</v>
      </c>
      <c r="V27">
        <v>7223462</v>
      </c>
      <c r="W27">
        <v>55</v>
      </c>
    </row>
    <row r="28" spans="1:23" x14ac:dyDescent="0.25">
      <c r="A28">
        <v>2032</v>
      </c>
      <c r="B28" t="s">
        <v>481</v>
      </c>
      <c r="C28">
        <v>0</v>
      </c>
      <c r="E28" t="s">
        <v>956</v>
      </c>
      <c r="F28" t="s">
        <v>974</v>
      </c>
      <c r="G28" t="s">
        <v>958</v>
      </c>
      <c r="H28" t="s">
        <v>959</v>
      </c>
      <c r="I28" t="s">
        <v>938</v>
      </c>
      <c r="J28">
        <v>24381</v>
      </c>
      <c r="K28">
        <v>53.9</v>
      </c>
      <c r="L28">
        <v>25</v>
      </c>
      <c r="M28">
        <v>19</v>
      </c>
      <c r="N28">
        <v>26.43</v>
      </c>
      <c r="O28">
        <v>145</v>
      </c>
      <c r="P28">
        <v>48</v>
      </c>
      <c r="Q28">
        <v>17.100000000000001</v>
      </c>
      <c r="R28">
        <v>-25.324008299999999</v>
      </c>
      <c r="S28">
        <v>145.80475000000001</v>
      </c>
      <c r="T28" t="s">
        <v>939</v>
      </c>
      <c r="U28">
        <v>379700</v>
      </c>
      <c r="V28">
        <v>7198628</v>
      </c>
      <c r="W28">
        <v>55</v>
      </c>
    </row>
    <row r="29" spans="1:23" x14ac:dyDescent="0.25">
      <c r="A29">
        <v>2033</v>
      </c>
      <c r="B29" t="s">
        <v>481</v>
      </c>
      <c r="C29">
        <v>0</v>
      </c>
      <c r="E29" t="s">
        <v>956</v>
      </c>
      <c r="F29" t="s">
        <v>975</v>
      </c>
      <c r="G29" t="s">
        <v>958</v>
      </c>
      <c r="H29" t="s">
        <v>959</v>
      </c>
      <c r="I29" t="s">
        <v>938</v>
      </c>
      <c r="J29">
        <v>29476</v>
      </c>
      <c r="K29">
        <v>31.7</v>
      </c>
      <c r="L29">
        <v>25</v>
      </c>
      <c r="M29">
        <v>36</v>
      </c>
      <c r="N29">
        <v>1.4</v>
      </c>
      <c r="O29">
        <v>146</v>
      </c>
      <c r="P29">
        <v>20</v>
      </c>
      <c r="Q29">
        <v>49.11</v>
      </c>
      <c r="R29">
        <v>-25.600388899999999</v>
      </c>
      <c r="S29">
        <v>146.34697499999999</v>
      </c>
      <c r="T29" t="s">
        <v>939</v>
      </c>
      <c r="U29">
        <v>434426</v>
      </c>
      <c r="V29">
        <v>7168398</v>
      </c>
      <c r="W29">
        <v>55</v>
      </c>
    </row>
    <row r="30" spans="1:23" x14ac:dyDescent="0.25">
      <c r="A30">
        <v>2034</v>
      </c>
      <c r="B30" t="s">
        <v>481</v>
      </c>
      <c r="C30">
        <v>0</v>
      </c>
      <c r="E30" t="s">
        <v>956</v>
      </c>
      <c r="F30" t="s">
        <v>976</v>
      </c>
      <c r="G30" t="s">
        <v>958</v>
      </c>
      <c r="H30" t="s">
        <v>959</v>
      </c>
      <c r="I30" t="s">
        <v>938</v>
      </c>
      <c r="J30">
        <v>29479</v>
      </c>
      <c r="K30">
        <v>99.4</v>
      </c>
      <c r="L30">
        <v>25</v>
      </c>
      <c r="M30">
        <v>36</v>
      </c>
      <c r="N30">
        <v>7.41</v>
      </c>
      <c r="O30">
        <v>146</v>
      </c>
      <c r="P30">
        <v>5</v>
      </c>
      <c r="Q30">
        <v>39.130000000000003</v>
      </c>
      <c r="R30">
        <v>-25.602058299999999</v>
      </c>
      <c r="S30">
        <v>146.09420280000001</v>
      </c>
      <c r="T30" t="s">
        <v>939</v>
      </c>
      <c r="U30">
        <v>409044</v>
      </c>
      <c r="V30">
        <v>7168064</v>
      </c>
      <c r="W30">
        <v>55</v>
      </c>
    </row>
    <row r="31" spans="1:23" x14ac:dyDescent="0.25">
      <c r="A31">
        <v>2035</v>
      </c>
      <c r="B31" t="s">
        <v>481</v>
      </c>
      <c r="C31">
        <v>0</v>
      </c>
      <c r="E31" t="s">
        <v>956</v>
      </c>
      <c r="F31" t="s">
        <v>977</v>
      </c>
      <c r="G31" t="s">
        <v>958</v>
      </c>
      <c r="H31" t="s">
        <v>959</v>
      </c>
      <c r="I31" t="s">
        <v>938</v>
      </c>
      <c r="J31">
        <v>29481</v>
      </c>
      <c r="K31">
        <v>99.3</v>
      </c>
      <c r="L31">
        <v>25</v>
      </c>
      <c r="M31">
        <v>1</v>
      </c>
      <c r="N31">
        <v>39.409999999999997</v>
      </c>
      <c r="O31">
        <v>146</v>
      </c>
      <c r="P31">
        <v>42</v>
      </c>
      <c r="Q31">
        <v>6.08</v>
      </c>
      <c r="R31">
        <v>-25.027613899999999</v>
      </c>
      <c r="S31">
        <v>146.70168889999999</v>
      </c>
      <c r="T31" t="s">
        <v>939</v>
      </c>
      <c r="U31">
        <v>469904</v>
      </c>
      <c r="V31">
        <v>7231952</v>
      </c>
      <c r="W31">
        <v>55</v>
      </c>
    </row>
    <row r="32" spans="1:23" x14ac:dyDescent="0.25">
      <c r="A32">
        <v>1404</v>
      </c>
      <c r="B32" t="s">
        <v>481</v>
      </c>
      <c r="C32" t="s">
        <v>47</v>
      </c>
      <c r="D32">
        <v>23344</v>
      </c>
      <c r="E32" t="s">
        <v>480</v>
      </c>
      <c r="F32" t="s">
        <v>56</v>
      </c>
      <c r="G32" t="s">
        <v>936</v>
      </c>
      <c r="H32" t="s">
        <v>937</v>
      </c>
      <c r="I32" t="s">
        <v>961</v>
      </c>
      <c r="J32">
        <v>31253</v>
      </c>
      <c r="K32">
        <v>1966</v>
      </c>
      <c r="L32">
        <v>21</v>
      </c>
      <c r="M32">
        <v>57</v>
      </c>
      <c r="N32">
        <v>5.91</v>
      </c>
      <c r="O32">
        <v>142</v>
      </c>
      <c r="P32">
        <v>33</v>
      </c>
      <c r="Q32">
        <v>30.26</v>
      </c>
      <c r="R32">
        <v>-21.9516417</v>
      </c>
      <c r="S32">
        <v>142.55840559999999</v>
      </c>
      <c r="T32" t="s">
        <v>939</v>
      </c>
      <c r="U32">
        <v>660929</v>
      </c>
      <c r="V32">
        <v>7571699</v>
      </c>
      <c r="W32">
        <v>54</v>
      </c>
    </row>
    <row r="33" spans="1:23" x14ac:dyDescent="0.25">
      <c r="A33">
        <v>62883</v>
      </c>
      <c r="B33" t="s">
        <v>481</v>
      </c>
      <c r="C33" t="s">
        <v>47</v>
      </c>
      <c r="E33" t="s">
        <v>978</v>
      </c>
      <c r="F33" t="s">
        <v>61</v>
      </c>
      <c r="G33" t="s">
        <v>954</v>
      </c>
      <c r="H33" t="s">
        <v>937</v>
      </c>
      <c r="I33" t="s">
        <v>938</v>
      </c>
      <c r="J33">
        <v>40158</v>
      </c>
      <c r="K33">
        <v>1118.9000000000001</v>
      </c>
      <c r="L33">
        <v>23</v>
      </c>
      <c r="M33">
        <v>4</v>
      </c>
      <c r="N33">
        <v>23.24</v>
      </c>
      <c r="O33">
        <v>145</v>
      </c>
      <c r="P33">
        <v>40</v>
      </c>
      <c r="Q33">
        <v>27.23</v>
      </c>
      <c r="R33">
        <v>-23.0731222</v>
      </c>
      <c r="S33">
        <v>145.67423059999999</v>
      </c>
      <c r="T33" t="s">
        <v>939</v>
      </c>
      <c r="U33">
        <v>364197</v>
      </c>
      <c r="V33">
        <v>7447761</v>
      </c>
      <c r="W33">
        <v>55</v>
      </c>
    </row>
    <row r="34" spans="1:23" x14ac:dyDescent="0.25">
      <c r="A34">
        <v>655</v>
      </c>
      <c r="B34" t="s">
        <v>481</v>
      </c>
      <c r="C34">
        <v>0</v>
      </c>
      <c r="D34">
        <v>22545</v>
      </c>
      <c r="E34" t="s">
        <v>979</v>
      </c>
      <c r="F34" t="s">
        <v>980</v>
      </c>
      <c r="G34" t="s">
        <v>936</v>
      </c>
      <c r="H34" t="s">
        <v>937</v>
      </c>
      <c r="I34" t="s">
        <v>938</v>
      </c>
      <c r="J34">
        <v>24283</v>
      </c>
      <c r="K34">
        <v>1694.7</v>
      </c>
      <c r="L34">
        <v>25</v>
      </c>
      <c r="M34">
        <v>37</v>
      </c>
      <c r="N34">
        <v>20</v>
      </c>
      <c r="O34">
        <v>146</v>
      </c>
      <c r="P34">
        <v>37</v>
      </c>
      <c r="Q34">
        <v>13</v>
      </c>
      <c r="R34">
        <v>-25.6222222</v>
      </c>
      <c r="S34">
        <v>146.6202778</v>
      </c>
      <c r="T34" t="s">
        <v>939</v>
      </c>
      <c r="U34">
        <v>461877</v>
      </c>
      <c r="V34">
        <v>7166087</v>
      </c>
      <c r="W34">
        <v>55</v>
      </c>
    </row>
    <row r="35" spans="1:23" x14ac:dyDescent="0.25">
      <c r="A35">
        <v>63807</v>
      </c>
      <c r="B35" t="s">
        <v>481</v>
      </c>
      <c r="C35" t="s">
        <v>47</v>
      </c>
      <c r="E35" t="s">
        <v>981</v>
      </c>
      <c r="F35" t="s">
        <v>43</v>
      </c>
      <c r="G35" t="s">
        <v>954</v>
      </c>
      <c r="H35" t="s">
        <v>937</v>
      </c>
      <c r="I35" t="s">
        <v>938</v>
      </c>
      <c r="J35">
        <v>40346</v>
      </c>
      <c r="K35">
        <v>1008.14</v>
      </c>
      <c r="L35">
        <v>22</v>
      </c>
      <c r="M35">
        <v>40</v>
      </c>
      <c r="N35">
        <v>8.2200000000000006</v>
      </c>
      <c r="O35">
        <v>145</v>
      </c>
      <c r="P35">
        <v>42</v>
      </c>
      <c r="Q35">
        <v>35.880000000000003</v>
      </c>
      <c r="R35">
        <v>-22.668949999999999</v>
      </c>
      <c r="S35">
        <v>145.7099667</v>
      </c>
      <c r="T35" t="s">
        <v>939</v>
      </c>
      <c r="U35">
        <v>367467</v>
      </c>
      <c r="V35">
        <v>7492543</v>
      </c>
      <c r="W35">
        <v>55</v>
      </c>
    </row>
    <row r="36" spans="1:23" x14ac:dyDescent="0.25">
      <c r="A36">
        <v>617</v>
      </c>
      <c r="B36" t="s">
        <v>481</v>
      </c>
      <c r="C36">
        <v>0</v>
      </c>
      <c r="D36">
        <v>14499</v>
      </c>
      <c r="E36" t="s">
        <v>943</v>
      </c>
      <c r="F36" t="s">
        <v>982</v>
      </c>
      <c r="G36" t="s">
        <v>936</v>
      </c>
      <c r="H36" t="s">
        <v>937</v>
      </c>
      <c r="I36" t="s">
        <v>938</v>
      </c>
      <c r="J36">
        <v>21341</v>
      </c>
      <c r="K36">
        <v>416.7</v>
      </c>
      <c r="L36">
        <v>23</v>
      </c>
      <c r="M36">
        <v>17</v>
      </c>
      <c r="N36">
        <v>54.49</v>
      </c>
      <c r="O36">
        <v>144</v>
      </c>
      <c r="P36">
        <v>39</v>
      </c>
      <c r="Q36">
        <v>4.09</v>
      </c>
      <c r="R36">
        <v>-23.298469399999998</v>
      </c>
      <c r="S36">
        <v>144.6511361</v>
      </c>
      <c r="T36" t="s">
        <v>939</v>
      </c>
      <c r="U36">
        <v>259770</v>
      </c>
      <c r="V36">
        <v>7421482</v>
      </c>
      <c r="W36">
        <v>55</v>
      </c>
    </row>
    <row r="37" spans="1:23" x14ac:dyDescent="0.25">
      <c r="A37">
        <v>618</v>
      </c>
      <c r="B37" t="s">
        <v>481</v>
      </c>
      <c r="C37">
        <v>0</v>
      </c>
      <c r="D37">
        <v>22077</v>
      </c>
      <c r="E37" t="s">
        <v>943</v>
      </c>
      <c r="F37" t="s">
        <v>983</v>
      </c>
      <c r="G37" t="s">
        <v>936</v>
      </c>
      <c r="H37" t="s">
        <v>937</v>
      </c>
      <c r="I37" t="s">
        <v>938</v>
      </c>
      <c r="J37">
        <v>21700</v>
      </c>
      <c r="K37">
        <v>386.5</v>
      </c>
      <c r="L37">
        <v>23</v>
      </c>
      <c r="M37">
        <v>17</v>
      </c>
      <c r="N37">
        <v>54.46</v>
      </c>
      <c r="O37">
        <v>144</v>
      </c>
      <c r="P37">
        <v>38</v>
      </c>
      <c r="Q37">
        <v>4.0999999999999996</v>
      </c>
      <c r="R37">
        <v>-23.298461100000001</v>
      </c>
      <c r="S37">
        <v>144.6344722</v>
      </c>
      <c r="T37" t="s">
        <v>939</v>
      </c>
      <c r="U37">
        <v>258065</v>
      </c>
      <c r="V37">
        <v>7421455</v>
      </c>
      <c r="W37">
        <v>55</v>
      </c>
    </row>
    <row r="38" spans="1:23" x14ac:dyDescent="0.25">
      <c r="A38">
        <v>59899</v>
      </c>
      <c r="B38" t="s">
        <v>481</v>
      </c>
      <c r="C38" t="s">
        <v>47</v>
      </c>
      <c r="E38" t="s">
        <v>984</v>
      </c>
      <c r="F38" t="s">
        <v>63</v>
      </c>
      <c r="G38" t="s">
        <v>936</v>
      </c>
      <c r="H38" t="s">
        <v>937</v>
      </c>
      <c r="I38" t="s">
        <v>938</v>
      </c>
      <c r="J38">
        <v>38998</v>
      </c>
      <c r="K38">
        <v>1650</v>
      </c>
      <c r="L38">
        <v>25</v>
      </c>
      <c r="M38">
        <v>38</v>
      </c>
      <c r="N38">
        <v>35.299999999999997</v>
      </c>
      <c r="O38">
        <v>143</v>
      </c>
      <c r="P38">
        <v>54</v>
      </c>
      <c r="Q38">
        <v>22.15</v>
      </c>
      <c r="R38">
        <v>-25.6431389</v>
      </c>
      <c r="S38">
        <v>143.9061528</v>
      </c>
      <c r="T38" t="s">
        <v>939</v>
      </c>
      <c r="U38">
        <v>791794</v>
      </c>
      <c r="V38">
        <v>7160621</v>
      </c>
      <c r="W38">
        <v>54</v>
      </c>
    </row>
    <row r="39" spans="1:23" x14ac:dyDescent="0.25">
      <c r="A39">
        <v>1467</v>
      </c>
      <c r="B39" t="s">
        <v>481</v>
      </c>
      <c r="C39">
        <v>2</v>
      </c>
      <c r="D39">
        <v>23634</v>
      </c>
      <c r="E39" t="s">
        <v>474</v>
      </c>
      <c r="F39" t="s">
        <v>344</v>
      </c>
      <c r="G39" t="s">
        <v>936</v>
      </c>
      <c r="H39" t="s">
        <v>937</v>
      </c>
      <c r="I39" t="s">
        <v>938</v>
      </c>
      <c r="J39">
        <v>31742</v>
      </c>
      <c r="K39">
        <v>2065</v>
      </c>
      <c r="L39">
        <v>25</v>
      </c>
      <c r="M39">
        <v>28</v>
      </c>
      <c r="N39">
        <v>51.91</v>
      </c>
      <c r="O39">
        <v>144</v>
      </c>
      <c r="P39">
        <v>2</v>
      </c>
      <c r="Q39">
        <v>38.57</v>
      </c>
      <c r="R39">
        <v>-25.481086099999999</v>
      </c>
      <c r="S39">
        <v>144.04404719999999</v>
      </c>
      <c r="T39" t="s">
        <v>939</v>
      </c>
      <c r="U39">
        <v>202803</v>
      </c>
      <c r="V39">
        <v>7178471</v>
      </c>
      <c r="W39">
        <v>55</v>
      </c>
    </row>
    <row r="40" spans="1:23" x14ac:dyDescent="0.25">
      <c r="A40">
        <v>706</v>
      </c>
      <c r="B40" t="s">
        <v>481</v>
      </c>
      <c r="C40">
        <v>0</v>
      </c>
      <c r="D40">
        <v>22647</v>
      </c>
      <c r="E40" t="s">
        <v>985</v>
      </c>
      <c r="F40" t="s">
        <v>986</v>
      </c>
      <c r="G40" t="s">
        <v>936</v>
      </c>
      <c r="H40" t="s">
        <v>937</v>
      </c>
      <c r="I40" t="s">
        <v>938</v>
      </c>
      <c r="J40">
        <v>25049</v>
      </c>
      <c r="K40">
        <v>1716.33</v>
      </c>
      <c r="L40">
        <v>24</v>
      </c>
      <c r="M40">
        <v>16</v>
      </c>
      <c r="N40">
        <v>57.46</v>
      </c>
      <c r="O40">
        <v>145</v>
      </c>
      <c r="P40">
        <v>8</v>
      </c>
      <c r="Q40">
        <v>21.59</v>
      </c>
      <c r="R40">
        <v>-24.2826278</v>
      </c>
      <c r="S40">
        <v>145.13933059999999</v>
      </c>
      <c r="T40" t="s">
        <v>939</v>
      </c>
      <c r="U40">
        <v>311142</v>
      </c>
      <c r="V40">
        <v>7313211</v>
      </c>
      <c r="W40">
        <v>55</v>
      </c>
    </row>
    <row r="41" spans="1:23" x14ac:dyDescent="0.25">
      <c r="A41">
        <v>1971</v>
      </c>
      <c r="B41" t="s">
        <v>481</v>
      </c>
      <c r="C41">
        <v>2</v>
      </c>
      <c r="D41">
        <v>23638</v>
      </c>
      <c r="E41" t="s">
        <v>459</v>
      </c>
      <c r="F41" t="s">
        <v>345</v>
      </c>
      <c r="G41" t="s">
        <v>936</v>
      </c>
      <c r="H41" t="s">
        <v>937</v>
      </c>
      <c r="I41" t="s">
        <v>961</v>
      </c>
      <c r="J41">
        <v>32493</v>
      </c>
      <c r="K41">
        <v>1721.51</v>
      </c>
      <c r="L41">
        <v>25</v>
      </c>
      <c r="M41">
        <v>24</v>
      </c>
      <c r="N41">
        <v>16.420000000000002</v>
      </c>
      <c r="O41">
        <v>145</v>
      </c>
      <c r="P41">
        <v>54</v>
      </c>
      <c r="Q41">
        <v>30.11</v>
      </c>
      <c r="R41">
        <v>-25.404561099999999</v>
      </c>
      <c r="S41">
        <v>145.90836390000001</v>
      </c>
      <c r="T41" t="s">
        <v>939</v>
      </c>
      <c r="U41">
        <v>390202</v>
      </c>
      <c r="V41">
        <v>7189796</v>
      </c>
      <c r="W41">
        <v>55</v>
      </c>
    </row>
    <row r="42" spans="1:23" x14ac:dyDescent="0.25">
      <c r="A42">
        <v>846</v>
      </c>
      <c r="B42" t="s">
        <v>481</v>
      </c>
      <c r="C42">
        <v>0</v>
      </c>
      <c r="D42">
        <v>23604</v>
      </c>
      <c r="E42" t="s">
        <v>987</v>
      </c>
      <c r="F42" t="s">
        <v>988</v>
      </c>
      <c r="G42" t="s">
        <v>936</v>
      </c>
      <c r="H42" t="s">
        <v>937</v>
      </c>
      <c r="I42" t="s">
        <v>961</v>
      </c>
      <c r="J42">
        <v>32388</v>
      </c>
      <c r="K42">
        <v>1144.5</v>
      </c>
      <c r="L42">
        <v>21</v>
      </c>
      <c r="M42">
        <v>34</v>
      </c>
      <c r="N42">
        <v>30.5</v>
      </c>
      <c r="O42">
        <v>142</v>
      </c>
      <c r="P42">
        <v>9</v>
      </c>
      <c r="Q42">
        <v>32.619999999999997</v>
      </c>
      <c r="R42">
        <v>-21.575138899999999</v>
      </c>
      <c r="S42">
        <v>142.1590611</v>
      </c>
      <c r="T42" t="s">
        <v>939</v>
      </c>
      <c r="U42">
        <v>619999</v>
      </c>
      <c r="V42">
        <v>7613743</v>
      </c>
      <c r="W42">
        <v>54</v>
      </c>
    </row>
    <row r="43" spans="1:23" x14ac:dyDescent="0.25">
      <c r="A43">
        <v>1004</v>
      </c>
      <c r="B43" t="s">
        <v>481</v>
      </c>
      <c r="C43">
        <v>0</v>
      </c>
      <c r="D43">
        <v>23062</v>
      </c>
      <c r="E43" t="s">
        <v>989</v>
      </c>
      <c r="F43" t="s">
        <v>990</v>
      </c>
      <c r="G43" t="s">
        <v>936</v>
      </c>
      <c r="H43" t="s">
        <v>937</v>
      </c>
      <c r="I43" t="s">
        <v>961</v>
      </c>
      <c r="J43">
        <v>30173</v>
      </c>
      <c r="K43">
        <v>1386.8</v>
      </c>
      <c r="L43">
        <v>23</v>
      </c>
      <c r="M43">
        <v>9</v>
      </c>
      <c r="N43">
        <v>11.46</v>
      </c>
      <c r="O43">
        <v>145</v>
      </c>
      <c r="P43">
        <v>15</v>
      </c>
      <c r="Q43">
        <v>53.04</v>
      </c>
      <c r="R43">
        <v>-23.153183299999998</v>
      </c>
      <c r="S43">
        <v>145.26473329999999</v>
      </c>
      <c r="T43" t="s">
        <v>939</v>
      </c>
      <c r="U43">
        <v>322349</v>
      </c>
      <c r="V43">
        <v>7438456</v>
      </c>
      <c r="W43">
        <v>55</v>
      </c>
    </row>
    <row r="44" spans="1:23" x14ac:dyDescent="0.25">
      <c r="A44">
        <v>773</v>
      </c>
      <c r="B44" t="s">
        <v>481</v>
      </c>
      <c r="C44" t="s">
        <v>962</v>
      </c>
      <c r="D44">
        <v>22312</v>
      </c>
      <c r="E44" t="s">
        <v>991</v>
      </c>
      <c r="F44" t="s">
        <v>992</v>
      </c>
      <c r="G44" t="s">
        <v>936</v>
      </c>
      <c r="H44" t="s">
        <v>937</v>
      </c>
      <c r="I44" t="s">
        <v>961</v>
      </c>
      <c r="J44">
        <v>23577</v>
      </c>
      <c r="K44">
        <v>1266.0999999999999</v>
      </c>
      <c r="L44">
        <v>22</v>
      </c>
      <c r="M44">
        <v>22</v>
      </c>
      <c r="N44">
        <v>2.5</v>
      </c>
      <c r="O44">
        <v>143</v>
      </c>
      <c r="P44">
        <v>58</v>
      </c>
      <c r="Q44">
        <v>30.13</v>
      </c>
      <c r="R44">
        <v>-22.3673611</v>
      </c>
      <c r="S44">
        <v>143.97503610000001</v>
      </c>
      <c r="T44" t="s">
        <v>939</v>
      </c>
      <c r="U44">
        <v>806388</v>
      </c>
      <c r="V44">
        <v>7523473</v>
      </c>
      <c r="W44">
        <v>54</v>
      </c>
    </row>
    <row r="45" spans="1:23" x14ac:dyDescent="0.25">
      <c r="A45">
        <v>57369</v>
      </c>
      <c r="B45" t="s">
        <v>481</v>
      </c>
      <c r="C45" t="s">
        <v>962</v>
      </c>
      <c r="E45" t="s">
        <v>544</v>
      </c>
      <c r="F45" t="s">
        <v>993</v>
      </c>
      <c r="G45" t="s">
        <v>936</v>
      </c>
      <c r="H45" t="s">
        <v>937</v>
      </c>
      <c r="I45" t="s">
        <v>938</v>
      </c>
      <c r="J45">
        <v>35879</v>
      </c>
      <c r="K45">
        <v>1251.8</v>
      </c>
      <c r="L45">
        <v>22</v>
      </c>
      <c r="M45">
        <v>32</v>
      </c>
      <c r="N45">
        <v>27.5</v>
      </c>
      <c r="O45">
        <v>143</v>
      </c>
      <c r="P45">
        <v>53</v>
      </c>
      <c r="Q45">
        <v>51.13</v>
      </c>
      <c r="R45">
        <v>-22.540972199999999</v>
      </c>
      <c r="S45">
        <v>143.8975361</v>
      </c>
      <c r="T45" t="s">
        <v>939</v>
      </c>
      <c r="U45">
        <v>798030</v>
      </c>
      <c r="V45">
        <v>7504394</v>
      </c>
      <c r="W45">
        <v>54</v>
      </c>
    </row>
    <row r="46" spans="1:23" x14ac:dyDescent="0.25">
      <c r="A46">
        <v>68416</v>
      </c>
      <c r="B46" t="s">
        <v>481</v>
      </c>
      <c r="C46">
        <v>0</v>
      </c>
      <c r="E46" t="s">
        <v>994</v>
      </c>
      <c r="F46" t="s">
        <v>995</v>
      </c>
      <c r="G46" t="s">
        <v>954</v>
      </c>
      <c r="H46" t="s">
        <v>937</v>
      </c>
      <c r="I46" t="s">
        <v>938</v>
      </c>
      <c r="J46">
        <v>41461</v>
      </c>
      <c r="K46">
        <v>579.04</v>
      </c>
      <c r="L46">
        <v>23</v>
      </c>
      <c r="M46">
        <v>42</v>
      </c>
      <c r="N46">
        <v>14.66</v>
      </c>
      <c r="O46">
        <v>146</v>
      </c>
      <c r="P46">
        <v>16</v>
      </c>
      <c r="Q46">
        <v>35.71</v>
      </c>
      <c r="R46">
        <v>-23.704072199999999</v>
      </c>
      <c r="S46">
        <v>146.2765861</v>
      </c>
      <c r="T46" t="s">
        <v>939</v>
      </c>
      <c r="U46">
        <v>426252</v>
      </c>
      <c r="V46">
        <v>7378340</v>
      </c>
      <c r="W46">
        <v>55</v>
      </c>
    </row>
    <row r="47" spans="1:23" x14ac:dyDescent="0.25">
      <c r="A47">
        <v>1443</v>
      </c>
      <c r="B47" t="s">
        <v>481</v>
      </c>
      <c r="C47">
        <v>0</v>
      </c>
      <c r="D47">
        <v>23458</v>
      </c>
      <c r="E47" t="s">
        <v>969</v>
      </c>
      <c r="F47" t="s">
        <v>996</v>
      </c>
      <c r="G47" t="s">
        <v>958</v>
      </c>
      <c r="H47" t="s">
        <v>959</v>
      </c>
      <c r="I47" t="s">
        <v>961</v>
      </c>
      <c r="J47">
        <v>31647</v>
      </c>
      <c r="K47">
        <v>1287.56</v>
      </c>
      <c r="L47">
        <v>24</v>
      </c>
      <c r="M47">
        <v>21</v>
      </c>
      <c r="N47">
        <v>36.44</v>
      </c>
      <c r="O47">
        <v>145</v>
      </c>
      <c r="P47">
        <v>20</v>
      </c>
      <c r="Q47">
        <v>29.09</v>
      </c>
      <c r="R47">
        <v>-24.360122199999999</v>
      </c>
      <c r="S47">
        <v>145.34141389999999</v>
      </c>
      <c r="T47" t="s">
        <v>939</v>
      </c>
      <c r="U47">
        <v>331760</v>
      </c>
      <c r="V47">
        <v>7304888</v>
      </c>
      <c r="W47">
        <v>55</v>
      </c>
    </row>
    <row r="48" spans="1:23" x14ac:dyDescent="0.25">
      <c r="A48">
        <v>1462</v>
      </c>
      <c r="B48" t="s">
        <v>481</v>
      </c>
      <c r="C48">
        <v>0</v>
      </c>
      <c r="D48">
        <v>23463</v>
      </c>
      <c r="E48" t="s">
        <v>969</v>
      </c>
      <c r="F48" t="s">
        <v>997</v>
      </c>
      <c r="G48" t="s">
        <v>958</v>
      </c>
      <c r="H48" t="s">
        <v>959</v>
      </c>
      <c r="I48" t="s">
        <v>961</v>
      </c>
      <c r="J48">
        <v>31735</v>
      </c>
      <c r="K48">
        <v>1303.7</v>
      </c>
      <c r="L48">
        <v>24</v>
      </c>
      <c r="M48">
        <v>9</v>
      </c>
      <c r="N48">
        <v>38.5</v>
      </c>
      <c r="O48">
        <v>144</v>
      </c>
      <c r="P48">
        <v>13</v>
      </c>
      <c r="Q48">
        <v>25.15</v>
      </c>
      <c r="R48">
        <v>-24.160694400000001</v>
      </c>
      <c r="S48">
        <v>144.2236528</v>
      </c>
      <c r="T48" t="s">
        <v>939</v>
      </c>
      <c r="U48">
        <v>217891</v>
      </c>
      <c r="V48">
        <v>7325174</v>
      </c>
      <c r="W48">
        <v>55</v>
      </c>
    </row>
    <row r="49" spans="1:23" x14ac:dyDescent="0.25">
      <c r="A49">
        <v>64754</v>
      </c>
      <c r="B49" t="s">
        <v>481</v>
      </c>
      <c r="C49">
        <v>0</v>
      </c>
      <c r="E49" t="s">
        <v>998</v>
      </c>
      <c r="F49" t="s">
        <v>999</v>
      </c>
      <c r="G49" t="s">
        <v>954</v>
      </c>
      <c r="H49" t="s">
        <v>937</v>
      </c>
      <c r="I49" t="s">
        <v>938</v>
      </c>
      <c r="J49">
        <v>40885</v>
      </c>
      <c r="K49">
        <v>1158.5</v>
      </c>
      <c r="L49">
        <v>23</v>
      </c>
      <c r="M49">
        <v>46</v>
      </c>
      <c r="N49">
        <v>8.64</v>
      </c>
      <c r="O49">
        <v>145</v>
      </c>
      <c r="P49">
        <v>27</v>
      </c>
      <c r="Q49">
        <v>51.31</v>
      </c>
      <c r="R49">
        <v>-23.7690667</v>
      </c>
      <c r="S49">
        <v>145.4642528</v>
      </c>
      <c r="T49" t="s">
        <v>939</v>
      </c>
      <c r="U49">
        <v>343507</v>
      </c>
      <c r="V49">
        <v>7370486</v>
      </c>
      <c r="W49">
        <v>55</v>
      </c>
    </row>
    <row r="50" spans="1:23" x14ac:dyDescent="0.25">
      <c r="A50">
        <v>637</v>
      </c>
      <c r="B50" t="s">
        <v>481</v>
      </c>
      <c r="C50">
        <v>0</v>
      </c>
      <c r="D50">
        <v>17016</v>
      </c>
      <c r="E50" t="s">
        <v>1000</v>
      </c>
      <c r="F50" t="s">
        <v>1001</v>
      </c>
      <c r="G50" t="s">
        <v>936</v>
      </c>
      <c r="H50" t="s">
        <v>937</v>
      </c>
      <c r="I50" t="s">
        <v>961</v>
      </c>
      <c r="J50">
        <v>24286</v>
      </c>
      <c r="K50">
        <v>2744.72</v>
      </c>
      <c r="L50">
        <v>25</v>
      </c>
      <c r="M50">
        <v>0</v>
      </c>
      <c r="N50">
        <v>43.46</v>
      </c>
      <c r="O50">
        <v>145</v>
      </c>
      <c r="P50">
        <v>22</v>
      </c>
      <c r="Q50">
        <v>1.1499999999999999</v>
      </c>
      <c r="R50">
        <v>-25.012072199999999</v>
      </c>
      <c r="S50">
        <v>145.36698609999999</v>
      </c>
      <c r="T50" t="s">
        <v>939</v>
      </c>
      <c r="U50">
        <v>335214</v>
      </c>
      <c r="V50">
        <v>7232713</v>
      </c>
      <c r="W50">
        <v>55</v>
      </c>
    </row>
    <row r="51" spans="1:23" x14ac:dyDescent="0.25">
      <c r="A51">
        <v>796</v>
      </c>
      <c r="B51" t="s">
        <v>481</v>
      </c>
      <c r="C51">
        <v>0</v>
      </c>
      <c r="D51">
        <v>22301</v>
      </c>
      <c r="E51" t="s">
        <v>979</v>
      </c>
      <c r="F51" t="s">
        <v>1002</v>
      </c>
      <c r="G51" t="s">
        <v>936</v>
      </c>
      <c r="H51" t="s">
        <v>937</v>
      </c>
      <c r="I51" t="s">
        <v>961</v>
      </c>
      <c r="J51">
        <v>23553</v>
      </c>
      <c r="K51">
        <v>2676.45</v>
      </c>
      <c r="L51">
        <v>24</v>
      </c>
      <c r="M51">
        <v>45</v>
      </c>
      <c r="N51">
        <v>26.43</v>
      </c>
      <c r="O51">
        <v>145</v>
      </c>
      <c r="P51">
        <v>34</v>
      </c>
      <c r="Q51">
        <v>40.130000000000003</v>
      </c>
      <c r="R51">
        <v>-24.757341700000001</v>
      </c>
      <c r="S51">
        <v>145.5778139</v>
      </c>
      <c r="T51" t="s">
        <v>939</v>
      </c>
      <c r="U51">
        <v>356197</v>
      </c>
      <c r="V51">
        <v>7261164</v>
      </c>
      <c r="W51">
        <v>55</v>
      </c>
    </row>
    <row r="52" spans="1:23" x14ac:dyDescent="0.25">
      <c r="A52">
        <v>57342</v>
      </c>
      <c r="B52" t="s">
        <v>481</v>
      </c>
      <c r="C52">
        <v>0</v>
      </c>
      <c r="E52" t="s">
        <v>546</v>
      </c>
      <c r="F52" t="s">
        <v>1003</v>
      </c>
      <c r="G52" t="s">
        <v>936</v>
      </c>
      <c r="H52" t="s">
        <v>937</v>
      </c>
      <c r="I52" t="s">
        <v>938</v>
      </c>
      <c r="J52">
        <v>35806</v>
      </c>
      <c r="K52">
        <v>1911</v>
      </c>
      <c r="L52">
        <v>25</v>
      </c>
      <c r="M52">
        <v>8</v>
      </c>
      <c r="N52">
        <v>44.84</v>
      </c>
      <c r="O52">
        <v>143</v>
      </c>
      <c r="P52">
        <v>38</v>
      </c>
      <c r="Q52">
        <v>53.06</v>
      </c>
      <c r="R52">
        <v>-25.145788899999999</v>
      </c>
      <c r="S52">
        <v>143.6480722</v>
      </c>
      <c r="T52" t="s">
        <v>939</v>
      </c>
      <c r="U52">
        <v>766962</v>
      </c>
      <c r="V52">
        <v>7216277</v>
      </c>
      <c r="W52">
        <v>54</v>
      </c>
    </row>
    <row r="53" spans="1:23" x14ac:dyDescent="0.25">
      <c r="A53">
        <v>66562</v>
      </c>
      <c r="B53" t="s">
        <v>481</v>
      </c>
      <c r="C53">
        <v>0</v>
      </c>
      <c r="E53" t="s">
        <v>559</v>
      </c>
      <c r="F53" t="s">
        <v>1004</v>
      </c>
      <c r="G53" t="s">
        <v>954</v>
      </c>
      <c r="H53" t="s">
        <v>937</v>
      </c>
      <c r="I53" t="s">
        <v>938</v>
      </c>
      <c r="J53">
        <v>41175</v>
      </c>
      <c r="K53">
        <v>1101</v>
      </c>
      <c r="L53">
        <v>23</v>
      </c>
      <c r="M53">
        <v>22</v>
      </c>
      <c r="N53">
        <v>9.5500000000000007</v>
      </c>
      <c r="O53">
        <v>145</v>
      </c>
      <c r="P53">
        <v>11</v>
      </c>
      <c r="Q53">
        <v>31.73</v>
      </c>
      <c r="R53">
        <v>-23.369319399999998</v>
      </c>
      <c r="S53">
        <v>145.19214719999999</v>
      </c>
      <c r="T53" t="s">
        <v>939</v>
      </c>
      <c r="U53">
        <v>315215</v>
      </c>
      <c r="V53">
        <v>7414430</v>
      </c>
      <c r="W53">
        <v>55</v>
      </c>
    </row>
    <row r="54" spans="1:23" x14ac:dyDescent="0.25">
      <c r="A54">
        <v>743</v>
      </c>
      <c r="B54" t="s">
        <v>481</v>
      </c>
      <c r="C54" t="s">
        <v>962</v>
      </c>
      <c r="D54">
        <v>22130</v>
      </c>
      <c r="E54" t="s">
        <v>1005</v>
      </c>
      <c r="F54" t="s">
        <v>602</v>
      </c>
      <c r="G54" t="s">
        <v>936</v>
      </c>
      <c r="H54" t="s">
        <v>937</v>
      </c>
      <c r="I54" t="s">
        <v>938</v>
      </c>
      <c r="J54">
        <v>22953</v>
      </c>
      <c r="K54">
        <v>1464.9</v>
      </c>
      <c r="L54">
        <v>22</v>
      </c>
      <c r="M54">
        <v>28</v>
      </c>
      <c r="N54">
        <v>49.49</v>
      </c>
      <c r="O54">
        <v>144</v>
      </c>
      <c r="P54">
        <v>20</v>
      </c>
      <c r="Q54">
        <v>2.11</v>
      </c>
      <c r="R54">
        <v>-22.480413899999999</v>
      </c>
      <c r="S54">
        <v>144.33391940000001</v>
      </c>
      <c r="T54" t="s">
        <v>939</v>
      </c>
      <c r="U54">
        <v>225670</v>
      </c>
      <c r="V54">
        <v>7511546</v>
      </c>
      <c r="W54">
        <v>55</v>
      </c>
    </row>
    <row r="55" spans="1:23" x14ac:dyDescent="0.25">
      <c r="A55">
        <v>797</v>
      </c>
      <c r="B55" t="s">
        <v>481</v>
      </c>
      <c r="C55">
        <v>2</v>
      </c>
      <c r="D55">
        <v>22985</v>
      </c>
      <c r="E55" t="s">
        <v>480</v>
      </c>
      <c r="F55" t="s">
        <v>352</v>
      </c>
      <c r="G55" t="s">
        <v>936</v>
      </c>
      <c r="H55" t="s">
        <v>937</v>
      </c>
      <c r="I55" t="s">
        <v>961</v>
      </c>
      <c r="J55">
        <v>29926</v>
      </c>
      <c r="K55">
        <v>1848.5</v>
      </c>
      <c r="L55">
        <v>24</v>
      </c>
      <c r="M55">
        <v>28</v>
      </c>
      <c r="N55">
        <v>3.64</v>
      </c>
      <c r="O55">
        <v>145</v>
      </c>
      <c r="P55">
        <v>32</v>
      </c>
      <c r="Q55">
        <v>37.93</v>
      </c>
      <c r="R55">
        <v>-24.467677800000001</v>
      </c>
      <c r="S55">
        <v>145.54386940000001</v>
      </c>
      <c r="T55" t="s">
        <v>939</v>
      </c>
      <c r="U55">
        <v>352425</v>
      </c>
      <c r="V55">
        <v>7293207</v>
      </c>
      <c r="W55">
        <v>55</v>
      </c>
    </row>
    <row r="56" spans="1:23" x14ac:dyDescent="0.25">
      <c r="A56">
        <v>1682</v>
      </c>
      <c r="B56" t="s">
        <v>481</v>
      </c>
      <c r="C56">
        <v>0</v>
      </c>
      <c r="E56" t="s">
        <v>956</v>
      </c>
      <c r="F56" t="s">
        <v>1006</v>
      </c>
      <c r="G56" t="s">
        <v>958</v>
      </c>
      <c r="H56" t="s">
        <v>959</v>
      </c>
      <c r="I56" t="s">
        <v>938</v>
      </c>
      <c r="J56">
        <v>24108</v>
      </c>
      <c r="L56">
        <v>21</v>
      </c>
      <c r="M56">
        <v>30</v>
      </c>
      <c r="N56">
        <v>31.48</v>
      </c>
      <c r="O56">
        <v>145</v>
      </c>
      <c r="P56">
        <v>38</v>
      </c>
      <c r="Q56">
        <v>43.04</v>
      </c>
      <c r="R56">
        <v>-21.508744400000001</v>
      </c>
      <c r="S56">
        <v>145.6452889</v>
      </c>
      <c r="T56" t="s">
        <v>939</v>
      </c>
      <c r="U56">
        <v>359679</v>
      </c>
      <c r="V56">
        <v>7620930</v>
      </c>
      <c r="W56">
        <v>55</v>
      </c>
    </row>
    <row r="57" spans="1:23" x14ac:dyDescent="0.25">
      <c r="A57">
        <v>1683</v>
      </c>
      <c r="B57" t="s">
        <v>481</v>
      </c>
      <c r="C57">
        <v>0</v>
      </c>
      <c r="E57" t="s">
        <v>956</v>
      </c>
      <c r="F57" t="s">
        <v>1007</v>
      </c>
      <c r="G57" t="s">
        <v>958</v>
      </c>
      <c r="H57" t="s">
        <v>959</v>
      </c>
      <c r="I57" t="s">
        <v>938</v>
      </c>
      <c r="J57">
        <v>24108</v>
      </c>
      <c r="L57">
        <v>21</v>
      </c>
      <c r="M57">
        <v>25</v>
      </c>
      <c r="N57">
        <v>49.47</v>
      </c>
      <c r="O57">
        <v>146</v>
      </c>
      <c r="P57">
        <v>1</v>
      </c>
      <c r="Q57">
        <v>11.01</v>
      </c>
      <c r="R57">
        <v>-21.4304083</v>
      </c>
      <c r="S57">
        <v>146.01972499999999</v>
      </c>
      <c r="T57" t="s">
        <v>939</v>
      </c>
      <c r="U57">
        <v>398412</v>
      </c>
      <c r="V57">
        <v>7629891</v>
      </c>
      <c r="W57">
        <v>55</v>
      </c>
    </row>
    <row r="58" spans="1:23" x14ac:dyDescent="0.25">
      <c r="A58">
        <v>1684</v>
      </c>
      <c r="B58" t="s">
        <v>481</v>
      </c>
      <c r="C58">
        <v>0</v>
      </c>
      <c r="E58" t="s">
        <v>956</v>
      </c>
      <c r="F58" t="s">
        <v>1008</v>
      </c>
      <c r="G58" t="s">
        <v>958</v>
      </c>
      <c r="H58" t="s">
        <v>959</v>
      </c>
      <c r="I58" t="s">
        <v>938</v>
      </c>
      <c r="J58">
        <v>24108</v>
      </c>
      <c r="L58">
        <v>21</v>
      </c>
      <c r="M58">
        <v>25</v>
      </c>
      <c r="N58">
        <v>12.48</v>
      </c>
      <c r="O58">
        <v>146</v>
      </c>
      <c r="P58">
        <v>2</v>
      </c>
      <c r="Q58">
        <v>21.01</v>
      </c>
      <c r="R58">
        <v>-21.4201333</v>
      </c>
      <c r="S58">
        <v>146.03916939999999</v>
      </c>
      <c r="T58" t="s">
        <v>939</v>
      </c>
      <c r="U58">
        <v>400420</v>
      </c>
      <c r="V58">
        <v>7631041</v>
      </c>
      <c r="W58">
        <v>55</v>
      </c>
    </row>
    <row r="59" spans="1:23" x14ac:dyDescent="0.25">
      <c r="A59">
        <v>1685</v>
      </c>
      <c r="B59" t="s">
        <v>481</v>
      </c>
      <c r="C59">
        <v>0</v>
      </c>
      <c r="E59" t="s">
        <v>956</v>
      </c>
      <c r="F59" t="s">
        <v>1009</v>
      </c>
      <c r="G59" t="s">
        <v>958</v>
      </c>
      <c r="H59" t="s">
        <v>959</v>
      </c>
      <c r="I59" t="s">
        <v>938</v>
      </c>
      <c r="J59">
        <v>24108</v>
      </c>
      <c r="L59">
        <v>21</v>
      </c>
      <c r="M59">
        <v>24</v>
      </c>
      <c r="N59">
        <v>18.47</v>
      </c>
      <c r="O59">
        <v>146</v>
      </c>
      <c r="P59">
        <v>2</v>
      </c>
      <c r="Q59">
        <v>25</v>
      </c>
      <c r="R59">
        <v>-21.4051306</v>
      </c>
      <c r="S59">
        <v>146.04027780000001</v>
      </c>
      <c r="T59" t="s">
        <v>939</v>
      </c>
      <c r="U59">
        <v>400525</v>
      </c>
      <c r="V59">
        <v>7632702</v>
      </c>
      <c r="W59">
        <v>55</v>
      </c>
    </row>
    <row r="60" spans="1:23" x14ac:dyDescent="0.25">
      <c r="A60">
        <v>1686</v>
      </c>
      <c r="B60" t="s">
        <v>481</v>
      </c>
      <c r="C60">
        <v>0</v>
      </c>
      <c r="E60" t="s">
        <v>956</v>
      </c>
      <c r="F60" t="s">
        <v>1010</v>
      </c>
      <c r="G60" t="s">
        <v>958</v>
      </c>
      <c r="H60" t="s">
        <v>959</v>
      </c>
      <c r="I60" t="s">
        <v>938</v>
      </c>
      <c r="J60">
        <v>24108</v>
      </c>
      <c r="L60">
        <v>21</v>
      </c>
      <c r="M60">
        <v>23</v>
      </c>
      <c r="N60">
        <v>24.47</v>
      </c>
      <c r="O60">
        <v>146</v>
      </c>
      <c r="P60">
        <v>4</v>
      </c>
      <c r="Q60">
        <v>6.02</v>
      </c>
      <c r="R60">
        <v>-21.390130599999999</v>
      </c>
      <c r="S60">
        <v>146.06833889999999</v>
      </c>
      <c r="T60" t="s">
        <v>939</v>
      </c>
      <c r="U60">
        <v>403424</v>
      </c>
      <c r="V60">
        <v>7634380</v>
      </c>
      <c r="W60">
        <v>55</v>
      </c>
    </row>
    <row r="61" spans="1:23" x14ac:dyDescent="0.25">
      <c r="A61">
        <v>1687</v>
      </c>
      <c r="B61" t="s">
        <v>481</v>
      </c>
      <c r="C61">
        <v>0</v>
      </c>
      <c r="E61" t="s">
        <v>956</v>
      </c>
      <c r="F61" t="s">
        <v>1011</v>
      </c>
      <c r="G61" t="s">
        <v>958</v>
      </c>
      <c r="H61" t="s">
        <v>959</v>
      </c>
      <c r="I61" t="s">
        <v>938</v>
      </c>
      <c r="J61">
        <v>24108</v>
      </c>
      <c r="L61">
        <v>21</v>
      </c>
      <c r="M61">
        <v>27</v>
      </c>
      <c r="N61">
        <v>0.49</v>
      </c>
      <c r="O61">
        <v>145</v>
      </c>
      <c r="P61">
        <v>57</v>
      </c>
      <c r="Q61">
        <v>50.01</v>
      </c>
      <c r="R61">
        <v>-21.450136100000002</v>
      </c>
      <c r="S61">
        <v>145.9638917</v>
      </c>
      <c r="T61" t="s">
        <v>939</v>
      </c>
      <c r="U61">
        <v>392640</v>
      </c>
      <c r="V61">
        <v>7627670</v>
      </c>
      <c r="W61">
        <v>55</v>
      </c>
    </row>
    <row r="62" spans="1:23" x14ac:dyDescent="0.25">
      <c r="A62">
        <v>768</v>
      </c>
      <c r="B62" t="s">
        <v>481</v>
      </c>
      <c r="C62">
        <v>0</v>
      </c>
      <c r="D62">
        <v>22106</v>
      </c>
      <c r="E62" t="s">
        <v>1000</v>
      </c>
      <c r="F62" t="s">
        <v>1012</v>
      </c>
      <c r="G62" t="s">
        <v>936</v>
      </c>
      <c r="H62" t="s">
        <v>937</v>
      </c>
      <c r="I62" t="s">
        <v>938</v>
      </c>
      <c r="J62">
        <v>22487</v>
      </c>
      <c r="K62">
        <v>2764.5</v>
      </c>
      <c r="L62">
        <v>26</v>
      </c>
      <c r="M62">
        <v>11</v>
      </c>
      <c r="N62">
        <v>34.479999999999997</v>
      </c>
      <c r="O62">
        <v>144</v>
      </c>
      <c r="P62">
        <v>16</v>
      </c>
      <c r="Q62">
        <v>9.2200000000000006</v>
      </c>
      <c r="R62">
        <v>-26.1929111</v>
      </c>
      <c r="S62">
        <v>144.26922780000001</v>
      </c>
      <c r="T62" t="s">
        <v>939</v>
      </c>
      <c r="U62">
        <v>227094</v>
      </c>
      <c r="V62">
        <v>7100070</v>
      </c>
      <c r="W62">
        <v>55</v>
      </c>
    </row>
    <row r="63" spans="1:23" x14ac:dyDescent="0.25">
      <c r="A63">
        <v>783</v>
      </c>
      <c r="B63" t="s">
        <v>481</v>
      </c>
      <c r="C63">
        <v>0</v>
      </c>
      <c r="D63">
        <v>22632</v>
      </c>
      <c r="E63" t="s">
        <v>1013</v>
      </c>
      <c r="F63" t="s">
        <v>1014</v>
      </c>
      <c r="G63" t="s">
        <v>936</v>
      </c>
      <c r="H63" t="s">
        <v>937</v>
      </c>
      <c r="I63" t="s">
        <v>938</v>
      </c>
      <c r="J63">
        <v>25194</v>
      </c>
      <c r="K63">
        <v>1630.7</v>
      </c>
      <c r="L63">
        <v>25</v>
      </c>
      <c r="M63">
        <v>14</v>
      </c>
      <c r="N63">
        <v>18.7</v>
      </c>
      <c r="O63">
        <v>143</v>
      </c>
      <c r="P63">
        <v>48</v>
      </c>
      <c r="Q63">
        <v>39.61</v>
      </c>
      <c r="R63">
        <v>-25.2385278</v>
      </c>
      <c r="S63">
        <v>143.81100280000001</v>
      </c>
      <c r="T63" t="s">
        <v>939</v>
      </c>
      <c r="U63">
        <v>783181</v>
      </c>
      <c r="V63">
        <v>7205667</v>
      </c>
      <c r="W63">
        <v>54</v>
      </c>
    </row>
    <row r="64" spans="1:23" x14ac:dyDescent="0.25">
      <c r="A64">
        <v>62591</v>
      </c>
      <c r="B64" t="s">
        <v>481</v>
      </c>
      <c r="C64" t="s">
        <v>47</v>
      </c>
      <c r="E64" t="s">
        <v>994</v>
      </c>
      <c r="F64" t="s">
        <v>64</v>
      </c>
      <c r="G64" t="s">
        <v>954</v>
      </c>
      <c r="H64" t="s">
        <v>937</v>
      </c>
      <c r="I64" t="s">
        <v>938</v>
      </c>
      <c r="J64">
        <v>40091</v>
      </c>
      <c r="K64">
        <v>1296.7</v>
      </c>
      <c r="L64">
        <v>20</v>
      </c>
      <c r="M64">
        <v>50</v>
      </c>
      <c r="N64">
        <v>3.14</v>
      </c>
      <c r="O64">
        <v>144</v>
      </c>
      <c r="P64">
        <v>47</v>
      </c>
      <c r="Q64">
        <v>50.54</v>
      </c>
      <c r="R64">
        <v>-20.834205600000001</v>
      </c>
      <c r="S64">
        <v>144.79737220000001</v>
      </c>
      <c r="T64" t="s">
        <v>939</v>
      </c>
      <c r="U64">
        <v>270788</v>
      </c>
      <c r="V64">
        <v>7694626</v>
      </c>
      <c r="W64">
        <v>55</v>
      </c>
    </row>
    <row r="65" spans="1:23" x14ac:dyDescent="0.25">
      <c r="A65">
        <v>658</v>
      </c>
      <c r="B65" t="s">
        <v>481</v>
      </c>
      <c r="C65">
        <v>0</v>
      </c>
      <c r="D65">
        <v>17115</v>
      </c>
      <c r="E65" t="s">
        <v>1000</v>
      </c>
      <c r="F65" t="s">
        <v>1015</v>
      </c>
      <c r="G65" t="s">
        <v>936</v>
      </c>
      <c r="H65" t="s">
        <v>937</v>
      </c>
      <c r="I65" t="s">
        <v>961</v>
      </c>
      <c r="J65">
        <v>24234</v>
      </c>
      <c r="K65">
        <v>2744.42</v>
      </c>
      <c r="L65">
        <v>25</v>
      </c>
      <c r="M65">
        <v>2</v>
      </c>
      <c r="N65">
        <v>34.44</v>
      </c>
      <c r="O65">
        <v>145</v>
      </c>
      <c r="P65">
        <v>36</v>
      </c>
      <c r="Q65">
        <v>24.12</v>
      </c>
      <c r="R65">
        <v>-25.042899999999999</v>
      </c>
      <c r="S65">
        <v>145.60669999999999</v>
      </c>
      <c r="T65" t="s">
        <v>939</v>
      </c>
      <c r="U65">
        <v>359442</v>
      </c>
      <c r="V65">
        <v>7229569</v>
      </c>
      <c r="W65">
        <v>55</v>
      </c>
    </row>
    <row r="66" spans="1:23" x14ac:dyDescent="0.25">
      <c r="A66">
        <v>1985</v>
      </c>
      <c r="B66" t="s">
        <v>481</v>
      </c>
      <c r="C66">
        <v>0</v>
      </c>
      <c r="D66">
        <v>23637</v>
      </c>
      <c r="E66" t="s">
        <v>1016</v>
      </c>
      <c r="F66" t="s">
        <v>1017</v>
      </c>
      <c r="G66" t="s">
        <v>936</v>
      </c>
      <c r="H66" t="s">
        <v>937</v>
      </c>
      <c r="I66" t="s">
        <v>961</v>
      </c>
      <c r="J66">
        <v>32488</v>
      </c>
      <c r="K66">
        <v>1150.5999999999999</v>
      </c>
      <c r="L66">
        <v>21</v>
      </c>
      <c r="M66">
        <v>48</v>
      </c>
      <c r="N66">
        <v>33.96</v>
      </c>
      <c r="O66">
        <v>144</v>
      </c>
      <c r="P66">
        <v>0</v>
      </c>
      <c r="Q66">
        <v>11.27</v>
      </c>
      <c r="R66">
        <v>-21.809433299999998</v>
      </c>
      <c r="S66">
        <v>144.00313059999999</v>
      </c>
      <c r="T66" t="s">
        <v>939</v>
      </c>
      <c r="U66">
        <v>190145</v>
      </c>
      <c r="V66">
        <v>7585245</v>
      </c>
      <c r="W66">
        <v>55</v>
      </c>
    </row>
    <row r="67" spans="1:23" x14ac:dyDescent="0.25">
      <c r="A67">
        <v>1047</v>
      </c>
      <c r="B67" t="s">
        <v>481</v>
      </c>
      <c r="C67">
        <v>0</v>
      </c>
      <c r="D67">
        <v>23690</v>
      </c>
      <c r="E67" t="s">
        <v>1018</v>
      </c>
      <c r="F67" t="s">
        <v>1019</v>
      </c>
      <c r="G67" t="s">
        <v>958</v>
      </c>
      <c r="H67" t="s">
        <v>959</v>
      </c>
      <c r="I67" t="s">
        <v>938</v>
      </c>
      <c r="J67">
        <v>32013</v>
      </c>
      <c r="K67">
        <v>550</v>
      </c>
      <c r="L67">
        <v>20</v>
      </c>
      <c r="M67">
        <v>40</v>
      </c>
      <c r="N67">
        <v>35.49</v>
      </c>
      <c r="O67">
        <v>145</v>
      </c>
      <c r="P67">
        <v>50</v>
      </c>
      <c r="Q67">
        <v>41</v>
      </c>
      <c r="R67">
        <v>-20.676525000000002</v>
      </c>
      <c r="S67">
        <v>145.84472220000001</v>
      </c>
      <c r="T67" t="s">
        <v>939</v>
      </c>
      <c r="U67">
        <v>379670</v>
      </c>
      <c r="V67">
        <v>7713215</v>
      </c>
      <c r="W67">
        <v>55</v>
      </c>
    </row>
    <row r="68" spans="1:23" x14ac:dyDescent="0.25">
      <c r="A68">
        <v>1048</v>
      </c>
      <c r="B68" t="s">
        <v>481</v>
      </c>
      <c r="C68">
        <v>0</v>
      </c>
      <c r="D68">
        <v>23697</v>
      </c>
      <c r="E68" t="s">
        <v>1018</v>
      </c>
      <c r="F68" t="s">
        <v>1020</v>
      </c>
      <c r="G68" t="s">
        <v>958</v>
      </c>
      <c r="H68" t="s">
        <v>959</v>
      </c>
      <c r="I68" t="s">
        <v>938</v>
      </c>
      <c r="J68">
        <v>32028</v>
      </c>
      <c r="K68">
        <v>500.5</v>
      </c>
      <c r="L68">
        <v>20</v>
      </c>
      <c r="M68">
        <v>41</v>
      </c>
      <c r="N68">
        <v>35.49</v>
      </c>
      <c r="O68">
        <v>145</v>
      </c>
      <c r="P68">
        <v>49</v>
      </c>
      <c r="Q68">
        <v>31.01</v>
      </c>
      <c r="R68">
        <v>-20.6931917</v>
      </c>
      <c r="S68">
        <v>145.82528060000001</v>
      </c>
      <c r="T68" t="s">
        <v>939</v>
      </c>
      <c r="U68">
        <v>377658</v>
      </c>
      <c r="V68">
        <v>7711356</v>
      </c>
      <c r="W68">
        <v>55</v>
      </c>
    </row>
    <row r="69" spans="1:23" x14ac:dyDescent="0.25">
      <c r="A69">
        <v>1049</v>
      </c>
      <c r="B69" t="s">
        <v>481</v>
      </c>
      <c r="C69">
        <v>0</v>
      </c>
      <c r="D69">
        <v>23701</v>
      </c>
      <c r="E69" t="s">
        <v>1018</v>
      </c>
      <c r="F69" t="s">
        <v>1021</v>
      </c>
      <c r="G69" t="s">
        <v>958</v>
      </c>
      <c r="H69" t="s">
        <v>959</v>
      </c>
      <c r="I69" t="s">
        <v>938</v>
      </c>
      <c r="J69">
        <v>32044</v>
      </c>
      <c r="K69">
        <v>500</v>
      </c>
      <c r="L69">
        <v>20</v>
      </c>
      <c r="M69">
        <v>43</v>
      </c>
      <c r="N69">
        <v>10.5</v>
      </c>
      <c r="O69">
        <v>145</v>
      </c>
      <c r="P69">
        <v>47</v>
      </c>
      <c r="Q69">
        <v>58.01</v>
      </c>
      <c r="R69">
        <v>-20.7195833</v>
      </c>
      <c r="S69">
        <v>145.7994472</v>
      </c>
      <c r="T69" t="s">
        <v>939</v>
      </c>
      <c r="U69">
        <v>374989</v>
      </c>
      <c r="V69">
        <v>7708415</v>
      </c>
      <c r="W69">
        <v>55</v>
      </c>
    </row>
    <row r="70" spans="1:23" x14ac:dyDescent="0.25">
      <c r="A70">
        <v>1050</v>
      </c>
      <c r="B70" t="s">
        <v>481</v>
      </c>
      <c r="C70">
        <v>0</v>
      </c>
      <c r="D70">
        <v>23706</v>
      </c>
      <c r="E70" t="s">
        <v>1018</v>
      </c>
      <c r="F70" t="s">
        <v>1022</v>
      </c>
      <c r="G70" t="s">
        <v>958</v>
      </c>
      <c r="H70" t="s">
        <v>959</v>
      </c>
      <c r="I70" t="s">
        <v>938</v>
      </c>
      <c r="J70">
        <v>32060</v>
      </c>
      <c r="K70">
        <v>500</v>
      </c>
      <c r="L70">
        <v>20</v>
      </c>
      <c r="M70">
        <v>44</v>
      </c>
      <c r="N70">
        <v>22.49</v>
      </c>
      <c r="O70">
        <v>145</v>
      </c>
      <c r="P70">
        <v>36</v>
      </c>
      <c r="Q70">
        <v>41.99</v>
      </c>
      <c r="R70">
        <v>-20.7395806</v>
      </c>
      <c r="S70">
        <v>145.6116639</v>
      </c>
      <c r="T70" t="s">
        <v>939</v>
      </c>
      <c r="U70">
        <v>355452</v>
      </c>
      <c r="V70">
        <v>7706045</v>
      </c>
      <c r="W70">
        <v>55</v>
      </c>
    </row>
    <row r="71" spans="1:23" x14ac:dyDescent="0.25">
      <c r="A71">
        <v>1051</v>
      </c>
      <c r="B71" t="s">
        <v>481</v>
      </c>
      <c r="C71">
        <v>0</v>
      </c>
      <c r="D71">
        <v>23711</v>
      </c>
      <c r="E71" t="s">
        <v>1018</v>
      </c>
      <c r="F71" t="s">
        <v>1023</v>
      </c>
      <c r="G71" t="s">
        <v>958</v>
      </c>
      <c r="H71" t="s">
        <v>959</v>
      </c>
      <c r="I71" t="s">
        <v>938</v>
      </c>
      <c r="J71">
        <v>32073</v>
      </c>
      <c r="K71">
        <v>530</v>
      </c>
      <c r="L71">
        <v>20</v>
      </c>
      <c r="M71">
        <v>45</v>
      </c>
      <c r="N71">
        <v>1.49</v>
      </c>
      <c r="O71">
        <v>145</v>
      </c>
      <c r="P71">
        <v>46</v>
      </c>
      <c r="Q71">
        <v>0.99</v>
      </c>
      <c r="R71">
        <v>-20.750413900000002</v>
      </c>
      <c r="S71">
        <v>145.76694169999999</v>
      </c>
      <c r="T71" t="s">
        <v>939</v>
      </c>
      <c r="U71">
        <v>371630</v>
      </c>
      <c r="V71">
        <v>7704977</v>
      </c>
      <c r="W71">
        <v>55</v>
      </c>
    </row>
    <row r="72" spans="1:23" x14ac:dyDescent="0.25">
      <c r="A72">
        <v>1052</v>
      </c>
      <c r="B72" t="s">
        <v>481</v>
      </c>
      <c r="C72">
        <v>0</v>
      </c>
      <c r="E72" t="s">
        <v>1018</v>
      </c>
      <c r="F72" t="s">
        <v>1024</v>
      </c>
      <c r="G72" t="s">
        <v>958</v>
      </c>
      <c r="H72" t="s">
        <v>959</v>
      </c>
      <c r="I72" t="s">
        <v>938</v>
      </c>
      <c r="J72">
        <v>31980</v>
      </c>
      <c r="K72">
        <v>79.900000000000006</v>
      </c>
      <c r="L72">
        <v>20</v>
      </c>
      <c r="M72">
        <v>46</v>
      </c>
      <c r="N72">
        <v>24.49</v>
      </c>
      <c r="O72">
        <v>145</v>
      </c>
      <c r="P72">
        <v>44</v>
      </c>
      <c r="Q72">
        <v>33.01</v>
      </c>
      <c r="R72">
        <v>-20.7734694</v>
      </c>
      <c r="S72">
        <v>145.74250280000001</v>
      </c>
      <c r="T72" t="s">
        <v>939</v>
      </c>
      <c r="U72">
        <v>369105</v>
      </c>
      <c r="V72">
        <v>7702405</v>
      </c>
      <c r="W72">
        <v>55</v>
      </c>
    </row>
    <row r="73" spans="1:23" x14ac:dyDescent="0.25">
      <c r="A73">
        <v>1053</v>
      </c>
      <c r="B73" t="s">
        <v>481</v>
      </c>
      <c r="C73">
        <v>0</v>
      </c>
      <c r="D73">
        <v>23679</v>
      </c>
      <c r="E73" t="s">
        <v>1018</v>
      </c>
      <c r="F73" t="s">
        <v>1025</v>
      </c>
      <c r="G73" t="s">
        <v>958</v>
      </c>
      <c r="H73" t="s">
        <v>959</v>
      </c>
      <c r="I73" t="s">
        <v>938</v>
      </c>
      <c r="J73">
        <v>31995</v>
      </c>
      <c r="K73">
        <v>500.4</v>
      </c>
      <c r="L73">
        <v>20</v>
      </c>
      <c r="M73">
        <v>46</v>
      </c>
      <c r="N73">
        <v>24.5</v>
      </c>
      <c r="O73">
        <v>145</v>
      </c>
      <c r="P73">
        <v>44</v>
      </c>
      <c r="Q73">
        <v>33</v>
      </c>
      <c r="R73">
        <v>-20.7734722</v>
      </c>
      <c r="S73">
        <v>145.74250000000001</v>
      </c>
      <c r="T73" t="s">
        <v>939</v>
      </c>
      <c r="U73">
        <v>369105</v>
      </c>
      <c r="V73">
        <v>7702405</v>
      </c>
      <c r="W73">
        <v>55</v>
      </c>
    </row>
    <row r="74" spans="1:23" x14ac:dyDescent="0.25">
      <c r="A74">
        <v>784</v>
      </c>
      <c r="B74" t="s">
        <v>481</v>
      </c>
      <c r="C74">
        <v>0</v>
      </c>
      <c r="D74">
        <v>22179</v>
      </c>
      <c r="E74" t="s">
        <v>1013</v>
      </c>
      <c r="F74" t="s">
        <v>1026</v>
      </c>
      <c r="G74" t="s">
        <v>936</v>
      </c>
      <c r="H74" t="s">
        <v>937</v>
      </c>
      <c r="I74" t="s">
        <v>961</v>
      </c>
      <c r="J74">
        <v>23184</v>
      </c>
      <c r="K74">
        <v>1504.8</v>
      </c>
      <c r="L74">
        <v>25</v>
      </c>
      <c r="M74">
        <v>56</v>
      </c>
      <c r="N74">
        <v>0.5</v>
      </c>
      <c r="O74">
        <v>143</v>
      </c>
      <c r="P74">
        <v>57</v>
      </c>
      <c r="Q74">
        <v>51.24</v>
      </c>
      <c r="R74">
        <v>-25.933472200000001</v>
      </c>
      <c r="S74">
        <v>143.96423329999999</v>
      </c>
      <c r="T74" t="s">
        <v>939</v>
      </c>
      <c r="U74">
        <v>796904</v>
      </c>
      <c r="V74">
        <v>7128313</v>
      </c>
      <c r="W74">
        <v>54</v>
      </c>
    </row>
    <row r="75" spans="1:23" x14ac:dyDescent="0.25">
      <c r="A75">
        <v>1492</v>
      </c>
      <c r="B75" t="s">
        <v>481</v>
      </c>
      <c r="C75">
        <v>2</v>
      </c>
      <c r="D75">
        <v>23568</v>
      </c>
      <c r="E75" t="s">
        <v>485</v>
      </c>
      <c r="F75" t="s">
        <v>354</v>
      </c>
      <c r="G75" t="s">
        <v>936</v>
      </c>
      <c r="H75" t="s">
        <v>937</v>
      </c>
      <c r="I75" t="s">
        <v>961</v>
      </c>
      <c r="J75">
        <v>31904</v>
      </c>
      <c r="K75">
        <v>1458.5</v>
      </c>
      <c r="L75">
        <v>25</v>
      </c>
      <c r="M75">
        <v>20</v>
      </c>
      <c r="N75">
        <v>52.44</v>
      </c>
      <c r="O75">
        <v>145</v>
      </c>
      <c r="P75">
        <v>22</v>
      </c>
      <c r="Q75">
        <v>18.149999999999999</v>
      </c>
      <c r="R75">
        <v>-25.347899999999999</v>
      </c>
      <c r="S75">
        <v>145.37170829999999</v>
      </c>
      <c r="T75" t="s">
        <v>939</v>
      </c>
      <c r="U75">
        <v>336140</v>
      </c>
      <c r="V75">
        <v>7195522</v>
      </c>
      <c r="W75">
        <v>55</v>
      </c>
    </row>
    <row r="76" spans="1:23" x14ac:dyDescent="0.25">
      <c r="A76">
        <v>707</v>
      </c>
      <c r="B76" t="s">
        <v>481</v>
      </c>
      <c r="C76">
        <v>0</v>
      </c>
      <c r="D76">
        <v>17223</v>
      </c>
      <c r="E76" t="s">
        <v>1000</v>
      </c>
      <c r="F76" t="s">
        <v>1027</v>
      </c>
      <c r="G76" t="s">
        <v>936</v>
      </c>
      <c r="H76" t="s">
        <v>937</v>
      </c>
      <c r="I76" t="s">
        <v>961</v>
      </c>
      <c r="J76">
        <v>24114</v>
      </c>
      <c r="K76">
        <v>3666.1</v>
      </c>
      <c r="L76">
        <v>24</v>
      </c>
      <c r="M76">
        <v>50</v>
      </c>
      <c r="N76">
        <v>21.44</v>
      </c>
      <c r="O76">
        <v>145</v>
      </c>
      <c r="P76">
        <v>25</v>
      </c>
      <c r="Q76">
        <v>52.14</v>
      </c>
      <c r="R76">
        <v>-24.8392889</v>
      </c>
      <c r="S76">
        <v>145.43115</v>
      </c>
      <c r="T76" t="s">
        <v>939</v>
      </c>
      <c r="U76">
        <v>341469</v>
      </c>
      <c r="V76">
        <v>7251926</v>
      </c>
      <c r="W76">
        <v>55</v>
      </c>
    </row>
    <row r="77" spans="1:23" x14ac:dyDescent="0.25">
      <c r="A77">
        <v>50319</v>
      </c>
      <c r="B77" t="s">
        <v>481</v>
      </c>
      <c r="C77" t="s">
        <v>962</v>
      </c>
      <c r="E77" t="s">
        <v>1028</v>
      </c>
      <c r="F77" t="s">
        <v>1029</v>
      </c>
      <c r="G77" t="s">
        <v>936</v>
      </c>
      <c r="H77" t="s">
        <v>937</v>
      </c>
      <c r="I77" t="s">
        <v>938</v>
      </c>
      <c r="J77">
        <v>35209</v>
      </c>
      <c r="K77">
        <v>2062</v>
      </c>
      <c r="L77">
        <v>24</v>
      </c>
      <c r="M77">
        <v>50</v>
      </c>
      <c r="N77">
        <v>45.43</v>
      </c>
      <c r="O77">
        <v>145</v>
      </c>
      <c r="P77">
        <v>28</v>
      </c>
      <c r="Q77">
        <v>7.13</v>
      </c>
      <c r="R77">
        <v>-24.845952799999999</v>
      </c>
      <c r="S77">
        <v>145.46864719999999</v>
      </c>
      <c r="T77" t="s">
        <v>939</v>
      </c>
      <c r="U77">
        <v>345267</v>
      </c>
      <c r="V77">
        <v>7251231</v>
      </c>
      <c r="W77">
        <v>55</v>
      </c>
    </row>
    <row r="78" spans="1:23" x14ac:dyDescent="0.25">
      <c r="A78">
        <v>50066</v>
      </c>
      <c r="B78" t="s">
        <v>481</v>
      </c>
      <c r="C78" t="s">
        <v>962</v>
      </c>
      <c r="E78" t="s">
        <v>1030</v>
      </c>
      <c r="F78" t="s">
        <v>1031</v>
      </c>
      <c r="G78" t="s">
        <v>936</v>
      </c>
      <c r="H78" t="s">
        <v>937</v>
      </c>
      <c r="I78" t="s">
        <v>938</v>
      </c>
      <c r="J78">
        <v>34873</v>
      </c>
      <c r="K78">
        <v>2855</v>
      </c>
      <c r="L78">
        <v>21</v>
      </c>
      <c r="M78">
        <v>57</v>
      </c>
      <c r="N78">
        <v>22.02</v>
      </c>
      <c r="O78">
        <v>146</v>
      </c>
      <c r="P78">
        <v>2</v>
      </c>
      <c r="Q78">
        <v>5.6</v>
      </c>
      <c r="R78">
        <v>-21.956116699999999</v>
      </c>
      <c r="S78">
        <v>146.0348889</v>
      </c>
      <c r="T78" t="s">
        <v>939</v>
      </c>
      <c r="U78">
        <v>400346</v>
      </c>
      <c r="V78">
        <v>7571708</v>
      </c>
      <c r="W78">
        <v>55</v>
      </c>
    </row>
    <row r="79" spans="1:23" x14ac:dyDescent="0.25">
      <c r="A79">
        <v>61711</v>
      </c>
      <c r="B79" t="s">
        <v>481</v>
      </c>
      <c r="C79" t="s">
        <v>47</v>
      </c>
      <c r="E79" t="s">
        <v>981</v>
      </c>
      <c r="F79" t="s">
        <v>488</v>
      </c>
      <c r="G79" t="s">
        <v>954</v>
      </c>
      <c r="H79" t="s">
        <v>937</v>
      </c>
      <c r="I79" t="s">
        <v>938</v>
      </c>
      <c r="J79">
        <v>39742</v>
      </c>
      <c r="K79">
        <v>1193.5</v>
      </c>
      <c r="L79">
        <v>22</v>
      </c>
      <c r="M79">
        <v>23</v>
      </c>
      <c r="N79">
        <v>4.12</v>
      </c>
      <c r="O79">
        <v>145</v>
      </c>
      <c r="P79">
        <v>40</v>
      </c>
      <c r="Q79">
        <v>4.3600000000000003</v>
      </c>
      <c r="R79">
        <v>-22.384477799999999</v>
      </c>
      <c r="S79">
        <v>145.66787780000001</v>
      </c>
      <c r="T79" t="s">
        <v>939</v>
      </c>
      <c r="U79">
        <v>362862</v>
      </c>
      <c r="V79">
        <v>7524000</v>
      </c>
      <c r="W79">
        <v>55</v>
      </c>
    </row>
    <row r="80" spans="1:23" x14ac:dyDescent="0.25">
      <c r="A80">
        <v>67011</v>
      </c>
      <c r="B80" t="s">
        <v>481</v>
      </c>
      <c r="C80" t="s">
        <v>1032</v>
      </c>
      <c r="E80" t="s">
        <v>491</v>
      </c>
      <c r="F80" t="s">
        <v>490</v>
      </c>
      <c r="G80" t="s">
        <v>954</v>
      </c>
      <c r="H80" t="s">
        <v>937</v>
      </c>
      <c r="I80" t="s">
        <v>966</v>
      </c>
      <c r="J80">
        <v>41237</v>
      </c>
      <c r="K80">
        <v>871.13</v>
      </c>
      <c r="L80">
        <v>22</v>
      </c>
      <c r="M80">
        <v>24</v>
      </c>
      <c r="N80">
        <v>25.23</v>
      </c>
      <c r="O80">
        <v>146</v>
      </c>
      <c r="P80">
        <v>7</v>
      </c>
      <c r="Q80">
        <v>36.520000000000003</v>
      </c>
      <c r="R80">
        <v>-22.407008300000001</v>
      </c>
      <c r="S80">
        <v>146.1268111</v>
      </c>
      <c r="T80" t="s">
        <v>939</v>
      </c>
      <c r="U80">
        <v>410125</v>
      </c>
      <c r="V80">
        <v>7521852</v>
      </c>
      <c r="W80">
        <v>55</v>
      </c>
    </row>
    <row r="81" spans="1:23" x14ac:dyDescent="0.25">
      <c r="A81">
        <v>2093</v>
      </c>
      <c r="B81" t="s">
        <v>481</v>
      </c>
      <c r="C81">
        <v>0</v>
      </c>
      <c r="E81" t="s">
        <v>956</v>
      </c>
      <c r="F81" t="s">
        <v>1033</v>
      </c>
      <c r="G81" t="s">
        <v>958</v>
      </c>
      <c r="H81" t="s">
        <v>959</v>
      </c>
      <c r="I81" t="s">
        <v>938</v>
      </c>
      <c r="J81">
        <v>24838</v>
      </c>
      <c r="K81">
        <v>67.099999999999994</v>
      </c>
      <c r="L81">
        <v>26</v>
      </c>
      <c r="M81">
        <v>10</v>
      </c>
      <c r="N81">
        <v>31.41</v>
      </c>
      <c r="O81">
        <v>146</v>
      </c>
      <c r="P81">
        <v>0</v>
      </c>
      <c r="Q81">
        <v>52.12</v>
      </c>
      <c r="R81">
        <v>-26.175391699999999</v>
      </c>
      <c r="S81">
        <v>146.01447780000001</v>
      </c>
      <c r="T81" t="s">
        <v>939</v>
      </c>
      <c r="U81">
        <v>401515</v>
      </c>
      <c r="V81">
        <v>7104509</v>
      </c>
      <c r="W81">
        <v>55</v>
      </c>
    </row>
    <row r="82" spans="1:23" x14ac:dyDescent="0.25">
      <c r="A82">
        <v>1133</v>
      </c>
      <c r="B82" t="s">
        <v>481</v>
      </c>
      <c r="C82">
        <v>0</v>
      </c>
      <c r="E82" t="s">
        <v>969</v>
      </c>
      <c r="F82" t="s">
        <v>1033</v>
      </c>
      <c r="G82" t="s">
        <v>958</v>
      </c>
      <c r="H82" t="s">
        <v>959</v>
      </c>
      <c r="I82" t="s">
        <v>938</v>
      </c>
      <c r="J82">
        <v>30588</v>
      </c>
      <c r="K82">
        <v>1242.8</v>
      </c>
      <c r="L82">
        <v>26</v>
      </c>
      <c r="M82">
        <v>20</v>
      </c>
      <c r="N82">
        <v>33.409999999999997</v>
      </c>
      <c r="O82">
        <v>146</v>
      </c>
      <c r="P82">
        <v>16</v>
      </c>
      <c r="Q82">
        <v>51.14</v>
      </c>
      <c r="R82">
        <v>-26.3426139</v>
      </c>
      <c r="S82">
        <v>146.2808722</v>
      </c>
      <c r="T82" t="s">
        <v>939</v>
      </c>
      <c r="U82">
        <v>428240</v>
      </c>
      <c r="V82">
        <v>7086163</v>
      </c>
      <c r="W82">
        <v>55</v>
      </c>
    </row>
    <row r="83" spans="1:23" x14ac:dyDescent="0.25">
      <c r="A83">
        <v>2094</v>
      </c>
      <c r="B83" t="s">
        <v>481</v>
      </c>
      <c r="C83">
        <v>0</v>
      </c>
      <c r="E83" t="s">
        <v>956</v>
      </c>
      <c r="F83" t="s">
        <v>1034</v>
      </c>
      <c r="G83" t="s">
        <v>958</v>
      </c>
      <c r="H83" t="s">
        <v>959</v>
      </c>
      <c r="I83" t="s">
        <v>938</v>
      </c>
      <c r="J83">
        <v>29484</v>
      </c>
      <c r="K83">
        <v>49</v>
      </c>
      <c r="L83">
        <v>26</v>
      </c>
      <c r="M83">
        <v>24</v>
      </c>
      <c r="N83">
        <v>46.41</v>
      </c>
      <c r="O83">
        <v>146</v>
      </c>
      <c r="P83">
        <v>3</v>
      </c>
      <c r="Q83">
        <v>27.14</v>
      </c>
      <c r="R83">
        <v>-26.412891699999999</v>
      </c>
      <c r="S83">
        <v>146.0575389</v>
      </c>
      <c r="T83" t="s">
        <v>939</v>
      </c>
      <c r="U83">
        <v>406010</v>
      </c>
      <c r="V83">
        <v>7078236</v>
      </c>
      <c r="W83">
        <v>55</v>
      </c>
    </row>
    <row r="84" spans="1:23" x14ac:dyDescent="0.25">
      <c r="A84">
        <v>2095</v>
      </c>
      <c r="B84" t="s">
        <v>481</v>
      </c>
      <c r="C84">
        <v>0</v>
      </c>
      <c r="E84" t="s">
        <v>956</v>
      </c>
      <c r="F84" t="s">
        <v>1035</v>
      </c>
      <c r="G84" t="s">
        <v>958</v>
      </c>
      <c r="H84" t="s">
        <v>959</v>
      </c>
      <c r="I84" t="s">
        <v>938</v>
      </c>
      <c r="J84">
        <v>29723</v>
      </c>
      <c r="K84">
        <v>91</v>
      </c>
      <c r="L84">
        <v>26</v>
      </c>
      <c r="M84">
        <v>28</v>
      </c>
      <c r="N84">
        <v>24.42</v>
      </c>
      <c r="O84">
        <v>146</v>
      </c>
      <c r="P84">
        <v>20</v>
      </c>
      <c r="Q84">
        <v>4.1500000000000004</v>
      </c>
      <c r="R84">
        <v>-26.47345</v>
      </c>
      <c r="S84">
        <v>146.33448609999999</v>
      </c>
      <c r="T84" t="s">
        <v>939</v>
      </c>
      <c r="U84">
        <v>433665</v>
      </c>
      <c r="V84">
        <v>7071701</v>
      </c>
      <c r="W84">
        <v>55</v>
      </c>
    </row>
    <row r="85" spans="1:23" x14ac:dyDescent="0.25">
      <c r="A85">
        <v>2096</v>
      </c>
      <c r="B85" t="s">
        <v>481</v>
      </c>
      <c r="C85">
        <v>0</v>
      </c>
      <c r="E85" t="s">
        <v>956</v>
      </c>
      <c r="F85" t="s">
        <v>1036</v>
      </c>
      <c r="G85" t="s">
        <v>958</v>
      </c>
      <c r="H85" t="s">
        <v>959</v>
      </c>
      <c r="I85" t="s">
        <v>938</v>
      </c>
      <c r="J85">
        <v>29730</v>
      </c>
      <c r="K85">
        <v>85.7</v>
      </c>
      <c r="L85">
        <v>26</v>
      </c>
      <c r="M85">
        <v>28</v>
      </c>
      <c r="N85">
        <v>24.42</v>
      </c>
      <c r="O85">
        <v>146</v>
      </c>
      <c r="P85">
        <v>20</v>
      </c>
      <c r="Q85">
        <v>4.1500000000000004</v>
      </c>
      <c r="R85">
        <v>-26.47345</v>
      </c>
      <c r="S85">
        <v>146.33448609999999</v>
      </c>
      <c r="T85" t="s">
        <v>939</v>
      </c>
      <c r="U85">
        <v>433665</v>
      </c>
      <c r="V85">
        <v>7071701</v>
      </c>
      <c r="W85">
        <v>55</v>
      </c>
    </row>
    <row r="86" spans="1:23" x14ac:dyDescent="0.25">
      <c r="A86">
        <v>2097</v>
      </c>
      <c r="B86" t="s">
        <v>481</v>
      </c>
      <c r="C86">
        <v>0</v>
      </c>
      <c r="E86" t="s">
        <v>956</v>
      </c>
      <c r="F86" t="s">
        <v>1037</v>
      </c>
      <c r="G86" t="s">
        <v>958</v>
      </c>
      <c r="H86" t="s">
        <v>959</v>
      </c>
      <c r="I86" t="s">
        <v>938</v>
      </c>
      <c r="J86">
        <v>29742</v>
      </c>
      <c r="K86">
        <v>77</v>
      </c>
      <c r="L86">
        <v>26</v>
      </c>
      <c r="M86">
        <v>11</v>
      </c>
      <c r="N86">
        <v>12.41</v>
      </c>
      <c r="O86">
        <v>146</v>
      </c>
      <c r="P86">
        <v>21</v>
      </c>
      <c r="Q86">
        <v>46.13</v>
      </c>
      <c r="R86">
        <v>-26.186780599999999</v>
      </c>
      <c r="S86">
        <v>146.36281389999999</v>
      </c>
      <c r="T86" t="s">
        <v>939</v>
      </c>
      <c r="U86">
        <v>436332</v>
      </c>
      <c r="V86">
        <v>7103465</v>
      </c>
      <c r="W86">
        <v>55</v>
      </c>
    </row>
    <row r="87" spans="1:23" x14ac:dyDescent="0.25">
      <c r="A87">
        <v>2098</v>
      </c>
      <c r="B87" t="s">
        <v>481</v>
      </c>
      <c r="C87">
        <v>0</v>
      </c>
      <c r="E87" t="s">
        <v>956</v>
      </c>
      <c r="F87" t="s">
        <v>1038</v>
      </c>
      <c r="G87" t="s">
        <v>958</v>
      </c>
      <c r="H87" t="s">
        <v>959</v>
      </c>
      <c r="I87" t="s">
        <v>938</v>
      </c>
      <c r="J87">
        <v>29750</v>
      </c>
      <c r="K87">
        <v>32.1</v>
      </c>
      <c r="L87">
        <v>26</v>
      </c>
      <c r="M87">
        <v>11</v>
      </c>
      <c r="N87">
        <v>12.41</v>
      </c>
      <c r="O87">
        <v>146</v>
      </c>
      <c r="P87">
        <v>21</v>
      </c>
      <c r="Q87">
        <v>46.13</v>
      </c>
      <c r="R87">
        <v>-26.186780599999999</v>
      </c>
      <c r="S87">
        <v>146.36281389999999</v>
      </c>
      <c r="T87" t="s">
        <v>939</v>
      </c>
      <c r="U87">
        <v>436332</v>
      </c>
      <c r="V87">
        <v>7103465</v>
      </c>
      <c r="W87">
        <v>55</v>
      </c>
    </row>
    <row r="88" spans="1:23" x14ac:dyDescent="0.25">
      <c r="A88">
        <v>2099</v>
      </c>
      <c r="B88" t="s">
        <v>481</v>
      </c>
      <c r="C88">
        <v>0</v>
      </c>
      <c r="E88" t="s">
        <v>956</v>
      </c>
      <c r="F88" t="s">
        <v>1039</v>
      </c>
      <c r="G88" t="s">
        <v>958</v>
      </c>
      <c r="H88" t="s">
        <v>959</v>
      </c>
      <c r="I88" t="s">
        <v>938</v>
      </c>
      <c r="J88">
        <v>29756</v>
      </c>
      <c r="K88">
        <v>78.8</v>
      </c>
      <c r="L88">
        <v>26</v>
      </c>
      <c r="M88">
        <v>23</v>
      </c>
      <c r="N88">
        <v>11.41</v>
      </c>
      <c r="O88">
        <v>146</v>
      </c>
      <c r="P88">
        <v>2</v>
      </c>
      <c r="Q88">
        <v>8.14</v>
      </c>
      <c r="R88">
        <v>-26.386502799999999</v>
      </c>
      <c r="S88">
        <v>146.03559440000001</v>
      </c>
      <c r="T88" t="s">
        <v>939</v>
      </c>
      <c r="U88">
        <v>403799</v>
      </c>
      <c r="V88">
        <v>7081142</v>
      </c>
      <c r="W88">
        <v>55</v>
      </c>
    </row>
    <row r="89" spans="1:23" x14ac:dyDescent="0.25">
      <c r="A89">
        <v>2100</v>
      </c>
      <c r="B89" t="s">
        <v>481</v>
      </c>
      <c r="C89">
        <v>0</v>
      </c>
      <c r="E89" t="s">
        <v>956</v>
      </c>
      <c r="F89" t="s">
        <v>1040</v>
      </c>
      <c r="G89" t="s">
        <v>958</v>
      </c>
      <c r="H89" t="s">
        <v>959</v>
      </c>
      <c r="I89" t="s">
        <v>938</v>
      </c>
      <c r="J89">
        <v>29912</v>
      </c>
      <c r="K89">
        <v>85.2</v>
      </c>
      <c r="L89">
        <v>26</v>
      </c>
      <c r="M89">
        <v>49</v>
      </c>
      <c r="N89">
        <v>54.41</v>
      </c>
      <c r="O89">
        <v>146</v>
      </c>
      <c r="P89">
        <v>9</v>
      </c>
      <c r="Q89">
        <v>4.17</v>
      </c>
      <c r="R89">
        <v>-26.831780599999998</v>
      </c>
      <c r="S89">
        <v>146.15115829999999</v>
      </c>
      <c r="T89" t="s">
        <v>939</v>
      </c>
      <c r="U89">
        <v>415655</v>
      </c>
      <c r="V89">
        <v>7031904</v>
      </c>
      <c r="W89">
        <v>55</v>
      </c>
    </row>
    <row r="90" spans="1:23" x14ac:dyDescent="0.25">
      <c r="A90">
        <v>2101</v>
      </c>
      <c r="B90" t="s">
        <v>481</v>
      </c>
      <c r="C90">
        <v>0</v>
      </c>
      <c r="E90" t="s">
        <v>956</v>
      </c>
      <c r="F90" t="s">
        <v>1041</v>
      </c>
      <c r="G90" t="s">
        <v>958</v>
      </c>
      <c r="H90" t="s">
        <v>959</v>
      </c>
      <c r="I90" t="s">
        <v>938</v>
      </c>
      <c r="J90">
        <v>29925</v>
      </c>
      <c r="K90">
        <v>151.80000000000001</v>
      </c>
      <c r="L90">
        <v>26</v>
      </c>
      <c r="M90">
        <v>49</v>
      </c>
      <c r="N90">
        <v>54.41</v>
      </c>
      <c r="O90">
        <v>146</v>
      </c>
      <c r="P90">
        <v>9</v>
      </c>
      <c r="Q90">
        <v>4.17</v>
      </c>
      <c r="R90">
        <v>-26.831780599999998</v>
      </c>
      <c r="S90">
        <v>146.15115829999999</v>
      </c>
      <c r="T90" t="s">
        <v>939</v>
      </c>
      <c r="U90">
        <v>415655</v>
      </c>
      <c r="V90">
        <v>7031904</v>
      </c>
      <c r="W90">
        <v>55</v>
      </c>
    </row>
    <row r="91" spans="1:23" x14ac:dyDescent="0.25">
      <c r="A91">
        <v>2102</v>
      </c>
      <c r="B91" t="s">
        <v>481</v>
      </c>
      <c r="C91">
        <v>0</v>
      </c>
      <c r="E91" t="s">
        <v>956</v>
      </c>
      <c r="F91" t="s">
        <v>1042</v>
      </c>
      <c r="G91" t="s">
        <v>958</v>
      </c>
      <c r="H91" t="s">
        <v>959</v>
      </c>
      <c r="I91" t="s">
        <v>938</v>
      </c>
      <c r="J91">
        <v>29925</v>
      </c>
      <c r="K91">
        <v>68</v>
      </c>
      <c r="L91">
        <v>26</v>
      </c>
      <c r="M91">
        <v>51</v>
      </c>
      <c r="N91">
        <v>54.41</v>
      </c>
      <c r="O91">
        <v>146</v>
      </c>
      <c r="P91">
        <v>3</v>
      </c>
      <c r="Q91">
        <v>4.16</v>
      </c>
      <c r="R91">
        <v>-26.865113900000001</v>
      </c>
      <c r="S91">
        <v>146.05115559999999</v>
      </c>
      <c r="T91" t="s">
        <v>939</v>
      </c>
      <c r="U91">
        <v>405745</v>
      </c>
      <c r="V91">
        <v>7028142</v>
      </c>
      <c r="W91">
        <v>55</v>
      </c>
    </row>
    <row r="92" spans="1:23" x14ac:dyDescent="0.25">
      <c r="A92">
        <v>1292</v>
      </c>
      <c r="B92" t="s">
        <v>481</v>
      </c>
      <c r="C92">
        <v>0</v>
      </c>
      <c r="D92">
        <v>23339</v>
      </c>
      <c r="E92" t="s">
        <v>1043</v>
      </c>
      <c r="F92" t="s">
        <v>1044</v>
      </c>
      <c r="G92" t="s">
        <v>936</v>
      </c>
      <c r="H92" t="s">
        <v>937</v>
      </c>
      <c r="I92" t="s">
        <v>961</v>
      </c>
      <c r="J92">
        <v>30988</v>
      </c>
      <c r="K92">
        <v>1928.16</v>
      </c>
      <c r="L92">
        <v>25</v>
      </c>
      <c r="M92">
        <v>27</v>
      </c>
      <c r="N92">
        <v>47.5</v>
      </c>
      <c r="O92">
        <v>143</v>
      </c>
      <c r="P92">
        <v>44</v>
      </c>
      <c r="Q92">
        <v>25.56</v>
      </c>
      <c r="R92">
        <v>-25.463194399999999</v>
      </c>
      <c r="S92">
        <v>143.74043330000001</v>
      </c>
      <c r="T92" t="s">
        <v>939</v>
      </c>
      <c r="U92">
        <v>775558</v>
      </c>
      <c r="V92">
        <v>7180917</v>
      </c>
      <c r="W92">
        <v>54</v>
      </c>
    </row>
    <row r="93" spans="1:23" x14ac:dyDescent="0.25">
      <c r="A93">
        <v>774</v>
      </c>
      <c r="B93" t="s">
        <v>481</v>
      </c>
      <c r="C93">
        <v>0</v>
      </c>
      <c r="D93">
        <v>22809</v>
      </c>
      <c r="E93" t="s">
        <v>533</v>
      </c>
      <c r="F93" t="s">
        <v>1045</v>
      </c>
      <c r="G93" t="s">
        <v>936</v>
      </c>
      <c r="H93" t="s">
        <v>937</v>
      </c>
      <c r="I93" t="s">
        <v>938</v>
      </c>
      <c r="J93">
        <v>26590</v>
      </c>
      <c r="K93">
        <v>1116.5</v>
      </c>
      <c r="L93">
        <v>22</v>
      </c>
      <c r="M93">
        <v>48</v>
      </c>
      <c r="N93">
        <v>18.510000000000002</v>
      </c>
      <c r="O93">
        <v>143</v>
      </c>
      <c r="P93">
        <v>29</v>
      </c>
      <c r="Q93">
        <v>4.1100000000000003</v>
      </c>
      <c r="R93">
        <v>-22.8051417</v>
      </c>
      <c r="S93">
        <v>143.484475</v>
      </c>
      <c r="T93" t="s">
        <v>939</v>
      </c>
      <c r="U93">
        <v>755034</v>
      </c>
      <c r="V93">
        <v>7475898</v>
      </c>
      <c r="W93">
        <v>54</v>
      </c>
    </row>
    <row r="94" spans="1:23" x14ac:dyDescent="0.25">
      <c r="A94">
        <v>638</v>
      </c>
      <c r="B94" t="s">
        <v>481</v>
      </c>
      <c r="C94" t="s">
        <v>962</v>
      </c>
      <c r="D94">
        <v>22555</v>
      </c>
      <c r="E94" t="s">
        <v>1000</v>
      </c>
      <c r="F94" t="s">
        <v>603</v>
      </c>
      <c r="G94" t="s">
        <v>936</v>
      </c>
      <c r="H94" t="s">
        <v>937</v>
      </c>
      <c r="I94" t="s">
        <v>961</v>
      </c>
      <c r="J94">
        <v>24307</v>
      </c>
      <c r="K94">
        <v>3928.87</v>
      </c>
      <c r="L94">
        <v>25</v>
      </c>
      <c r="M94">
        <v>14</v>
      </c>
      <c r="N94">
        <v>17.47</v>
      </c>
      <c r="O94">
        <v>144</v>
      </c>
      <c r="P94">
        <v>45</v>
      </c>
      <c r="Q94">
        <v>4.16</v>
      </c>
      <c r="R94">
        <v>-25.2381861</v>
      </c>
      <c r="S94">
        <v>144.7511556</v>
      </c>
      <c r="T94" t="s">
        <v>939</v>
      </c>
      <c r="U94">
        <v>273471</v>
      </c>
      <c r="V94">
        <v>7206772</v>
      </c>
      <c r="W94">
        <v>55</v>
      </c>
    </row>
    <row r="95" spans="1:23" x14ac:dyDescent="0.25">
      <c r="A95">
        <v>69040</v>
      </c>
      <c r="B95" t="s">
        <v>481</v>
      </c>
      <c r="C95">
        <v>0</v>
      </c>
      <c r="E95" t="s">
        <v>994</v>
      </c>
      <c r="F95" t="s">
        <v>1046</v>
      </c>
      <c r="G95" t="s">
        <v>954</v>
      </c>
      <c r="H95" t="s">
        <v>1047</v>
      </c>
      <c r="I95" t="s">
        <v>966</v>
      </c>
      <c r="J95">
        <v>41512</v>
      </c>
      <c r="K95">
        <v>831.2</v>
      </c>
      <c r="L95">
        <v>26</v>
      </c>
      <c r="M95">
        <v>15</v>
      </c>
      <c r="N95">
        <v>32.21</v>
      </c>
      <c r="O95">
        <v>146</v>
      </c>
      <c r="P95">
        <v>30</v>
      </c>
      <c r="Q95">
        <v>22.14</v>
      </c>
      <c r="R95">
        <v>-26.258947200000001</v>
      </c>
      <c r="S95">
        <v>146.50614999999999</v>
      </c>
      <c r="T95" t="s">
        <v>939</v>
      </c>
      <c r="U95">
        <v>450685</v>
      </c>
      <c r="V95">
        <v>7095535</v>
      </c>
      <c r="W95">
        <v>55</v>
      </c>
    </row>
    <row r="96" spans="1:23" x14ac:dyDescent="0.25">
      <c r="A96">
        <v>2676</v>
      </c>
      <c r="B96" t="s">
        <v>481</v>
      </c>
      <c r="C96">
        <v>0</v>
      </c>
      <c r="E96" t="s">
        <v>956</v>
      </c>
      <c r="F96" t="s">
        <v>1048</v>
      </c>
      <c r="G96" t="s">
        <v>958</v>
      </c>
      <c r="H96" t="s">
        <v>959</v>
      </c>
      <c r="I96" t="s">
        <v>884</v>
      </c>
      <c r="J96">
        <v>24108</v>
      </c>
      <c r="L96">
        <v>24</v>
      </c>
      <c r="M96">
        <v>5</v>
      </c>
      <c r="N96">
        <v>10.6</v>
      </c>
      <c r="O96">
        <v>141</v>
      </c>
      <c r="P96">
        <v>14</v>
      </c>
      <c r="Q96">
        <v>46.29</v>
      </c>
      <c r="R96">
        <v>-24.086277800000001</v>
      </c>
      <c r="S96">
        <v>141.2461917</v>
      </c>
      <c r="T96" t="s">
        <v>939</v>
      </c>
      <c r="U96">
        <v>525024</v>
      </c>
      <c r="V96">
        <v>7336190</v>
      </c>
      <c r="W96">
        <v>54</v>
      </c>
    </row>
    <row r="97" spans="1:23" x14ac:dyDescent="0.25">
      <c r="A97">
        <v>1471</v>
      </c>
      <c r="B97" t="s">
        <v>481</v>
      </c>
      <c r="C97">
        <v>0</v>
      </c>
      <c r="E97" t="s">
        <v>969</v>
      </c>
      <c r="F97" t="s">
        <v>1048</v>
      </c>
      <c r="G97" t="s">
        <v>958</v>
      </c>
      <c r="H97" t="s">
        <v>959</v>
      </c>
      <c r="I97" t="s">
        <v>938</v>
      </c>
      <c r="J97">
        <v>31967</v>
      </c>
      <c r="K97">
        <v>1268.4000000000001</v>
      </c>
      <c r="L97">
        <v>24</v>
      </c>
      <c r="M97">
        <v>29</v>
      </c>
      <c r="N97">
        <v>54.59</v>
      </c>
      <c r="O97">
        <v>141</v>
      </c>
      <c r="P97">
        <v>23</v>
      </c>
      <c r="Q97">
        <v>49.32</v>
      </c>
      <c r="R97">
        <v>-24.498497199999999</v>
      </c>
      <c r="S97">
        <v>141.3970333</v>
      </c>
      <c r="T97" t="s">
        <v>939</v>
      </c>
      <c r="U97">
        <v>540226</v>
      </c>
      <c r="V97">
        <v>7290514</v>
      </c>
      <c r="W97">
        <v>54</v>
      </c>
    </row>
    <row r="98" spans="1:23" x14ac:dyDescent="0.25">
      <c r="A98">
        <v>2677</v>
      </c>
      <c r="B98" t="s">
        <v>481</v>
      </c>
      <c r="C98">
        <v>0</v>
      </c>
      <c r="E98" t="s">
        <v>956</v>
      </c>
      <c r="F98" t="s">
        <v>1049</v>
      </c>
      <c r="G98" t="s">
        <v>958</v>
      </c>
      <c r="H98" t="s">
        <v>959</v>
      </c>
      <c r="I98" t="s">
        <v>884</v>
      </c>
      <c r="J98">
        <v>24108</v>
      </c>
      <c r="L98">
        <v>24</v>
      </c>
      <c r="M98">
        <v>9</v>
      </c>
      <c r="N98">
        <v>54.57</v>
      </c>
      <c r="O98">
        <v>141</v>
      </c>
      <c r="P98">
        <v>58</v>
      </c>
      <c r="Q98">
        <v>44.25</v>
      </c>
      <c r="R98">
        <v>-24.165158300000002</v>
      </c>
      <c r="S98">
        <v>141.97895829999999</v>
      </c>
      <c r="T98" t="s">
        <v>939</v>
      </c>
      <c r="U98">
        <v>599447</v>
      </c>
      <c r="V98">
        <v>7327131</v>
      </c>
      <c r="W98">
        <v>54</v>
      </c>
    </row>
    <row r="99" spans="1:23" x14ac:dyDescent="0.25">
      <c r="A99">
        <v>610</v>
      </c>
      <c r="B99" t="s">
        <v>481</v>
      </c>
      <c r="C99" t="s">
        <v>962</v>
      </c>
      <c r="D99">
        <v>22658</v>
      </c>
      <c r="E99" t="s">
        <v>964</v>
      </c>
      <c r="F99" t="s">
        <v>604</v>
      </c>
      <c r="G99" t="s">
        <v>936</v>
      </c>
      <c r="H99" t="s">
        <v>937</v>
      </c>
      <c r="I99" t="s">
        <v>961</v>
      </c>
      <c r="J99">
        <v>25634</v>
      </c>
      <c r="K99">
        <v>1587.4</v>
      </c>
      <c r="L99">
        <v>23</v>
      </c>
      <c r="M99">
        <v>18</v>
      </c>
      <c r="N99">
        <v>47.45</v>
      </c>
      <c r="O99">
        <v>145</v>
      </c>
      <c r="P99">
        <v>23</v>
      </c>
      <c r="Q99">
        <v>23.02</v>
      </c>
      <c r="R99">
        <v>-23.313180599999999</v>
      </c>
      <c r="S99">
        <v>145.3897278</v>
      </c>
      <c r="T99" t="s">
        <v>939</v>
      </c>
      <c r="U99">
        <v>335344</v>
      </c>
      <c r="V99">
        <v>7420886</v>
      </c>
      <c r="W99">
        <v>55</v>
      </c>
    </row>
    <row r="100" spans="1:23" x14ac:dyDescent="0.25">
      <c r="A100">
        <v>778</v>
      </c>
      <c r="B100" t="s">
        <v>481</v>
      </c>
      <c r="C100">
        <v>0</v>
      </c>
      <c r="D100">
        <v>14125</v>
      </c>
      <c r="E100" t="s">
        <v>1050</v>
      </c>
      <c r="F100" t="s">
        <v>1051</v>
      </c>
      <c r="G100" t="s">
        <v>958</v>
      </c>
      <c r="H100" t="s">
        <v>959</v>
      </c>
      <c r="I100" t="s">
        <v>961</v>
      </c>
      <c r="J100">
        <v>22087</v>
      </c>
      <c r="K100">
        <v>1373.7</v>
      </c>
      <c r="L100">
        <v>21</v>
      </c>
      <c r="M100">
        <v>42</v>
      </c>
      <c r="N100">
        <v>34.53</v>
      </c>
      <c r="O100">
        <v>143</v>
      </c>
      <c r="P100">
        <v>22</v>
      </c>
      <c r="Q100">
        <v>34.11</v>
      </c>
      <c r="R100">
        <v>-21.709591700000001</v>
      </c>
      <c r="S100">
        <v>143.37614170000001</v>
      </c>
      <c r="T100" t="s">
        <v>939</v>
      </c>
      <c r="U100">
        <v>745816</v>
      </c>
      <c r="V100">
        <v>7597422</v>
      </c>
      <c r="W100">
        <v>54</v>
      </c>
    </row>
    <row r="101" spans="1:23" x14ac:dyDescent="0.25">
      <c r="A101">
        <v>1005</v>
      </c>
      <c r="B101" t="s">
        <v>481</v>
      </c>
      <c r="C101">
        <v>0</v>
      </c>
      <c r="D101">
        <v>23066</v>
      </c>
      <c r="E101" t="s">
        <v>480</v>
      </c>
      <c r="F101" t="s">
        <v>1052</v>
      </c>
      <c r="G101" t="s">
        <v>936</v>
      </c>
      <c r="H101" t="s">
        <v>937</v>
      </c>
      <c r="I101" t="s">
        <v>961</v>
      </c>
      <c r="J101">
        <v>30215</v>
      </c>
      <c r="K101">
        <v>1715</v>
      </c>
      <c r="L101">
        <v>22</v>
      </c>
      <c r="M101">
        <v>47</v>
      </c>
      <c r="N101">
        <v>48.46</v>
      </c>
      <c r="O101">
        <v>141</v>
      </c>
      <c r="P101">
        <v>50</v>
      </c>
      <c r="Q101">
        <v>35.74</v>
      </c>
      <c r="R101">
        <v>-22.7967944</v>
      </c>
      <c r="S101">
        <v>141.84326110000001</v>
      </c>
      <c r="T101" t="s">
        <v>939</v>
      </c>
      <c r="U101">
        <v>586550</v>
      </c>
      <c r="V101">
        <v>7478719</v>
      </c>
      <c r="W101">
        <v>54</v>
      </c>
    </row>
    <row r="102" spans="1:23" x14ac:dyDescent="0.25">
      <c r="A102">
        <v>639</v>
      </c>
      <c r="B102" t="s">
        <v>481</v>
      </c>
      <c r="C102">
        <v>0</v>
      </c>
      <c r="D102">
        <v>14917</v>
      </c>
      <c r="E102" t="s">
        <v>1000</v>
      </c>
      <c r="F102" t="s">
        <v>1053</v>
      </c>
      <c r="G102" t="s">
        <v>936</v>
      </c>
      <c r="H102" t="s">
        <v>937</v>
      </c>
      <c r="I102" t="s">
        <v>961</v>
      </c>
      <c r="J102">
        <v>22536</v>
      </c>
      <c r="K102">
        <v>2613.1</v>
      </c>
      <c r="L102">
        <v>25</v>
      </c>
      <c r="M102">
        <v>43</v>
      </c>
      <c r="N102">
        <v>28.49</v>
      </c>
      <c r="O102">
        <v>144</v>
      </c>
      <c r="P102">
        <v>23</v>
      </c>
      <c r="Q102">
        <v>26.21</v>
      </c>
      <c r="R102">
        <v>-25.724580599999999</v>
      </c>
      <c r="S102">
        <v>144.39061390000001</v>
      </c>
      <c r="T102" t="s">
        <v>939</v>
      </c>
      <c r="U102">
        <v>238195</v>
      </c>
      <c r="V102">
        <v>7152218</v>
      </c>
      <c r="W102">
        <v>55</v>
      </c>
    </row>
    <row r="103" spans="1:23" x14ac:dyDescent="0.25">
      <c r="A103">
        <v>68910</v>
      </c>
      <c r="B103" t="s">
        <v>481</v>
      </c>
      <c r="C103">
        <v>0</v>
      </c>
      <c r="E103" t="s">
        <v>491</v>
      </c>
      <c r="F103" t="s">
        <v>1054</v>
      </c>
      <c r="G103" t="s">
        <v>954</v>
      </c>
      <c r="H103" t="s">
        <v>937</v>
      </c>
      <c r="I103" t="s">
        <v>966</v>
      </c>
      <c r="J103">
        <v>41237</v>
      </c>
      <c r="K103">
        <v>875</v>
      </c>
      <c r="L103">
        <v>22</v>
      </c>
      <c r="M103">
        <v>24</v>
      </c>
      <c r="N103">
        <v>25.23</v>
      </c>
      <c r="O103">
        <v>146</v>
      </c>
      <c r="P103">
        <v>7</v>
      </c>
      <c r="Q103">
        <v>36.520000000000003</v>
      </c>
      <c r="R103">
        <v>-22.407008300000001</v>
      </c>
      <c r="S103">
        <v>146.1268111</v>
      </c>
      <c r="T103" t="s">
        <v>939</v>
      </c>
      <c r="U103">
        <v>410125</v>
      </c>
      <c r="V103">
        <v>7521852</v>
      </c>
      <c r="W103">
        <v>55</v>
      </c>
    </row>
    <row r="104" spans="1:23" x14ac:dyDescent="0.25">
      <c r="A104">
        <v>68898</v>
      </c>
      <c r="B104" t="s">
        <v>481</v>
      </c>
      <c r="C104">
        <v>0</v>
      </c>
      <c r="E104" t="s">
        <v>491</v>
      </c>
      <c r="F104" t="s">
        <v>1055</v>
      </c>
      <c r="G104" t="s">
        <v>954</v>
      </c>
      <c r="H104" t="s">
        <v>937</v>
      </c>
      <c r="I104" t="s">
        <v>966</v>
      </c>
      <c r="J104">
        <v>41222</v>
      </c>
      <c r="K104">
        <v>1005</v>
      </c>
      <c r="L104">
        <v>22</v>
      </c>
      <c r="M104">
        <v>26</v>
      </c>
      <c r="N104">
        <v>27.97</v>
      </c>
      <c r="O104">
        <v>146</v>
      </c>
      <c r="P104">
        <v>0</v>
      </c>
      <c r="Q104">
        <v>33.67</v>
      </c>
      <c r="R104">
        <v>-22.441102799999999</v>
      </c>
      <c r="S104">
        <v>146.00935279999999</v>
      </c>
      <c r="T104" t="s">
        <v>939</v>
      </c>
      <c r="U104">
        <v>398060</v>
      </c>
      <c r="V104">
        <v>7518003</v>
      </c>
      <c r="W104">
        <v>55</v>
      </c>
    </row>
    <row r="105" spans="1:23" x14ac:dyDescent="0.25">
      <c r="A105">
        <v>50078</v>
      </c>
      <c r="B105" t="s">
        <v>481</v>
      </c>
      <c r="C105">
        <v>0</v>
      </c>
      <c r="E105" t="s">
        <v>952</v>
      </c>
      <c r="F105" t="s">
        <v>605</v>
      </c>
      <c r="G105" t="s">
        <v>954</v>
      </c>
      <c r="H105" t="s">
        <v>937</v>
      </c>
      <c r="I105" t="s">
        <v>961</v>
      </c>
      <c r="J105">
        <v>34230</v>
      </c>
      <c r="K105">
        <v>1059.4000000000001</v>
      </c>
      <c r="L105">
        <v>22</v>
      </c>
      <c r="M105">
        <v>54</v>
      </c>
      <c r="N105">
        <v>25.84</v>
      </c>
      <c r="O105">
        <v>144</v>
      </c>
      <c r="P105">
        <v>34</v>
      </c>
      <c r="Q105">
        <v>19.18</v>
      </c>
      <c r="R105">
        <v>-22.907177799999999</v>
      </c>
      <c r="S105">
        <v>144.57199439999999</v>
      </c>
      <c r="T105" t="s">
        <v>939</v>
      </c>
      <c r="U105">
        <v>250951</v>
      </c>
      <c r="V105">
        <v>7464692</v>
      </c>
      <c r="W105">
        <v>55</v>
      </c>
    </row>
    <row r="106" spans="1:23" x14ac:dyDescent="0.25">
      <c r="A106">
        <v>50079</v>
      </c>
      <c r="B106" t="s">
        <v>481</v>
      </c>
      <c r="C106" t="s">
        <v>47</v>
      </c>
      <c r="E106" t="s">
        <v>952</v>
      </c>
      <c r="F106" t="s">
        <v>69</v>
      </c>
      <c r="G106" t="s">
        <v>954</v>
      </c>
      <c r="H106" t="s">
        <v>937</v>
      </c>
      <c r="I106" t="s">
        <v>966</v>
      </c>
      <c r="J106">
        <v>34910</v>
      </c>
      <c r="K106">
        <v>1067</v>
      </c>
      <c r="L106">
        <v>22</v>
      </c>
      <c r="M106">
        <v>54</v>
      </c>
      <c r="N106">
        <v>25.48</v>
      </c>
      <c r="O106">
        <v>144</v>
      </c>
      <c r="P106">
        <v>34</v>
      </c>
      <c r="Q106">
        <v>19.11</v>
      </c>
      <c r="R106">
        <v>-22.9070778</v>
      </c>
      <c r="S106">
        <v>144.57197500000001</v>
      </c>
      <c r="T106" t="s">
        <v>939</v>
      </c>
      <c r="U106">
        <v>250949</v>
      </c>
      <c r="V106">
        <v>7464703</v>
      </c>
      <c r="W106">
        <v>55</v>
      </c>
    </row>
    <row r="107" spans="1:23" x14ac:dyDescent="0.25">
      <c r="A107">
        <v>62634</v>
      </c>
      <c r="B107" t="s">
        <v>481</v>
      </c>
      <c r="C107" t="s">
        <v>47</v>
      </c>
      <c r="E107" t="s">
        <v>578</v>
      </c>
      <c r="F107" t="s">
        <v>72</v>
      </c>
      <c r="G107" t="s">
        <v>954</v>
      </c>
      <c r="H107" t="s">
        <v>937</v>
      </c>
      <c r="I107" t="s">
        <v>938</v>
      </c>
      <c r="J107">
        <v>40311</v>
      </c>
      <c r="K107">
        <v>1323.3</v>
      </c>
      <c r="L107">
        <v>22</v>
      </c>
      <c r="M107">
        <v>56</v>
      </c>
      <c r="N107">
        <v>27.3</v>
      </c>
      <c r="O107">
        <v>144</v>
      </c>
      <c r="P107">
        <v>37</v>
      </c>
      <c r="Q107">
        <v>39.26</v>
      </c>
      <c r="R107">
        <v>-22.940916699999999</v>
      </c>
      <c r="S107">
        <v>144.6275722</v>
      </c>
      <c r="T107" t="s">
        <v>939</v>
      </c>
      <c r="U107">
        <v>256715</v>
      </c>
      <c r="V107">
        <v>7461048</v>
      </c>
      <c r="W107">
        <v>55</v>
      </c>
    </row>
    <row r="108" spans="1:23" x14ac:dyDescent="0.25">
      <c r="A108">
        <v>66157</v>
      </c>
      <c r="B108" t="s">
        <v>481</v>
      </c>
      <c r="C108">
        <v>0</v>
      </c>
      <c r="E108" t="s">
        <v>559</v>
      </c>
      <c r="F108" t="s">
        <v>1056</v>
      </c>
      <c r="G108" t="s">
        <v>954</v>
      </c>
      <c r="H108" t="s">
        <v>937</v>
      </c>
      <c r="I108" t="s">
        <v>938</v>
      </c>
      <c r="J108">
        <v>41140</v>
      </c>
      <c r="K108">
        <v>1365</v>
      </c>
      <c r="L108">
        <v>22</v>
      </c>
      <c r="M108">
        <v>7</v>
      </c>
      <c r="N108">
        <v>3.04</v>
      </c>
      <c r="O108">
        <v>143</v>
      </c>
      <c r="P108">
        <v>56</v>
      </c>
      <c r="Q108">
        <v>17.38</v>
      </c>
      <c r="R108">
        <v>-22.117511100000002</v>
      </c>
      <c r="S108">
        <v>143.9381611</v>
      </c>
      <c r="T108" t="s">
        <v>939</v>
      </c>
      <c r="U108">
        <v>803126</v>
      </c>
      <c r="V108">
        <v>7551230</v>
      </c>
      <c r="W108">
        <v>54</v>
      </c>
    </row>
    <row r="109" spans="1:23" x14ac:dyDescent="0.25">
      <c r="A109">
        <v>684</v>
      </c>
      <c r="B109" t="s">
        <v>481</v>
      </c>
      <c r="C109">
        <v>0</v>
      </c>
      <c r="D109">
        <v>22534</v>
      </c>
      <c r="E109" t="s">
        <v>979</v>
      </c>
      <c r="F109" t="s">
        <v>1057</v>
      </c>
      <c r="G109" t="s">
        <v>936</v>
      </c>
      <c r="H109" t="s">
        <v>937</v>
      </c>
      <c r="I109" t="s">
        <v>961</v>
      </c>
      <c r="J109">
        <v>24255</v>
      </c>
      <c r="K109">
        <v>862</v>
      </c>
      <c r="L109">
        <v>25</v>
      </c>
      <c r="M109">
        <v>6</v>
      </c>
      <c r="N109">
        <v>54.11</v>
      </c>
      <c r="O109">
        <v>147</v>
      </c>
      <c r="P109">
        <v>4</v>
      </c>
      <c r="Q109">
        <v>41.44</v>
      </c>
      <c r="R109">
        <v>-25.115030600000001</v>
      </c>
      <c r="S109">
        <v>147.07817779999999</v>
      </c>
      <c r="T109" t="s">
        <v>939</v>
      </c>
      <c r="U109">
        <v>507882</v>
      </c>
      <c r="V109">
        <v>7222303</v>
      </c>
      <c r="W109">
        <v>55</v>
      </c>
    </row>
    <row r="110" spans="1:23" x14ac:dyDescent="0.25">
      <c r="A110">
        <v>66192</v>
      </c>
      <c r="B110" t="s">
        <v>481</v>
      </c>
      <c r="C110">
        <v>0</v>
      </c>
      <c r="E110" t="s">
        <v>559</v>
      </c>
      <c r="F110" t="s">
        <v>1058</v>
      </c>
      <c r="G110" t="s">
        <v>954</v>
      </c>
      <c r="H110" t="s">
        <v>937</v>
      </c>
      <c r="I110" t="s">
        <v>938</v>
      </c>
      <c r="J110">
        <v>41091</v>
      </c>
      <c r="K110">
        <v>1097</v>
      </c>
      <c r="L110">
        <v>23</v>
      </c>
      <c r="M110">
        <v>5</v>
      </c>
      <c r="N110">
        <v>15.87</v>
      </c>
      <c r="O110">
        <v>144</v>
      </c>
      <c r="P110">
        <v>10</v>
      </c>
      <c r="Q110">
        <v>17.010000000000002</v>
      </c>
      <c r="R110">
        <v>-23.087741699999999</v>
      </c>
      <c r="S110">
        <v>144.17139169999999</v>
      </c>
      <c r="T110" t="s">
        <v>939</v>
      </c>
      <c r="U110">
        <v>210224</v>
      </c>
      <c r="V110">
        <v>7443952</v>
      </c>
      <c r="W110">
        <v>55</v>
      </c>
    </row>
    <row r="111" spans="1:23" x14ac:dyDescent="0.25">
      <c r="A111">
        <v>769</v>
      </c>
      <c r="B111" t="s">
        <v>481</v>
      </c>
      <c r="C111">
        <v>0</v>
      </c>
      <c r="D111">
        <v>22568</v>
      </c>
      <c r="E111" t="s">
        <v>1000</v>
      </c>
      <c r="F111" t="s">
        <v>1059</v>
      </c>
      <c r="G111" t="s">
        <v>936</v>
      </c>
      <c r="H111" t="s">
        <v>937</v>
      </c>
      <c r="I111" t="s">
        <v>961</v>
      </c>
      <c r="J111">
        <v>24374</v>
      </c>
      <c r="K111">
        <v>3051.1</v>
      </c>
      <c r="L111">
        <v>26</v>
      </c>
      <c r="M111">
        <v>8</v>
      </c>
      <c r="N111">
        <v>36.58</v>
      </c>
      <c r="O111">
        <v>145</v>
      </c>
      <c r="P111">
        <v>20</v>
      </c>
      <c r="Q111">
        <v>37.729999999999997</v>
      </c>
      <c r="R111">
        <v>-26.143494400000002</v>
      </c>
      <c r="S111">
        <v>145.34381389999999</v>
      </c>
      <c r="T111" t="s">
        <v>939</v>
      </c>
      <c r="U111">
        <v>334440</v>
      </c>
      <c r="V111">
        <v>7107360</v>
      </c>
      <c r="W111">
        <v>55</v>
      </c>
    </row>
    <row r="112" spans="1:23" x14ac:dyDescent="0.25">
      <c r="A112">
        <v>1562</v>
      </c>
      <c r="B112" t="s">
        <v>481</v>
      </c>
      <c r="C112" t="s">
        <v>47</v>
      </c>
      <c r="D112">
        <v>23756</v>
      </c>
      <c r="E112" t="s">
        <v>1060</v>
      </c>
      <c r="F112" t="s">
        <v>86</v>
      </c>
      <c r="G112" t="s">
        <v>936</v>
      </c>
      <c r="H112" t="s">
        <v>937</v>
      </c>
      <c r="I112" t="s">
        <v>961</v>
      </c>
      <c r="J112">
        <v>32228</v>
      </c>
      <c r="K112">
        <v>1008.9</v>
      </c>
      <c r="L112">
        <v>22</v>
      </c>
      <c r="M112">
        <v>13</v>
      </c>
      <c r="N112">
        <v>35.520000000000003</v>
      </c>
      <c r="O112">
        <v>141</v>
      </c>
      <c r="P112">
        <v>26</v>
      </c>
      <c r="Q112">
        <v>35.270000000000003</v>
      </c>
      <c r="R112">
        <v>-22.2265333</v>
      </c>
      <c r="S112">
        <v>141.44313059999999</v>
      </c>
      <c r="T112" t="s">
        <v>939</v>
      </c>
      <c r="U112">
        <v>545668</v>
      </c>
      <c r="V112">
        <v>7542023</v>
      </c>
      <c r="W112">
        <v>54</v>
      </c>
    </row>
    <row r="113" spans="1:23" x14ac:dyDescent="0.25">
      <c r="A113">
        <v>62624</v>
      </c>
      <c r="B113" t="s">
        <v>481</v>
      </c>
      <c r="C113" t="s">
        <v>47</v>
      </c>
      <c r="E113" t="s">
        <v>1061</v>
      </c>
      <c r="F113" t="s">
        <v>88</v>
      </c>
      <c r="G113" t="s">
        <v>954</v>
      </c>
      <c r="H113" t="s">
        <v>937</v>
      </c>
      <c r="I113" t="s">
        <v>938</v>
      </c>
      <c r="J113">
        <v>40215</v>
      </c>
      <c r="K113">
        <v>1305.0999999999999</v>
      </c>
      <c r="L113">
        <v>22</v>
      </c>
      <c r="M113">
        <v>13</v>
      </c>
      <c r="N113">
        <v>44.87</v>
      </c>
      <c r="O113">
        <v>144</v>
      </c>
      <c r="P113">
        <v>29</v>
      </c>
      <c r="Q113">
        <v>55.06</v>
      </c>
      <c r="R113">
        <v>-22.229130600000001</v>
      </c>
      <c r="S113">
        <v>144.49862780000001</v>
      </c>
      <c r="T113" t="s">
        <v>939</v>
      </c>
      <c r="U113">
        <v>242163</v>
      </c>
      <c r="V113">
        <v>7539673</v>
      </c>
      <c r="W113">
        <v>55</v>
      </c>
    </row>
    <row r="114" spans="1:23" x14ac:dyDescent="0.25">
      <c r="A114">
        <v>62623</v>
      </c>
      <c r="B114" t="s">
        <v>481</v>
      </c>
      <c r="C114" t="s">
        <v>47</v>
      </c>
      <c r="E114" t="s">
        <v>1061</v>
      </c>
      <c r="F114" t="s">
        <v>105</v>
      </c>
      <c r="G114" t="s">
        <v>954</v>
      </c>
      <c r="H114" t="s">
        <v>937</v>
      </c>
      <c r="I114" t="s">
        <v>938</v>
      </c>
      <c r="J114">
        <v>40154</v>
      </c>
      <c r="K114">
        <v>1330</v>
      </c>
      <c r="L114">
        <v>21</v>
      </c>
      <c r="M114">
        <v>58</v>
      </c>
      <c r="N114">
        <v>16.25</v>
      </c>
      <c r="O114">
        <v>144</v>
      </c>
      <c r="P114">
        <v>32</v>
      </c>
      <c r="Q114">
        <v>8.6199999999999992</v>
      </c>
      <c r="R114">
        <v>-21.9711806</v>
      </c>
      <c r="S114">
        <v>144.53572779999999</v>
      </c>
      <c r="T114" t="s">
        <v>939</v>
      </c>
      <c r="U114">
        <v>245527</v>
      </c>
      <c r="V114">
        <v>7568306</v>
      </c>
      <c r="W114">
        <v>55</v>
      </c>
    </row>
    <row r="115" spans="1:23" x14ac:dyDescent="0.25">
      <c r="A115">
        <v>708</v>
      </c>
      <c r="B115" t="s">
        <v>481</v>
      </c>
      <c r="C115">
        <v>0</v>
      </c>
      <c r="D115">
        <v>22624</v>
      </c>
      <c r="E115" t="s">
        <v>991</v>
      </c>
      <c r="F115" t="s">
        <v>1062</v>
      </c>
      <c r="G115" t="s">
        <v>936</v>
      </c>
      <c r="H115" t="s">
        <v>937</v>
      </c>
      <c r="I115" t="s">
        <v>961</v>
      </c>
      <c r="J115">
        <v>25500</v>
      </c>
      <c r="K115">
        <v>3385.1</v>
      </c>
      <c r="L115">
        <v>24</v>
      </c>
      <c r="M115">
        <v>46</v>
      </c>
      <c r="N115">
        <v>28.45</v>
      </c>
      <c r="O115">
        <v>145</v>
      </c>
      <c r="P115">
        <v>21</v>
      </c>
      <c r="Q115">
        <v>0.13</v>
      </c>
      <c r="R115">
        <v>-24.774569400000001</v>
      </c>
      <c r="S115">
        <v>145.35003610000001</v>
      </c>
      <c r="T115" t="s">
        <v>939</v>
      </c>
      <c r="U115">
        <v>333184</v>
      </c>
      <c r="V115">
        <v>7258997</v>
      </c>
      <c r="W115">
        <v>55</v>
      </c>
    </row>
    <row r="116" spans="1:23" x14ac:dyDescent="0.25">
      <c r="A116">
        <v>2697</v>
      </c>
      <c r="B116" t="s">
        <v>481</v>
      </c>
      <c r="C116">
        <v>0</v>
      </c>
      <c r="E116" t="s">
        <v>956</v>
      </c>
      <c r="F116" t="s">
        <v>1063</v>
      </c>
      <c r="G116" t="s">
        <v>958</v>
      </c>
      <c r="H116" t="s">
        <v>959</v>
      </c>
      <c r="I116" t="s">
        <v>938</v>
      </c>
      <c r="J116">
        <v>23651</v>
      </c>
      <c r="L116">
        <v>25</v>
      </c>
      <c r="M116">
        <v>30</v>
      </c>
      <c r="N116">
        <v>39.39</v>
      </c>
      <c r="O116">
        <v>147</v>
      </c>
      <c r="P116">
        <v>11</v>
      </c>
      <c r="Q116">
        <v>26.05</v>
      </c>
      <c r="R116">
        <v>-25.5109417</v>
      </c>
      <c r="S116">
        <v>147.19056939999999</v>
      </c>
      <c r="T116" t="s">
        <v>939</v>
      </c>
      <c r="U116">
        <v>519150</v>
      </c>
      <c r="V116">
        <v>7178451</v>
      </c>
      <c r="W116">
        <v>55</v>
      </c>
    </row>
    <row r="117" spans="1:23" x14ac:dyDescent="0.25">
      <c r="A117">
        <v>2698</v>
      </c>
      <c r="B117" t="s">
        <v>481</v>
      </c>
      <c r="C117">
        <v>0</v>
      </c>
      <c r="E117" t="s">
        <v>956</v>
      </c>
      <c r="F117" t="s">
        <v>1064</v>
      </c>
      <c r="G117" t="s">
        <v>958</v>
      </c>
      <c r="H117" t="s">
        <v>959</v>
      </c>
      <c r="I117" t="s">
        <v>938</v>
      </c>
      <c r="J117">
        <v>23651</v>
      </c>
      <c r="L117">
        <v>25</v>
      </c>
      <c r="M117">
        <v>35</v>
      </c>
      <c r="N117">
        <v>57.41</v>
      </c>
      <c r="O117">
        <v>147</v>
      </c>
      <c r="P117">
        <v>5</v>
      </c>
      <c r="Q117">
        <v>41.05</v>
      </c>
      <c r="R117">
        <v>-25.5992806</v>
      </c>
      <c r="S117">
        <v>147.09473610000001</v>
      </c>
      <c r="T117" t="s">
        <v>939</v>
      </c>
      <c r="U117">
        <v>509513</v>
      </c>
      <c r="V117">
        <v>7168679</v>
      </c>
      <c r="W117">
        <v>55</v>
      </c>
    </row>
    <row r="118" spans="1:23" x14ac:dyDescent="0.25">
      <c r="A118">
        <v>2699</v>
      </c>
      <c r="B118" t="s">
        <v>481</v>
      </c>
      <c r="C118">
        <v>0</v>
      </c>
      <c r="E118" t="s">
        <v>956</v>
      </c>
      <c r="F118" t="s">
        <v>1065</v>
      </c>
      <c r="G118" t="s">
        <v>958</v>
      </c>
      <c r="H118" t="s">
        <v>959</v>
      </c>
      <c r="I118" t="s">
        <v>938</v>
      </c>
      <c r="J118">
        <v>23651</v>
      </c>
      <c r="L118">
        <v>25</v>
      </c>
      <c r="M118">
        <v>15</v>
      </c>
      <c r="N118">
        <v>35.4</v>
      </c>
      <c r="O118">
        <v>147</v>
      </c>
      <c r="P118">
        <v>27</v>
      </c>
      <c r="Q118">
        <v>27.02</v>
      </c>
      <c r="R118">
        <v>-25.2598333</v>
      </c>
      <c r="S118">
        <v>147.45750559999999</v>
      </c>
      <c r="T118" t="s">
        <v>939</v>
      </c>
      <c r="U118">
        <v>546070</v>
      </c>
      <c r="V118">
        <v>7206193</v>
      </c>
      <c r="W118">
        <v>55</v>
      </c>
    </row>
    <row r="119" spans="1:23" x14ac:dyDescent="0.25">
      <c r="A119">
        <v>2700</v>
      </c>
      <c r="B119" t="s">
        <v>481</v>
      </c>
      <c r="C119">
        <v>0</v>
      </c>
      <c r="E119" t="s">
        <v>956</v>
      </c>
      <c r="F119" t="s">
        <v>1066</v>
      </c>
      <c r="G119" t="s">
        <v>958</v>
      </c>
      <c r="H119" t="s">
        <v>959</v>
      </c>
      <c r="I119" t="s">
        <v>938</v>
      </c>
      <c r="J119">
        <v>23651</v>
      </c>
      <c r="L119">
        <v>25</v>
      </c>
      <c r="M119">
        <v>15</v>
      </c>
      <c r="N119">
        <v>26.38</v>
      </c>
      <c r="O119">
        <v>147</v>
      </c>
      <c r="P119">
        <v>28</v>
      </c>
      <c r="Q119">
        <v>8.0399999999999991</v>
      </c>
      <c r="R119">
        <v>-25.257327799999999</v>
      </c>
      <c r="S119">
        <v>147.46889999999999</v>
      </c>
      <c r="T119" t="s">
        <v>939</v>
      </c>
      <c r="U119">
        <v>547218</v>
      </c>
      <c r="V119">
        <v>7206466</v>
      </c>
      <c r="W119">
        <v>55</v>
      </c>
    </row>
    <row r="120" spans="1:23" x14ac:dyDescent="0.25">
      <c r="A120">
        <v>2701</v>
      </c>
      <c r="B120" t="s">
        <v>481</v>
      </c>
      <c r="C120">
        <v>0</v>
      </c>
      <c r="E120" t="s">
        <v>956</v>
      </c>
      <c r="F120" t="s">
        <v>1067</v>
      </c>
      <c r="G120" t="s">
        <v>958</v>
      </c>
      <c r="H120" t="s">
        <v>959</v>
      </c>
      <c r="I120" t="s">
        <v>938</v>
      </c>
      <c r="J120">
        <v>23651</v>
      </c>
      <c r="L120">
        <v>25</v>
      </c>
      <c r="M120">
        <v>20</v>
      </c>
      <c r="N120">
        <v>2.38</v>
      </c>
      <c r="O120">
        <v>147</v>
      </c>
      <c r="P120">
        <v>52</v>
      </c>
      <c r="Q120">
        <v>20.010000000000002</v>
      </c>
      <c r="R120">
        <v>-25.333994400000002</v>
      </c>
      <c r="S120">
        <v>147.87222499999999</v>
      </c>
      <c r="T120" t="s">
        <v>939</v>
      </c>
      <c r="U120">
        <v>587779</v>
      </c>
      <c r="V120">
        <v>7197773</v>
      </c>
      <c r="W120">
        <v>55</v>
      </c>
    </row>
    <row r="121" spans="1:23" x14ac:dyDescent="0.25">
      <c r="A121">
        <v>1607</v>
      </c>
      <c r="B121" t="s">
        <v>481</v>
      </c>
      <c r="C121">
        <v>2</v>
      </c>
      <c r="D121">
        <v>23691</v>
      </c>
      <c r="E121" t="s">
        <v>499</v>
      </c>
      <c r="F121" t="s">
        <v>359</v>
      </c>
      <c r="G121" t="s">
        <v>936</v>
      </c>
      <c r="H121" t="s">
        <v>937</v>
      </c>
      <c r="I121" t="s">
        <v>961</v>
      </c>
      <c r="J121">
        <v>32016</v>
      </c>
      <c r="K121">
        <v>1750</v>
      </c>
      <c r="L121">
        <v>23</v>
      </c>
      <c r="M121">
        <v>19</v>
      </c>
      <c r="N121">
        <v>20.83</v>
      </c>
      <c r="O121">
        <v>142</v>
      </c>
      <c r="P121">
        <v>4</v>
      </c>
      <c r="Q121">
        <v>29.32</v>
      </c>
      <c r="R121">
        <v>-23.322452800000001</v>
      </c>
      <c r="S121">
        <v>142.07481110000001</v>
      </c>
      <c r="T121" t="s">
        <v>939</v>
      </c>
      <c r="U121">
        <v>609890</v>
      </c>
      <c r="V121">
        <v>7420367</v>
      </c>
      <c r="W121">
        <v>54</v>
      </c>
    </row>
    <row r="122" spans="1:23" x14ac:dyDescent="0.25">
      <c r="A122">
        <v>1511</v>
      </c>
      <c r="B122" t="s">
        <v>481</v>
      </c>
      <c r="C122">
        <v>2</v>
      </c>
      <c r="D122">
        <v>23566</v>
      </c>
      <c r="E122" t="s">
        <v>485</v>
      </c>
      <c r="F122" t="s">
        <v>362</v>
      </c>
      <c r="G122" t="s">
        <v>936</v>
      </c>
      <c r="H122" t="s">
        <v>937</v>
      </c>
      <c r="I122" t="s">
        <v>961</v>
      </c>
      <c r="J122">
        <v>31886</v>
      </c>
      <c r="K122">
        <v>1327</v>
      </c>
      <c r="L122">
        <v>25</v>
      </c>
      <c r="M122">
        <v>56</v>
      </c>
      <c r="N122">
        <v>36.46</v>
      </c>
      <c r="O122">
        <v>145</v>
      </c>
      <c r="P122">
        <v>0</v>
      </c>
      <c r="Q122">
        <v>47.19</v>
      </c>
      <c r="R122">
        <v>-25.9434611</v>
      </c>
      <c r="S122">
        <v>145.0131083</v>
      </c>
      <c r="T122" t="s">
        <v>939</v>
      </c>
      <c r="U122">
        <v>301036</v>
      </c>
      <c r="V122">
        <v>7129058</v>
      </c>
      <c r="W122">
        <v>55</v>
      </c>
    </row>
    <row r="123" spans="1:23" x14ac:dyDescent="0.25">
      <c r="A123">
        <v>50328</v>
      </c>
      <c r="B123" t="s">
        <v>481</v>
      </c>
      <c r="C123">
        <v>2</v>
      </c>
      <c r="E123" t="s">
        <v>1068</v>
      </c>
      <c r="F123" t="s">
        <v>362</v>
      </c>
      <c r="G123" t="s">
        <v>936</v>
      </c>
      <c r="H123" t="s">
        <v>937</v>
      </c>
      <c r="I123" t="s">
        <v>938</v>
      </c>
      <c r="J123">
        <v>35259</v>
      </c>
      <c r="K123">
        <v>2700</v>
      </c>
      <c r="L123">
        <v>26</v>
      </c>
      <c r="M123">
        <v>12</v>
      </c>
      <c r="N123">
        <v>22.7</v>
      </c>
      <c r="O123">
        <v>142</v>
      </c>
      <c r="P123">
        <v>56</v>
      </c>
      <c r="Q123">
        <v>51.98</v>
      </c>
      <c r="R123">
        <v>-26.2063056</v>
      </c>
      <c r="S123">
        <v>142.9477722</v>
      </c>
      <c r="T123" t="s">
        <v>939</v>
      </c>
      <c r="U123">
        <v>694610</v>
      </c>
      <c r="V123">
        <v>7099998</v>
      </c>
      <c r="W123">
        <v>54</v>
      </c>
    </row>
    <row r="124" spans="1:23" x14ac:dyDescent="0.25">
      <c r="A124">
        <v>640</v>
      </c>
      <c r="B124" t="s">
        <v>481</v>
      </c>
      <c r="C124">
        <v>0</v>
      </c>
      <c r="D124">
        <v>22111</v>
      </c>
      <c r="E124" t="s">
        <v>1000</v>
      </c>
      <c r="F124" t="s">
        <v>1069</v>
      </c>
      <c r="G124" t="s">
        <v>936</v>
      </c>
      <c r="H124" t="s">
        <v>937</v>
      </c>
      <c r="I124" t="s">
        <v>938</v>
      </c>
      <c r="J124">
        <v>22762</v>
      </c>
      <c r="K124">
        <v>3464.97</v>
      </c>
      <c r="L124">
        <v>25</v>
      </c>
      <c r="M124">
        <v>9</v>
      </c>
      <c r="N124">
        <v>34.47</v>
      </c>
      <c r="O124">
        <v>144</v>
      </c>
      <c r="P124">
        <v>59</v>
      </c>
      <c r="Q124">
        <v>44.15</v>
      </c>
      <c r="R124">
        <v>-25.159575</v>
      </c>
      <c r="S124">
        <v>144.99559719999999</v>
      </c>
      <c r="T124" t="s">
        <v>939</v>
      </c>
      <c r="U124">
        <v>297971</v>
      </c>
      <c r="V124">
        <v>7215870</v>
      </c>
      <c r="W124">
        <v>55</v>
      </c>
    </row>
    <row r="125" spans="1:23" x14ac:dyDescent="0.25">
      <c r="A125">
        <v>64740</v>
      </c>
      <c r="B125" t="s">
        <v>481</v>
      </c>
      <c r="C125">
        <v>0</v>
      </c>
      <c r="E125" t="s">
        <v>559</v>
      </c>
      <c r="F125" t="s">
        <v>1070</v>
      </c>
      <c r="G125" t="s">
        <v>936</v>
      </c>
      <c r="H125" t="s">
        <v>937</v>
      </c>
      <c r="I125" t="s">
        <v>938</v>
      </c>
      <c r="J125">
        <v>40772</v>
      </c>
      <c r="K125">
        <v>632</v>
      </c>
      <c r="L125">
        <v>23</v>
      </c>
      <c r="M125">
        <v>9</v>
      </c>
      <c r="N125">
        <v>35.840000000000003</v>
      </c>
      <c r="O125">
        <v>143</v>
      </c>
      <c r="P125">
        <v>38</v>
      </c>
      <c r="Q125">
        <v>22.91</v>
      </c>
      <c r="R125">
        <v>-23.1599556</v>
      </c>
      <c r="S125">
        <v>143.6396972</v>
      </c>
      <c r="T125" t="s">
        <v>939</v>
      </c>
      <c r="U125">
        <v>770268</v>
      </c>
      <c r="V125">
        <v>7436314</v>
      </c>
      <c r="W125">
        <v>54</v>
      </c>
    </row>
    <row r="126" spans="1:23" x14ac:dyDescent="0.25">
      <c r="A126">
        <v>709</v>
      </c>
      <c r="B126" t="s">
        <v>481</v>
      </c>
      <c r="C126">
        <v>0</v>
      </c>
      <c r="D126">
        <v>22646</v>
      </c>
      <c r="E126" t="s">
        <v>985</v>
      </c>
      <c r="F126" t="s">
        <v>1071</v>
      </c>
      <c r="G126" t="s">
        <v>936</v>
      </c>
      <c r="H126" t="s">
        <v>937</v>
      </c>
      <c r="I126" t="s">
        <v>961</v>
      </c>
      <c r="J126">
        <v>25012</v>
      </c>
      <c r="K126">
        <v>3119.63</v>
      </c>
      <c r="L126">
        <v>24</v>
      </c>
      <c r="M126">
        <v>29</v>
      </c>
      <c r="N126">
        <v>42.67</v>
      </c>
      <c r="O126">
        <v>145</v>
      </c>
      <c r="P126">
        <v>19</v>
      </c>
      <c r="Q126">
        <v>52.48</v>
      </c>
      <c r="R126">
        <v>-24.495186100000002</v>
      </c>
      <c r="S126">
        <v>145.3312444</v>
      </c>
      <c r="T126" t="s">
        <v>939</v>
      </c>
      <c r="U126">
        <v>330908</v>
      </c>
      <c r="V126">
        <v>7289917</v>
      </c>
      <c r="W126">
        <v>55</v>
      </c>
    </row>
    <row r="127" spans="1:23" x14ac:dyDescent="0.25">
      <c r="A127">
        <v>765</v>
      </c>
      <c r="B127" t="s">
        <v>481</v>
      </c>
      <c r="C127">
        <v>0</v>
      </c>
      <c r="D127">
        <v>22341</v>
      </c>
      <c r="E127" t="s">
        <v>549</v>
      </c>
      <c r="F127" t="s">
        <v>1072</v>
      </c>
      <c r="G127" t="s">
        <v>936</v>
      </c>
      <c r="H127" t="s">
        <v>937</v>
      </c>
      <c r="I127" t="s">
        <v>938</v>
      </c>
      <c r="J127">
        <v>23645</v>
      </c>
      <c r="K127">
        <v>1603.9</v>
      </c>
      <c r="L127">
        <v>23</v>
      </c>
      <c r="M127">
        <v>8</v>
      </c>
      <c r="N127">
        <v>26.54</v>
      </c>
      <c r="O127">
        <v>143</v>
      </c>
      <c r="P127">
        <v>3</v>
      </c>
      <c r="Q127">
        <v>30.17</v>
      </c>
      <c r="R127">
        <v>-23.1407056</v>
      </c>
      <c r="S127">
        <v>143.05838059999999</v>
      </c>
      <c r="T127" t="s">
        <v>939</v>
      </c>
      <c r="U127">
        <v>710759</v>
      </c>
      <c r="V127">
        <v>7439407</v>
      </c>
      <c r="W127">
        <v>54</v>
      </c>
    </row>
    <row r="128" spans="1:23" x14ac:dyDescent="0.25">
      <c r="A128">
        <v>50113</v>
      </c>
      <c r="B128" t="s">
        <v>481</v>
      </c>
      <c r="C128">
        <v>0</v>
      </c>
      <c r="E128" t="s">
        <v>952</v>
      </c>
      <c r="F128" t="s">
        <v>1073</v>
      </c>
      <c r="G128" t="s">
        <v>936</v>
      </c>
      <c r="H128" t="s">
        <v>937</v>
      </c>
      <c r="I128" t="s">
        <v>938</v>
      </c>
      <c r="J128">
        <v>34175</v>
      </c>
      <c r="K128">
        <v>1236.8</v>
      </c>
      <c r="L128">
        <v>22</v>
      </c>
      <c r="M128">
        <v>6</v>
      </c>
      <c r="N128">
        <v>25.53</v>
      </c>
      <c r="O128">
        <v>145</v>
      </c>
      <c r="P128">
        <v>51</v>
      </c>
      <c r="Q128">
        <v>6.12</v>
      </c>
      <c r="R128">
        <v>-22.107091700000002</v>
      </c>
      <c r="S128">
        <v>145.85169999999999</v>
      </c>
      <c r="T128" t="s">
        <v>939</v>
      </c>
      <c r="U128">
        <v>381555</v>
      </c>
      <c r="V128">
        <v>7554864</v>
      </c>
      <c r="W128">
        <v>55</v>
      </c>
    </row>
    <row r="129" spans="1:23" x14ac:dyDescent="0.25">
      <c r="A129">
        <v>62733</v>
      </c>
      <c r="B129" t="s">
        <v>481</v>
      </c>
      <c r="C129" t="s">
        <v>47</v>
      </c>
      <c r="E129" t="s">
        <v>1074</v>
      </c>
      <c r="F129" t="s">
        <v>109</v>
      </c>
      <c r="G129" t="s">
        <v>954</v>
      </c>
      <c r="H129" t="s">
        <v>937</v>
      </c>
      <c r="I129" t="s">
        <v>938</v>
      </c>
      <c r="J129">
        <v>40116</v>
      </c>
      <c r="K129">
        <v>1008.5</v>
      </c>
      <c r="L129">
        <v>20</v>
      </c>
      <c r="M129">
        <v>52</v>
      </c>
      <c r="N129">
        <v>42.66</v>
      </c>
      <c r="O129">
        <v>144</v>
      </c>
      <c r="P129">
        <v>10</v>
      </c>
      <c r="Q129">
        <v>58.18</v>
      </c>
      <c r="R129">
        <v>-20.878516699999999</v>
      </c>
      <c r="S129">
        <v>144.18282780000001</v>
      </c>
      <c r="T129" t="s">
        <v>939</v>
      </c>
      <c r="U129">
        <v>206889</v>
      </c>
      <c r="V129">
        <v>7688720</v>
      </c>
      <c r="W129">
        <v>55</v>
      </c>
    </row>
    <row r="130" spans="1:23" x14ac:dyDescent="0.25">
      <c r="A130">
        <v>1003</v>
      </c>
      <c r="B130" t="s">
        <v>481</v>
      </c>
      <c r="C130" t="s">
        <v>962</v>
      </c>
      <c r="D130">
        <v>23043</v>
      </c>
      <c r="E130" t="s">
        <v>480</v>
      </c>
      <c r="F130" t="s">
        <v>1075</v>
      </c>
      <c r="G130" t="s">
        <v>936</v>
      </c>
      <c r="H130" t="s">
        <v>937</v>
      </c>
      <c r="I130" t="s">
        <v>961</v>
      </c>
      <c r="J130">
        <v>29980</v>
      </c>
      <c r="K130">
        <v>1280</v>
      </c>
      <c r="L130">
        <v>23</v>
      </c>
      <c r="M130">
        <v>35</v>
      </c>
      <c r="N130">
        <v>53.96</v>
      </c>
      <c r="O130">
        <v>145</v>
      </c>
      <c r="P130">
        <v>17</v>
      </c>
      <c r="Q130">
        <v>13.94</v>
      </c>
      <c r="R130">
        <v>-23.598322199999998</v>
      </c>
      <c r="S130">
        <v>145.28720559999999</v>
      </c>
      <c r="T130" t="s">
        <v>939</v>
      </c>
      <c r="U130">
        <v>325235</v>
      </c>
      <c r="V130">
        <v>7389189</v>
      </c>
      <c r="W130">
        <v>55</v>
      </c>
    </row>
    <row r="131" spans="1:23" x14ac:dyDescent="0.25">
      <c r="A131">
        <v>1720</v>
      </c>
      <c r="B131" t="s">
        <v>481</v>
      </c>
      <c r="C131">
        <v>0</v>
      </c>
      <c r="E131" t="s">
        <v>956</v>
      </c>
      <c r="F131" t="s">
        <v>1076</v>
      </c>
      <c r="G131" t="s">
        <v>958</v>
      </c>
      <c r="H131" t="s">
        <v>959</v>
      </c>
      <c r="I131" t="s">
        <v>938</v>
      </c>
      <c r="J131">
        <v>23377</v>
      </c>
      <c r="K131">
        <v>64</v>
      </c>
      <c r="L131">
        <v>22</v>
      </c>
      <c r="M131">
        <v>23</v>
      </c>
      <c r="N131">
        <v>25.48</v>
      </c>
      <c r="O131">
        <v>145</v>
      </c>
      <c r="P131">
        <v>40</v>
      </c>
      <c r="Q131">
        <v>31.06</v>
      </c>
      <c r="R131">
        <v>-22.390411100000001</v>
      </c>
      <c r="S131">
        <v>145.67529440000001</v>
      </c>
      <c r="T131" t="s">
        <v>939</v>
      </c>
      <c r="U131">
        <v>363631</v>
      </c>
      <c r="V131">
        <v>7523350</v>
      </c>
      <c r="W131">
        <v>55</v>
      </c>
    </row>
    <row r="132" spans="1:23" x14ac:dyDescent="0.25">
      <c r="A132">
        <v>1722</v>
      </c>
      <c r="B132" t="s">
        <v>481</v>
      </c>
      <c r="C132">
        <v>0</v>
      </c>
      <c r="E132" t="s">
        <v>956</v>
      </c>
      <c r="F132" t="s">
        <v>1077</v>
      </c>
      <c r="G132" t="s">
        <v>958</v>
      </c>
      <c r="H132" t="s">
        <v>959</v>
      </c>
      <c r="I132" t="s">
        <v>938</v>
      </c>
      <c r="J132">
        <v>24473</v>
      </c>
      <c r="L132">
        <v>22</v>
      </c>
      <c r="M132">
        <v>15</v>
      </c>
      <c r="N132">
        <v>20.440000000000001</v>
      </c>
      <c r="O132">
        <v>146</v>
      </c>
      <c r="P132">
        <v>26</v>
      </c>
      <c r="Q132">
        <v>22.02</v>
      </c>
      <c r="R132">
        <v>-22.255677800000001</v>
      </c>
      <c r="S132">
        <v>146.43944999999999</v>
      </c>
      <c r="T132" t="s">
        <v>939</v>
      </c>
      <c r="U132">
        <v>442243</v>
      </c>
      <c r="V132">
        <v>7538757</v>
      </c>
      <c r="W132">
        <v>55</v>
      </c>
    </row>
    <row r="133" spans="1:23" x14ac:dyDescent="0.25">
      <c r="A133">
        <v>1723</v>
      </c>
      <c r="B133" t="s">
        <v>481</v>
      </c>
      <c r="C133">
        <v>0</v>
      </c>
      <c r="E133" t="s">
        <v>956</v>
      </c>
      <c r="F133" t="s">
        <v>1078</v>
      </c>
      <c r="G133" t="s">
        <v>958</v>
      </c>
      <c r="H133" t="s">
        <v>959</v>
      </c>
      <c r="I133" t="s">
        <v>938</v>
      </c>
      <c r="J133">
        <v>24473</v>
      </c>
      <c r="L133">
        <v>22</v>
      </c>
      <c r="M133">
        <v>15</v>
      </c>
      <c r="N133">
        <v>2.44</v>
      </c>
      <c r="O133">
        <v>146</v>
      </c>
      <c r="P133">
        <v>29</v>
      </c>
      <c r="Q133">
        <v>34</v>
      </c>
      <c r="R133">
        <v>-22.250677799999998</v>
      </c>
      <c r="S133">
        <v>146.4927778</v>
      </c>
      <c r="T133" t="s">
        <v>939</v>
      </c>
      <c r="U133">
        <v>447736</v>
      </c>
      <c r="V133">
        <v>7539330</v>
      </c>
      <c r="W133">
        <v>55</v>
      </c>
    </row>
    <row r="134" spans="1:23" x14ac:dyDescent="0.25">
      <c r="A134">
        <v>1725</v>
      </c>
      <c r="B134" t="s">
        <v>481</v>
      </c>
      <c r="C134">
        <v>0</v>
      </c>
      <c r="E134" t="s">
        <v>956</v>
      </c>
      <c r="F134" t="s">
        <v>1079</v>
      </c>
      <c r="G134" t="s">
        <v>958</v>
      </c>
      <c r="H134" t="s">
        <v>959</v>
      </c>
      <c r="I134" t="s">
        <v>938</v>
      </c>
      <c r="J134">
        <v>24473</v>
      </c>
      <c r="L134">
        <v>22</v>
      </c>
      <c r="M134">
        <v>15</v>
      </c>
      <c r="N134">
        <v>18.440000000000001</v>
      </c>
      <c r="O134">
        <v>146</v>
      </c>
      <c r="P134">
        <v>26</v>
      </c>
      <c r="Q134">
        <v>34.01</v>
      </c>
      <c r="R134">
        <v>-22.255122199999999</v>
      </c>
      <c r="S134">
        <v>146.44278059999999</v>
      </c>
      <c r="T134" t="s">
        <v>939</v>
      </c>
      <c r="U134">
        <v>442586</v>
      </c>
      <c r="V134">
        <v>7538820</v>
      </c>
      <c r="W134">
        <v>55</v>
      </c>
    </row>
    <row r="135" spans="1:23" x14ac:dyDescent="0.25">
      <c r="A135">
        <v>1726</v>
      </c>
      <c r="B135" t="s">
        <v>481</v>
      </c>
      <c r="C135">
        <v>0</v>
      </c>
      <c r="E135" t="s">
        <v>956</v>
      </c>
      <c r="F135" t="s">
        <v>1080</v>
      </c>
      <c r="G135" t="s">
        <v>958</v>
      </c>
      <c r="H135" t="s">
        <v>959</v>
      </c>
      <c r="I135" t="s">
        <v>938</v>
      </c>
      <c r="J135">
        <v>24473</v>
      </c>
      <c r="L135">
        <v>22</v>
      </c>
      <c r="M135">
        <v>11</v>
      </c>
      <c r="N135">
        <v>23.45</v>
      </c>
      <c r="O135">
        <v>146</v>
      </c>
      <c r="P135">
        <v>34</v>
      </c>
      <c r="Q135">
        <v>48.01</v>
      </c>
      <c r="R135">
        <v>-22.189847199999999</v>
      </c>
      <c r="S135">
        <v>146.58000279999999</v>
      </c>
      <c r="T135" t="s">
        <v>939</v>
      </c>
      <c r="U135">
        <v>456705</v>
      </c>
      <c r="V135">
        <v>7546091</v>
      </c>
      <c r="W135">
        <v>55</v>
      </c>
    </row>
    <row r="136" spans="1:23" x14ac:dyDescent="0.25">
      <c r="A136">
        <v>1728</v>
      </c>
      <c r="B136" t="s">
        <v>481</v>
      </c>
      <c r="C136">
        <v>0</v>
      </c>
      <c r="E136" t="s">
        <v>956</v>
      </c>
      <c r="F136" t="s">
        <v>1081</v>
      </c>
      <c r="G136" t="s">
        <v>958</v>
      </c>
      <c r="H136" t="s">
        <v>959</v>
      </c>
      <c r="I136" t="s">
        <v>938</v>
      </c>
      <c r="J136">
        <v>24473</v>
      </c>
      <c r="L136">
        <v>22</v>
      </c>
      <c r="M136">
        <v>11</v>
      </c>
      <c r="N136">
        <v>48.45</v>
      </c>
      <c r="O136">
        <v>146</v>
      </c>
      <c r="P136">
        <v>33</v>
      </c>
      <c r="Q136">
        <v>2</v>
      </c>
      <c r="R136">
        <v>-22.196791699999999</v>
      </c>
      <c r="S136">
        <v>146.5505556</v>
      </c>
      <c r="T136" t="s">
        <v>939</v>
      </c>
      <c r="U136">
        <v>453672</v>
      </c>
      <c r="V136">
        <v>7545313</v>
      </c>
      <c r="W136">
        <v>55</v>
      </c>
    </row>
    <row r="137" spans="1:23" x14ac:dyDescent="0.25">
      <c r="A137">
        <v>1313</v>
      </c>
      <c r="B137" t="s">
        <v>481</v>
      </c>
      <c r="C137">
        <v>2</v>
      </c>
      <c r="D137">
        <v>23389</v>
      </c>
      <c r="E137" t="s">
        <v>504</v>
      </c>
      <c r="F137" t="s">
        <v>367</v>
      </c>
      <c r="G137" t="s">
        <v>936</v>
      </c>
      <c r="H137" t="s">
        <v>937</v>
      </c>
      <c r="I137" t="s">
        <v>961</v>
      </c>
      <c r="J137">
        <v>30942</v>
      </c>
      <c r="K137">
        <v>1856</v>
      </c>
      <c r="L137">
        <v>25</v>
      </c>
      <c r="M137">
        <v>18</v>
      </c>
      <c r="N137">
        <v>50.13</v>
      </c>
      <c r="O137">
        <v>145</v>
      </c>
      <c r="P137">
        <v>3</v>
      </c>
      <c r="Q137">
        <v>1.06</v>
      </c>
      <c r="R137">
        <v>-25.313925000000001</v>
      </c>
      <c r="S137">
        <v>145.05029440000001</v>
      </c>
      <c r="T137" t="s">
        <v>939</v>
      </c>
      <c r="U137">
        <v>303734</v>
      </c>
      <c r="V137">
        <v>7198853</v>
      </c>
      <c r="W137">
        <v>55</v>
      </c>
    </row>
    <row r="138" spans="1:23" x14ac:dyDescent="0.25">
      <c r="A138">
        <v>641</v>
      </c>
      <c r="B138" t="s">
        <v>481</v>
      </c>
      <c r="C138" t="s">
        <v>47</v>
      </c>
      <c r="D138">
        <v>22381</v>
      </c>
      <c r="E138" t="s">
        <v>1000</v>
      </c>
      <c r="F138" t="s">
        <v>114</v>
      </c>
      <c r="G138" t="s">
        <v>936</v>
      </c>
      <c r="H138" t="s">
        <v>937</v>
      </c>
      <c r="I138" t="s">
        <v>966</v>
      </c>
      <c r="J138">
        <v>23720</v>
      </c>
      <c r="K138">
        <v>4346.5</v>
      </c>
      <c r="L138">
        <v>25</v>
      </c>
      <c r="M138">
        <v>21</v>
      </c>
      <c r="N138">
        <v>27.47</v>
      </c>
      <c r="O138">
        <v>144</v>
      </c>
      <c r="P138">
        <v>48</v>
      </c>
      <c r="Q138">
        <v>42.16</v>
      </c>
      <c r="R138">
        <v>-25.3576306</v>
      </c>
      <c r="S138">
        <v>144.8117111</v>
      </c>
      <c r="T138" t="s">
        <v>939</v>
      </c>
      <c r="U138">
        <v>279789</v>
      </c>
      <c r="V138">
        <v>7193640</v>
      </c>
      <c r="W138">
        <v>55</v>
      </c>
    </row>
    <row r="139" spans="1:23" x14ac:dyDescent="0.25">
      <c r="A139">
        <v>2859</v>
      </c>
      <c r="B139" t="s">
        <v>481</v>
      </c>
      <c r="C139" t="s">
        <v>47</v>
      </c>
      <c r="D139">
        <v>22512</v>
      </c>
      <c r="E139" t="s">
        <v>1000</v>
      </c>
      <c r="F139" t="s">
        <v>132</v>
      </c>
      <c r="G139" t="s">
        <v>936</v>
      </c>
      <c r="H139" t="s">
        <v>1082</v>
      </c>
      <c r="I139" t="s">
        <v>966</v>
      </c>
      <c r="J139">
        <v>24098</v>
      </c>
      <c r="K139">
        <v>4205.3</v>
      </c>
      <c r="L139">
        <v>25</v>
      </c>
      <c r="M139">
        <v>20</v>
      </c>
      <c r="N139">
        <v>19</v>
      </c>
      <c r="O139">
        <v>144</v>
      </c>
      <c r="P139">
        <v>50</v>
      </c>
      <c r="Q139">
        <v>44</v>
      </c>
      <c r="R139">
        <v>-25.338611100000001</v>
      </c>
      <c r="S139">
        <v>144.84555560000001</v>
      </c>
      <c r="T139" t="s">
        <v>939</v>
      </c>
      <c r="U139">
        <v>283162</v>
      </c>
      <c r="V139">
        <v>7195802</v>
      </c>
      <c r="W139">
        <v>55</v>
      </c>
    </row>
    <row r="140" spans="1:23" x14ac:dyDescent="0.25">
      <c r="A140">
        <v>2860</v>
      </c>
      <c r="B140" t="s">
        <v>481</v>
      </c>
      <c r="C140">
        <v>0</v>
      </c>
      <c r="D140">
        <v>22521</v>
      </c>
      <c r="E140" t="s">
        <v>1000</v>
      </c>
      <c r="F140" t="s">
        <v>1083</v>
      </c>
      <c r="G140" t="s">
        <v>936</v>
      </c>
      <c r="H140" t="s">
        <v>1082</v>
      </c>
      <c r="I140" t="s">
        <v>938</v>
      </c>
      <c r="J140">
        <v>24161</v>
      </c>
      <c r="K140">
        <v>2076.3000000000002</v>
      </c>
      <c r="L140">
        <v>25</v>
      </c>
      <c r="M140">
        <v>20</v>
      </c>
      <c r="N140">
        <v>38</v>
      </c>
      <c r="O140">
        <v>144</v>
      </c>
      <c r="P140">
        <v>47</v>
      </c>
      <c r="Q140">
        <v>26</v>
      </c>
      <c r="R140">
        <v>-25.3438889</v>
      </c>
      <c r="S140">
        <v>144.7905556</v>
      </c>
      <c r="T140" t="s">
        <v>939</v>
      </c>
      <c r="U140">
        <v>277634</v>
      </c>
      <c r="V140">
        <v>7195128</v>
      </c>
      <c r="W140">
        <v>55</v>
      </c>
    </row>
    <row r="141" spans="1:23" x14ac:dyDescent="0.25">
      <c r="A141">
        <v>2861</v>
      </c>
      <c r="B141" t="s">
        <v>481</v>
      </c>
      <c r="C141" t="s">
        <v>47</v>
      </c>
      <c r="D141">
        <v>22558</v>
      </c>
      <c r="E141" t="s">
        <v>1000</v>
      </c>
      <c r="F141" t="s">
        <v>153</v>
      </c>
      <c r="G141" t="s">
        <v>936</v>
      </c>
      <c r="H141" t="s">
        <v>1082</v>
      </c>
      <c r="I141" t="s">
        <v>966</v>
      </c>
      <c r="J141">
        <v>24319</v>
      </c>
      <c r="K141">
        <v>3899.6</v>
      </c>
      <c r="L141">
        <v>25</v>
      </c>
      <c r="M141">
        <v>20</v>
      </c>
      <c r="N141">
        <v>34</v>
      </c>
      <c r="O141">
        <v>144</v>
      </c>
      <c r="P141">
        <v>47</v>
      </c>
      <c r="Q141">
        <v>28</v>
      </c>
      <c r="R141">
        <v>-25.3427778</v>
      </c>
      <c r="S141">
        <v>144.79111109999999</v>
      </c>
      <c r="T141" t="s">
        <v>939</v>
      </c>
      <c r="U141">
        <v>277688</v>
      </c>
      <c r="V141">
        <v>7195252</v>
      </c>
      <c r="W141">
        <v>55</v>
      </c>
    </row>
    <row r="142" spans="1:23" x14ac:dyDescent="0.25">
      <c r="A142">
        <v>50337</v>
      </c>
      <c r="B142" t="s">
        <v>481</v>
      </c>
      <c r="C142" t="s">
        <v>47</v>
      </c>
      <c r="E142" t="s">
        <v>1084</v>
      </c>
      <c r="F142" t="s">
        <v>161</v>
      </c>
      <c r="G142" t="s">
        <v>936</v>
      </c>
      <c r="H142" t="s">
        <v>1047</v>
      </c>
      <c r="I142" t="s">
        <v>1085</v>
      </c>
      <c r="J142">
        <v>35290</v>
      </c>
      <c r="K142">
        <v>3851</v>
      </c>
      <c r="L142">
        <v>25</v>
      </c>
      <c r="M142">
        <v>20</v>
      </c>
      <c r="N142">
        <v>44.47</v>
      </c>
      <c r="O142">
        <v>144</v>
      </c>
      <c r="P142">
        <v>49</v>
      </c>
      <c r="Q142">
        <v>47.17</v>
      </c>
      <c r="R142">
        <v>-25.345686100000002</v>
      </c>
      <c r="S142">
        <v>144.8297694</v>
      </c>
      <c r="T142" t="s">
        <v>939</v>
      </c>
      <c r="U142">
        <v>281585</v>
      </c>
      <c r="V142">
        <v>7194993</v>
      </c>
      <c r="W142">
        <v>55</v>
      </c>
    </row>
    <row r="143" spans="1:23" x14ac:dyDescent="0.25">
      <c r="A143">
        <v>1054</v>
      </c>
      <c r="B143" t="s">
        <v>481</v>
      </c>
      <c r="C143">
        <v>0</v>
      </c>
      <c r="D143">
        <v>23602</v>
      </c>
      <c r="E143" t="s">
        <v>987</v>
      </c>
      <c r="F143" t="s">
        <v>1086</v>
      </c>
      <c r="G143" t="s">
        <v>936</v>
      </c>
      <c r="H143" t="s">
        <v>937</v>
      </c>
      <c r="I143" t="s">
        <v>961</v>
      </c>
      <c r="J143">
        <v>32375</v>
      </c>
      <c r="K143">
        <v>551.70000000000005</v>
      </c>
      <c r="L143">
        <v>20</v>
      </c>
      <c r="M143">
        <v>17</v>
      </c>
      <c r="N143">
        <v>55.61</v>
      </c>
      <c r="O143">
        <v>142</v>
      </c>
      <c r="P143">
        <v>27</v>
      </c>
      <c r="Q143">
        <v>2.58</v>
      </c>
      <c r="R143">
        <v>-20.298780600000001</v>
      </c>
      <c r="S143">
        <v>142.45071669999999</v>
      </c>
      <c r="T143" t="s">
        <v>939</v>
      </c>
      <c r="U143">
        <v>651477</v>
      </c>
      <c r="V143">
        <v>7754782</v>
      </c>
      <c r="W143">
        <v>54</v>
      </c>
    </row>
    <row r="144" spans="1:23" x14ac:dyDescent="0.25">
      <c r="A144">
        <v>611</v>
      </c>
      <c r="B144" t="s">
        <v>481</v>
      </c>
      <c r="C144" t="s">
        <v>962</v>
      </c>
      <c r="D144">
        <v>22569</v>
      </c>
      <c r="E144" t="s">
        <v>1000</v>
      </c>
      <c r="F144" t="s">
        <v>606</v>
      </c>
      <c r="G144" t="s">
        <v>936</v>
      </c>
      <c r="H144" t="s">
        <v>937</v>
      </c>
      <c r="I144" t="s">
        <v>938</v>
      </c>
      <c r="J144">
        <v>24377</v>
      </c>
      <c r="K144">
        <v>1637.1</v>
      </c>
      <c r="L144">
        <v>23</v>
      </c>
      <c r="M144">
        <v>5</v>
      </c>
      <c r="N144">
        <v>43</v>
      </c>
      <c r="O144">
        <v>144</v>
      </c>
      <c r="P144">
        <v>43</v>
      </c>
      <c r="Q144">
        <v>43</v>
      </c>
      <c r="R144">
        <v>-23.095277800000002</v>
      </c>
      <c r="S144">
        <v>144.72861109999999</v>
      </c>
      <c r="T144" t="s">
        <v>939</v>
      </c>
      <c r="U144">
        <v>267345</v>
      </c>
      <c r="V144">
        <v>7444115</v>
      </c>
      <c r="W144">
        <v>55</v>
      </c>
    </row>
    <row r="145" spans="1:23" x14ac:dyDescent="0.25">
      <c r="A145">
        <v>61753</v>
      </c>
      <c r="B145" t="s">
        <v>481</v>
      </c>
      <c r="C145" t="s">
        <v>47</v>
      </c>
      <c r="E145" t="s">
        <v>447</v>
      </c>
      <c r="F145" t="s">
        <v>162</v>
      </c>
      <c r="G145" t="s">
        <v>954</v>
      </c>
      <c r="H145" t="s">
        <v>1082</v>
      </c>
      <c r="I145" t="s">
        <v>966</v>
      </c>
      <c r="J145">
        <v>39746</v>
      </c>
      <c r="K145">
        <v>1111.97</v>
      </c>
      <c r="L145">
        <v>23</v>
      </c>
      <c r="M145">
        <v>5</v>
      </c>
      <c r="N145">
        <v>8.43</v>
      </c>
      <c r="O145">
        <v>144</v>
      </c>
      <c r="P145">
        <v>43</v>
      </c>
      <c r="Q145">
        <v>37.92</v>
      </c>
      <c r="R145">
        <v>-23.085674999999998</v>
      </c>
      <c r="S145">
        <v>144.72720000000001</v>
      </c>
      <c r="T145" t="s">
        <v>939</v>
      </c>
      <c r="U145">
        <v>267184</v>
      </c>
      <c r="V145">
        <v>7445176</v>
      </c>
      <c r="W145">
        <v>55</v>
      </c>
    </row>
    <row r="146" spans="1:23" x14ac:dyDescent="0.25">
      <c r="A146">
        <v>61754</v>
      </c>
      <c r="B146" t="s">
        <v>481</v>
      </c>
      <c r="C146" t="s">
        <v>47</v>
      </c>
      <c r="E146" t="s">
        <v>578</v>
      </c>
      <c r="F146" t="s">
        <v>163</v>
      </c>
      <c r="G146" t="s">
        <v>954</v>
      </c>
      <c r="H146" t="s">
        <v>1082</v>
      </c>
      <c r="I146" t="s">
        <v>966</v>
      </c>
      <c r="J146">
        <v>39782</v>
      </c>
      <c r="K146">
        <v>1071.5</v>
      </c>
      <c r="L146">
        <v>23</v>
      </c>
      <c r="M146">
        <v>5</v>
      </c>
      <c r="N146">
        <v>9.9</v>
      </c>
      <c r="O146">
        <v>144</v>
      </c>
      <c r="P146">
        <v>43</v>
      </c>
      <c r="Q146">
        <v>52.57</v>
      </c>
      <c r="R146">
        <v>-23.086083299999999</v>
      </c>
      <c r="S146">
        <v>144.7312694</v>
      </c>
      <c r="T146" t="s">
        <v>939</v>
      </c>
      <c r="U146">
        <v>267602</v>
      </c>
      <c r="V146">
        <v>7445137</v>
      </c>
      <c r="W146">
        <v>55</v>
      </c>
    </row>
    <row r="147" spans="1:23" x14ac:dyDescent="0.25">
      <c r="A147">
        <v>61735</v>
      </c>
      <c r="B147" t="s">
        <v>481</v>
      </c>
      <c r="C147" t="s">
        <v>47</v>
      </c>
      <c r="E147" t="s">
        <v>447</v>
      </c>
      <c r="F147" t="s">
        <v>164</v>
      </c>
      <c r="G147" t="s">
        <v>954</v>
      </c>
      <c r="H147" t="s">
        <v>1082</v>
      </c>
      <c r="I147" t="s">
        <v>966</v>
      </c>
      <c r="J147">
        <v>39736</v>
      </c>
      <c r="K147">
        <v>1103</v>
      </c>
      <c r="L147">
        <v>23</v>
      </c>
      <c r="M147">
        <v>5</v>
      </c>
      <c r="N147">
        <v>15.24</v>
      </c>
      <c r="O147">
        <v>144</v>
      </c>
      <c r="P147">
        <v>43</v>
      </c>
      <c r="Q147">
        <v>45.8</v>
      </c>
      <c r="R147">
        <v>-23.0875667</v>
      </c>
      <c r="S147">
        <v>144.7293889</v>
      </c>
      <c r="T147" t="s">
        <v>939</v>
      </c>
      <c r="U147">
        <v>267411</v>
      </c>
      <c r="V147">
        <v>7444970</v>
      </c>
      <c r="W147">
        <v>55</v>
      </c>
    </row>
    <row r="148" spans="1:23" x14ac:dyDescent="0.25">
      <c r="A148">
        <v>61752</v>
      </c>
      <c r="B148" t="s">
        <v>481</v>
      </c>
      <c r="C148" t="s">
        <v>47</v>
      </c>
      <c r="E148" t="s">
        <v>578</v>
      </c>
      <c r="F148" t="s">
        <v>165</v>
      </c>
      <c r="G148" t="s">
        <v>954</v>
      </c>
      <c r="H148" t="s">
        <v>1082</v>
      </c>
      <c r="I148" t="s">
        <v>1085</v>
      </c>
      <c r="J148">
        <v>39762</v>
      </c>
      <c r="K148">
        <v>1106</v>
      </c>
      <c r="L148">
        <v>23</v>
      </c>
      <c r="M148">
        <v>5</v>
      </c>
      <c r="N148">
        <v>23.88</v>
      </c>
      <c r="O148">
        <v>144</v>
      </c>
      <c r="P148">
        <v>43</v>
      </c>
      <c r="Q148">
        <v>38.340000000000003</v>
      </c>
      <c r="R148">
        <v>-23.089966700000002</v>
      </c>
      <c r="S148">
        <v>144.72731669999999</v>
      </c>
      <c r="T148" t="s">
        <v>939</v>
      </c>
      <c r="U148">
        <v>267203</v>
      </c>
      <c r="V148">
        <v>7444701</v>
      </c>
      <c r="W148">
        <v>55</v>
      </c>
    </row>
    <row r="149" spans="1:23" x14ac:dyDescent="0.25">
      <c r="A149">
        <v>61749</v>
      </c>
      <c r="B149" t="s">
        <v>481</v>
      </c>
      <c r="C149" t="s">
        <v>47</v>
      </c>
      <c r="E149" t="s">
        <v>447</v>
      </c>
      <c r="F149" t="s">
        <v>166</v>
      </c>
      <c r="G149" t="s">
        <v>954</v>
      </c>
      <c r="H149" t="s">
        <v>1082</v>
      </c>
      <c r="I149" t="s">
        <v>966</v>
      </c>
      <c r="J149">
        <v>39770</v>
      </c>
      <c r="K149">
        <v>1102</v>
      </c>
      <c r="L149">
        <v>23</v>
      </c>
      <c r="M149">
        <v>5</v>
      </c>
      <c r="N149">
        <v>22.99</v>
      </c>
      <c r="O149">
        <v>144</v>
      </c>
      <c r="P149">
        <v>43</v>
      </c>
      <c r="Q149">
        <v>54.77</v>
      </c>
      <c r="R149">
        <v>-23.0897194</v>
      </c>
      <c r="S149">
        <v>144.73188060000001</v>
      </c>
      <c r="T149" t="s">
        <v>939</v>
      </c>
      <c r="U149">
        <v>267670</v>
      </c>
      <c r="V149">
        <v>7444735</v>
      </c>
      <c r="W149">
        <v>55</v>
      </c>
    </row>
    <row r="150" spans="1:23" x14ac:dyDescent="0.25">
      <c r="A150">
        <v>64697</v>
      </c>
      <c r="B150" t="s">
        <v>481</v>
      </c>
      <c r="C150">
        <v>0</v>
      </c>
      <c r="E150" t="s">
        <v>578</v>
      </c>
      <c r="F150" t="s">
        <v>1087</v>
      </c>
      <c r="G150" t="s">
        <v>954</v>
      </c>
      <c r="H150" t="s">
        <v>937</v>
      </c>
      <c r="I150" t="s">
        <v>966</v>
      </c>
      <c r="J150">
        <v>40794</v>
      </c>
      <c r="K150">
        <v>1221.5</v>
      </c>
      <c r="L150">
        <v>23</v>
      </c>
      <c r="M150">
        <v>1</v>
      </c>
      <c r="N150">
        <v>9.86</v>
      </c>
      <c r="O150">
        <v>144</v>
      </c>
      <c r="P150">
        <v>42</v>
      </c>
      <c r="Q150">
        <v>7.83</v>
      </c>
      <c r="R150">
        <v>-23.019405599999999</v>
      </c>
      <c r="S150">
        <v>144.70217500000001</v>
      </c>
      <c r="T150" t="s">
        <v>939</v>
      </c>
      <c r="U150">
        <v>264504</v>
      </c>
      <c r="V150">
        <v>7452476</v>
      </c>
      <c r="W150">
        <v>55</v>
      </c>
    </row>
    <row r="151" spans="1:23" x14ac:dyDescent="0.25">
      <c r="A151">
        <v>64698</v>
      </c>
      <c r="B151" t="s">
        <v>481</v>
      </c>
      <c r="C151">
        <v>0</v>
      </c>
      <c r="E151" t="s">
        <v>578</v>
      </c>
      <c r="F151" t="s">
        <v>1088</v>
      </c>
      <c r="G151" t="s">
        <v>954</v>
      </c>
      <c r="H151" t="s">
        <v>937</v>
      </c>
      <c r="I151" t="s">
        <v>966</v>
      </c>
      <c r="J151">
        <v>40814</v>
      </c>
      <c r="K151">
        <v>1100</v>
      </c>
      <c r="L151">
        <v>23</v>
      </c>
      <c r="M151">
        <v>0</v>
      </c>
      <c r="N151">
        <v>59.16</v>
      </c>
      <c r="O151">
        <v>144</v>
      </c>
      <c r="P151">
        <v>45</v>
      </c>
      <c r="Q151">
        <v>58.38</v>
      </c>
      <c r="R151">
        <v>-23.016433299999999</v>
      </c>
      <c r="S151">
        <v>144.7662167</v>
      </c>
      <c r="T151" t="s">
        <v>939</v>
      </c>
      <c r="U151">
        <v>271065</v>
      </c>
      <c r="V151">
        <v>7452907</v>
      </c>
      <c r="W151">
        <v>55</v>
      </c>
    </row>
    <row r="152" spans="1:23" x14ac:dyDescent="0.25">
      <c r="A152">
        <v>64699</v>
      </c>
      <c r="B152" t="s">
        <v>481</v>
      </c>
      <c r="C152">
        <v>0</v>
      </c>
      <c r="E152" t="s">
        <v>578</v>
      </c>
      <c r="F152" t="s">
        <v>1089</v>
      </c>
      <c r="G152" t="s">
        <v>954</v>
      </c>
      <c r="H152" t="s">
        <v>937</v>
      </c>
      <c r="I152" t="s">
        <v>966</v>
      </c>
      <c r="J152">
        <v>40778</v>
      </c>
      <c r="K152">
        <v>1283.6500000000001</v>
      </c>
      <c r="L152">
        <v>22</v>
      </c>
      <c r="M152">
        <v>58</v>
      </c>
      <c r="N152">
        <v>42.3</v>
      </c>
      <c r="O152">
        <v>144</v>
      </c>
      <c r="P152">
        <v>38</v>
      </c>
      <c r="Q152">
        <v>33.549999999999997</v>
      </c>
      <c r="R152">
        <v>-22.9784167</v>
      </c>
      <c r="S152">
        <v>144.64265280000001</v>
      </c>
      <c r="T152" t="s">
        <v>939</v>
      </c>
      <c r="U152">
        <v>258328</v>
      </c>
      <c r="V152">
        <v>7456919</v>
      </c>
      <c r="W152">
        <v>55</v>
      </c>
    </row>
    <row r="153" spans="1:23" x14ac:dyDescent="0.25">
      <c r="A153">
        <v>64497</v>
      </c>
      <c r="B153" t="s">
        <v>481</v>
      </c>
      <c r="C153">
        <v>0</v>
      </c>
      <c r="E153" t="s">
        <v>1090</v>
      </c>
      <c r="F153" t="s">
        <v>1091</v>
      </c>
      <c r="G153" t="s">
        <v>954</v>
      </c>
      <c r="H153" t="s">
        <v>937</v>
      </c>
      <c r="I153" t="s">
        <v>938</v>
      </c>
      <c r="J153">
        <v>40857</v>
      </c>
      <c r="K153">
        <v>1101.5</v>
      </c>
      <c r="L153">
        <v>21</v>
      </c>
      <c r="M153">
        <v>19</v>
      </c>
      <c r="N153">
        <v>27.17</v>
      </c>
      <c r="O153">
        <v>142</v>
      </c>
      <c r="P153">
        <v>55</v>
      </c>
      <c r="Q153">
        <v>53.18</v>
      </c>
      <c r="R153">
        <v>-21.3242139</v>
      </c>
      <c r="S153">
        <v>142.93143889999999</v>
      </c>
      <c r="T153" t="s">
        <v>939</v>
      </c>
      <c r="U153">
        <v>700324</v>
      </c>
      <c r="V153">
        <v>7640734</v>
      </c>
      <c r="W153">
        <v>54</v>
      </c>
    </row>
    <row r="154" spans="1:23" x14ac:dyDescent="0.25">
      <c r="A154">
        <v>65440</v>
      </c>
      <c r="B154" t="s">
        <v>481</v>
      </c>
      <c r="C154">
        <v>0</v>
      </c>
      <c r="E154" t="s">
        <v>1090</v>
      </c>
      <c r="F154" t="s">
        <v>1092</v>
      </c>
      <c r="G154" t="s">
        <v>954</v>
      </c>
      <c r="H154" t="s">
        <v>937</v>
      </c>
      <c r="I154" t="s">
        <v>966</v>
      </c>
      <c r="J154">
        <v>40886</v>
      </c>
      <c r="K154">
        <v>1222.5999999999999</v>
      </c>
      <c r="L154">
        <v>21</v>
      </c>
      <c r="M154">
        <v>19</v>
      </c>
      <c r="N154">
        <v>27.25</v>
      </c>
      <c r="O154">
        <v>142</v>
      </c>
      <c r="P154">
        <v>55</v>
      </c>
      <c r="Q154">
        <v>52.34</v>
      </c>
      <c r="R154">
        <v>-21.3242361</v>
      </c>
      <c r="S154">
        <v>142.9312056</v>
      </c>
      <c r="T154" t="s">
        <v>939</v>
      </c>
      <c r="U154">
        <v>700300</v>
      </c>
      <c r="V154">
        <v>7640732</v>
      </c>
      <c r="W154">
        <v>54</v>
      </c>
    </row>
    <row r="155" spans="1:23" x14ac:dyDescent="0.25">
      <c r="A155">
        <v>62503</v>
      </c>
      <c r="B155" t="s">
        <v>481</v>
      </c>
      <c r="C155" t="s">
        <v>47</v>
      </c>
      <c r="E155" t="s">
        <v>1074</v>
      </c>
      <c r="F155" t="s">
        <v>167</v>
      </c>
      <c r="G155" t="s">
        <v>954</v>
      </c>
      <c r="H155" t="s">
        <v>937</v>
      </c>
      <c r="I155" t="s">
        <v>938</v>
      </c>
      <c r="J155">
        <v>40041</v>
      </c>
      <c r="K155">
        <v>917</v>
      </c>
      <c r="L155">
        <v>22</v>
      </c>
      <c r="M155">
        <v>48</v>
      </c>
      <c r="N155">
        <v>4.6399999999999997</v>
      </c>
      <c r="O155">
        <v>145</v>
      </c>
      <c r="P155">
        <v>56</v>
      </c>
      <c r="Q155">
        <v>57.87</v>
      </c>
      <c r="R155">
        <v>-22.801288899999999</v>
      </c>
      <c r="S155">
        <v>145.94940829999999</v>
      </c>
      <c r="T155" t="s">
        <v>939</v>
      </c>
      <c r="U155">
        <v>392172</v>
      </c>
      <c r="V155">
        <v>7478085</v>
      </c>
      <c r="W155">
        <v>55</v>
      </c>
    </row>
    <row r="156" spans="1:23" x14ac:dyDescent="0.25">
      <c r="A156">
        <v>775</v>
      </c>
      <c r="B156" t="s">
        <v>481</v>
      </c>
      <c r="C156">
        <v>0</v>
      </c>
      <c r="D156">
        <v>22808</v>
      </c>
      <c r="E156" t="s">
        <v>533</v>
      </c>
      <c r="F156" t="s">
        <v>1093</v>
      </c>
      <c r="G156" t="s">
        <v>936</v>
      </c>
      <c r="H156" t="s">
        <v>937</v>
      </c>
      <c r="I156" t="s">
        <v>938</v>
      </c>
      <c r="J156">
        <v>26577</v>
      </c>
      <c r="K156">
        <v>1581.3</v>
      </c>
      <c r="L156">
        <v>22</v>
      </c>
      <c r="M156">
        <v>24</v>
      </c>
      <c r="N156">
        <v>55.1</v>
      </c>
      <c r="O156">
        <v>142</v>
      </c>
      <c r="P156">
        <v>36</v>
      </c>
      <c r="Q156">
        <v>39.369999999999997</v>
      </c>
      <c r="R156">
        <v>-22.4153056</v>
      </c>
      <c r="S156">
        <v>142.6109361</v>
      </c>
      <c r="T156" t="s">
        <v>939</v>
      </c>
      <c r="U156">
        <v>665810</v>
      </c>
      <c r="V156">
        <v>7520306</v>
      </c>
      <c r="W156">
        <v>54</v>
      </c>
    </row>
    <row r="157" spans="1:23" x14ac:dyDescent="0.25">
      <c r="A157">
        <v>642</v>
      </c>
      <c r="B157" t="s">
        <v>481</v>
      </c>
      <c r="C157">
        <v>2</v>
      </c>
      <c r="D157">
        <v>22802</v>
      </c>
      <c r="E157" t="s">
        <v>459</v>
      </c>
      <c r="F157" t="s">
        <v>368</v>
      </c>
      <c r="G157" t="s">
        <v>936</v>
      </c>
      <c r="H157" t="s">
        <v>937</v>
      </c>
      <c r="I157" t="s">
        <v>961</v>
      </c>
      <c r="J157">
        <v>27174</v>
      </c>
      <c r="K157">
        <v>3491.5</v>
      </c>
      <c r="L157">
        <v>25</v>
      </c>
      <c r="M157">
        <v>6</v>
      </c>
      <c r="N157">
        <v>42</v>
      </c>
      <c r="O157">
        <v>144</v>
      </c>
      <c r="P157">
        <v>37</v>
      </c>
      <c r="Q157">
        <v>34</v>
      </c>
      <c r="R157">
        <v>-25.111666700000001</v>
      </c>
      <c r="S157">
        <v>144.6261111</v>
      </c>
      <c r="T157" t="s">
        <v>939</v>
      </c>
      <c r="U157">
        <v>260624</v>
      </c>
      <c r="V157">
        <v>7220573</v>
      </c>
      <c r="W157">
        <v>55</v>
      </c>
    </row>
    <row r="158" spans="1:23" x14ac:dyDescent="0.25">
      <c r="A158">
        <v>643</v>
      </c>
      <c r="B158" t="s">
        <v>481</v>
      </c>
      <c r="C158">
        <v>0</v>
      </c>
      <c r="D158">
        <v>22127</v>
      </c>
      <c r="E158" t="s">
        <v>1000</v>
      </c>
      <c r="F158" t="s">
        <v>1094</v>
      </c>
      <c r="G158" t="s">
        <v>936</v>
      </c>
      <c r="H158" t="s">
        <v>937</v>
      </c>
      <c r="I158" t="s">
        <v>938</v>
      </c>
      <c r="J158">
        <v>22951</v>
      </c>
      <c r="K158">
        <v>3944.1</v>
      </c>
      <c r="L158">
        <v>25</v>
      </c>
      <c r="M158">
        <v>58</v>
      </c>
      <c r="N158">
        <v>46.46</v>
      </c>
      <c r="O158">
        <v>144</v>
      </c>
      <c r="P158">
        <v>41</v>
      </c>
      <c r="Q158">
        <v>45.21</v>
      </c>
      <c r="R158">
        <v>-25.9795722</v>
      </c>
      <c r="S158">
        <v>144.6958917</v>
      </c>
      <c r="T158" t="s">
        <v>939</v>
      </c>
      <c r="U158">
        <v>269331</v>
      </c>
      <c r="V158">
        <v>7124536</v>
      </c>
      <c r="W158">
        <v>55</v>
      </c>
    </row>
    <row r="159" spans="1:23" x14ac:dyDescent="0.25">
      <c r="A159">
        <v>63856</v>
      </c>
      <c r="B159" t="s">
        <v>481</v>
      </c>
      <c r="C159" t="s">
        <v>47</v>
      </c>
      <c r="E159" t="s">
        <v>491</v>
      </c>
      <c r="F159" t="s">
        <v>176</v>
      </c>
      <c r="G159" t="s">
        <v>954</v>
      </c>
      <c r="H159" t="s">
        <v>937</v>
      </c>
      <c r="I159" t="s">
        <v>938</v>
      </c>
      <c r="J159">
        <v>40354</v>
      </c>
      <c r="K159">
        <v>1036.5999999999999</v>
      </c>
      <c r="L159">
        <v>22</v>
      </c>
      <c r="M159">
        <v>22</v>
      </c>
      <c r="N159">
        <v>1.8</v>
      </c>
      <c r="O159">
        <v>145</v>
      </c>
      <c r="P159">
        <v>52</v>
      </c>
      <c r="Q159">
        <v>5.23</v>
      </c>
      <c r="R159">
        <v>-22.367166699999999</v>
      </c>
      <c r="S159">
        <v>145.86811940000001</v>
      </c>
      <c r="T159" t="s">
        <v>939</v>
      </c>
      <c r="U159">
        <v>383464</v>
      </c>
      <c r="V159">
        <v>7526085</v>
      </c>
      <c r="W159">
        <v>55</v>
      </c>
    </row>
    <row r="160" spans="1:23" x14ac:dyDescent="0.25">
      <c r="A160">
        <v>66922</v>
      </c>
      <c r="B160" t="s">
        <v>481</v>
      </c>
      <c r="C160">
        <v>0</v>
      </c>
      <c r="E160" t="s">
        <v>491</v>
      </c>
      <c r="F160" t="s">
        <v>1095</v>
      </c>
      <c r="G160" t="s">
        <v>954</v>
      </c>
      <c r="H160" t="s">
        <v>1082</v>
      </c>
      <c r="I160" t="s">
        <v>966</v>
      </c>
      <c r="J160">
        <v>41204</v>
      </c>
      <c r="K160">
        <v>1045.22</v>
      </c>
      <c r="L160">
        <v>22</v>
      </c>
      <c r="M160">
        <v>22</v>
      </c>
      <c r="N160">
        <v>1.99</v>
      </c>
      <c r="O160">
        <v>145</v>
      </c>
      <c r="P160">
        <v>52</v>
      </c>
      <c r="Q160">
        <v>2.79</v>
      </c>
      <c r="R160">
        <v>-22.3672194</v>
      </c>
      <c r="S160">
        <v>145.8674417</v>
      </c>
      <c r="T160" t="s">
        <v>939</v>
      </c>
      <c r="U160">
        <v>383394</v>
      </c>
      <c r="V160">
        <v>7526079</v>
      </c>
      <c r="W160">
        <v>55</v>
      </c>
    </row>
    <row r="161" spans="1:23" x14ac:dyDescent="0.25">
      <c r="A161">
        <v>1056</v>
      </c>
      <c r="B161" t="s">
        <v>481</v>
      </c>
      <c r="C161">
        <v>0</v>
      </c>
      <c r="D161">
        <v>23603</v>
      </c>
      <c r="E161" t="s">
        <v>987</v>
      </c>
      <c r="F161" t="s">
        <v>1096</v>
      </c>
      <c r="G161" t="s">
        <v>936</v>
      </c>
      <c r="H161" t="s">
        <v>937</v>
      </c>
      <c r="I161" t="s">
        <v>961</v>
      </c>
      <c r="J161">
        <v>32353</v>
      </c>
      <c r="K161">
        <v>757.1</v>
      </c>
      <c r="L161">
        <v>21</v>
      </c>
      <c r="M161">
        <v>32</v>
      </c>
      <c r="N161">
        <v>46.41</v>
      </c>
      <c r="O161">
        <v>141</v>
      </c>
      <c r="P161">
        <v>39</v>
      </c>
      <c r="Q161">
        <v>4.6500000000000004</v>
      </c>
      <c r="R161">
        <v>-21.546225</v>
      </c>
      <c r="S161">
        <v>141.6512917</v>
      </c>
      <c r="T161" t="s">
        <v>939</v>
      </c>
      <c r="U161">
        <v>567440</v>
      </c>
      <c r="V161">
        <v>7617249</v>
      </c>
      <c r="W161">
        <v>54</v>
      </c>
    </row>
    <row r="162" spans="1:23" x14ac:dyDescent="0.25">
      <c r="A162">
        <v>63857</v>
      </c>
      <c r="B162" t="s">
        <v>481</v>
      </c>
      <c r="C162" t="s">
        <v>47</v>
      </c>
      <c r="E162" t="s">
        <v>491</v>
      </c>
      <c r="F162" t="s">
        <v>183</v>
      </c>
      <c r="G162" t="s">
        <v>954</v>
      </c>
      <c r="H162" t="s">
        <v>937</v>
      </c>
      <c r="I162" t="s">
        <v>938</v>
      </c>
      <c r="J162">
        <v>40332</v>
      </c>
      <c r="K162">
        <v>928.6</v>
      </c>
      <c r="L162">
        <v>22</v>
      </c>
      <c r="M162">
        <v>30</v>
      </c>
      <c r="N162">
        <v>57.26</v>
      </c>
      <c r="O162">
        <v>145</v>
      </c>
      <c r="P162">
        <v>52</v>
      </c>
      <c r="Q162">
        <v>12.03</v>
      </c>
      <c r="R162">
        <v>-22.5159056</v>
      </c>
      <c r="S162">
        <v>145.87000829999999</v>
      </c>
      <c r="T162" t="s">
        <v>939</v>
      </c>
      <c r="U162">
        <v>383782</v>
      </c>
      <c r="V162">
        <v>7509620</v>
      </c>
      <c r="W162">
        <v>55</v>
      </c>
    </row>
    <row r="163" spans="1:23" x14ac:dyDescent="0.25">
      <c r="A163">
        <v>771</v>
      </c>
      <c r="B163" t="s">
        <v>481</v>
      </c>
      <c r="C163">
        <v>0</v>
      </c>
      <c r="D163">
        <v>22824</v>
      </c>
      <c r="E163" t="s">
        <v>967</v>
      </c>
      <c r="F163" t="s">
        <v>1097</v>
      </c>
      <c r="G163" t="s">
        <v>958</v>
      </c>
      <c r="H163" t="s">
        <v>959</v>
      </c>
      <c r="I163" t="s">
        <v>961</v>
      </c>
      <c r="J163">
        <v>27247</v>
      </c>
      <c r="K163">
        <v>1830</v>
      </c>
      <c r="L163">
        <v>22</v>
      </c>
      <c r="M163">
        <v>48</v>
      </c>
      <c r="N163">
        <v>16.45</v>
      </c>
      <c r="O163">
        <v>145</v>
      </c>
      <c r="P163">
        <v>57</v>
      </c>
      <c r="Q163">
        <v>12.05</v>
      </c>
      <c r="R163">
        <v>-22.804569399999998</v>
      </c>
      <c r="S163">
        <v>145.9533472</v>
      </c>
      <c r="T163" t="s">
        <v>939</v>
      </c>
      <c r="U163">
        <v>392579</v>
      </c>
      <c r="V163">
        <v>7477725</v>
      </c>
      <c r="W163">
        <v>55</v>
      </c>
    </row>
    <row r="164" spans="1:23" x14ac:dyDescent="0.25">
      <c r="A164">
        <v>66685</v>
      </c>
      <c r="B164" t="s">
        <v>481</v>
      </c>
      <c r="C164">
        <v>0</v>
      </c>
      <c r="E164" t="s">
        <v>1061</v>
      </c>
      <c r="F164" t="s">
        <v>1098</v>
      </c>
      <c r="G164" t="s">
        <v>954</v>
      </c>
      <c r="H164" t="s">
        <v>937</v>
      </c>
      <c r="I164" t="s">
        <v>938</v>
      </c>
      <c r="J164">
        <v>41248</v>
      </c>
      <c r="K164">
        <v>1413.5</v>
      </c>
      <c r="L164">
        <v>22</v>
      </c>
      <c r="M164">
        <v>13</v>
      </c>
      <c r="N164">
        <v>33.18</v>
      </c>
      <c r="O164">
        <v>144</v>
      </c>
      <c r="P164">
        <v>21</v>
      </c>
      <c r="Q164">
        <v>33.68</v>
      </c>
      <c r="R164">
        <v>-22.2258833</v>
      </c>
      <c r="S164">
        <v>144.35935559999999</v>
      </c>
      <c r="T164" t="s">
        <v>939</v>
      </c>
      <c r="U164">
        <v>227794</v>
      </c>
      <c r="V164">
        <v>7539788</v>
      </c>
      <c r="W164">
        <v>55</v>
      </c>
    </row>
    <row r="165" spans="1:23" x14ac:dyDescent="0.25">
      <c r="A165">
        <v>61824</v>
      </c>
      <c r="B165" t="s">
        <v>481</v>
      </c>
      <c r="C165" t="s">
        <v>47</v>
      </c>
      <c r="E165" t="s">
        <v>984</v>
      </c>
      <c r="F165" t="s">
        <v>510</v>
      </c>
      <c r="G165" t="s">
        <v>954</v>
      </c>
      <c r="H165" t="s">
        <v>937</v>
      </c>
      <c r="I165" t="s">
        <v>966</v>
      </c>
      <c r="J165">
        <v>39861</v>
      </c>
      <c r="K165">
        <v>432.18</v>
      </c>
      <c r="L165">
        <v>25</v>
      </c>
      <c r="M165">
        <v>38</v>
      </c>
      <c r="N165">
        <v>27</v>
      </c>
      <c r="O165">
        <v>143</v>
      </c>
      <c r="P165">
        <v>54</v>
      </c>
      <c r="Q165">
        <v>29.5</v>
      </c>
      <c r="R165">
        <v>-25.640833300000001</v>
      </c>
      <c r="S165">
        <v>143.90819440000001</v>
      </c>
      <c r="T165" t="s">
        <v>939</v>
      </c>
      <c r="U165">
        <v>792005</v>
      </c>
      <c r="V165">
        <v>7160872</v>
      </c>
      <c r="W165">
        <v>54</v>
      </c>
    </row>
    <row r="166" spans="1:23" x14ac:dyDescent="0.25">
      <c r="A166">
        <v>1454</v>
      </c>
      <c r="B166" t="s">
        <v>481</v>
      </c>
      <c r="C166">
        <v>0</v>
      </c>
      <c r="D166">
        <v>23347</v>
      </c>
      <c r="E166" t="s">
        <v>579</v>
      </c>
      <c r="F166" t="s">
        <v>1099</v>
      </c>
      <c r="G166" t="s">
        <v>936</v>
      </c>
      <c r="H166" t="s">
        <v>937</v>
      </c>
      <c r="I166" t="s">
        <v>961</v>
      </c>
      <c r="J166">
        <v>31376</v>
      </c>
      <c r="K166">
        <v>1357</v>
      </c>
      <c r="L166">
        <v>23</v>
      </c>
      <c r="M166">
        <v>1</v>
      </c>
      <c r="N166">
        <v>9.82</v>
      </c>
      <c r="O166">
        <v>142</v>
      </c>
      <c r="P166">
        <v>18</v>
      </c>
      <c r="Q166">
        <v>37.76</v>
      </c>
      <c r="R166">
        <v>-23.019394399999999</v>
      </c>
      <c r="S166">
        <v>142.3104889</v>
      </c>
      <c r="T166" t="s">
        <v>939</v>
      </c>
      <c r="U166">
        <v>634290</v>
      </c>
      <c r="V166">
        <v>7453724</v>
      </c>
      <c r="W166">
        <v>54</v>
      </c>
    </row>
    <row r="167" spans="1:23" x14ac:dyDescent="0.25">
      <c r="A167">
        <v>64892</v>
      </c>
      <c r="B167" t="s">
        <v>481</v>
      </c>
      <c r="C167">
        <v>0</v>
      </c>
      <c r="E167" t="s">
        <v>559</v>
      </c>
      <c r="F167" t="s">
        <v>1100</v>
      </c>
      <c r="G167" t="s">
        <v>954</v>
      </c>
      <c r="H167" t="s">
        <v>937</v>
      </c>
      <c r="I167" t="s">
        <v>961</v>
      </c>
      <c r="J167">
        <v>40854</v>
      </c>
      <c r="K167">
        <v>1375</v>
      </c>
      <c r="L167">
        <v>21</v>
      </c>
      <c r="M167">
        <v>51</v>
      </c>
      <c r="N167">
        <v>29.3</v>
      </c>
      <c r="O167">
        <v>144</v>
      </c>
      <c r="P167">
        <v>12</v>
      </c>
      <c r="Q167">
        <v>55.42</v>
      </c>
      <c r="R167">
        <v>-21.8581389</v>
      </c>
      <c r="S167">
        <v>144.21539440000001</v>
      </c>
      <c r="T167" t="s">
        <v>939</v>
      </c>
      <c r="U167">
        <v>212202</v>
      </c>
      <c r="V167">
        <v>7580261</v>
      </c>
      <c r="W167">
        <v>55</v>
      </c>
    </row>
    <row r="168" spans="1:23" x14ac:dyDescent="0.25">
      <c r="A168">
        <v>1740</v>
      </c>
      <c r="B168" t="s">
        <v>481</v>
      </c>
      <c r="C168">
        <v>0</v>
      </c>
      <c r="E168" t="s">
        <v>956</v>
      </c>
      <c r="F168" t="s">
        <v>1101</v>
      </c>
      <c r="G168" t="s">
        <v>958</v>
      </c>
      <c r="H168" t="s">
        <v>959</v>
      </c>
      <c r="I168" t="s">
        <v>938</v>
      </c>
      <c r="J168">
        <v>24108</v>
      </c>
      <c r="L168">
        <v>20</v>
      </c>
      <c r="M168">
        <v>39</v>
      </c>
      <c r="N168">
        <v>54.52</v>
      </c>
      <c r="O168">
        <v>144</v>
      </c>
      <c r="P168">
        <v>39</v>
      </c>
      <c r="Q168">
        <v>21.04</v>
      </c>
      <c r="R168">
        <v>-20.665144399999999</v>
      </c>
      <c r="S168">
        <v>144.65584440000001</v>
      </c>
      <c r="T168" t="s">
        <v>939</v>
      </c>
      <c r="U168">
        <v>255783</v>
      </c>
      <c r="V168">
        <v>7713139</v>
      </c>
      <c r="W168">
        <v>55</v>
      </c>
    </row>
    <row r="169" spans="1:23" x14ac:dyDescent="0.25">
      <c r="A169">
        <v>410</v>
      </c>
      <c r="B169" t="s">
        <v>481</v>
      </c>
      <c r="C169">
        <v>0</v>
      </c>
      <c r="E169" t="s">
        <v>969</v>
      </c>
      <c r="F169" t="s">
        <v>1102</v>
      </c>
      <c r="G169" t="s">
        <v>958</v>
      </c>
      <c r="H169" t="s">
        <v>959</v>
      </c>
      <c r="I169" t="s">
        <v>938</v>
      </c>
      <c r="J169">
        <v>27245</v>
      </c>
      <c r="K169">
        <v>421</v>
      </c>
      <c r="L169">
        <v>20</v>
      </c>
      <c r="M169">
        <v>46</v>
      </c>
      <c r="N169">
        <v>54.5</v>
      </c>
      <c r="O169">
        <v>144</v>
      </c>
      <c r="P169">
        <v>57</v>
      </c>
      <c r="Q169">
        <v>4.0199999999999996</v>
      </c>
      <c r="R169">
        <v>-20.781805599999998</v>
      </c>
      <c r="S169">
        <v>144.9511167</v>
      </c>
      <c r="T169" t="s">
        <v>939</v>
      </c>
      <c r="U169">
        <v>286719</v>
      </c>
      <c r="V169">
        <v>7700639</v>
      </c>
      <c r="W169">
        <v>55</v>
      </c>
    </row>
    <row r="170" spans="1:23" x14ac:dyDescent="0.25">
      <c r="A170">
        <v>1741</v>
      </c>
      <c r="B170" t="s">
        <v>481</v>
      </c>
      <c r="C170">
        <v>0</v>
      </c>
      <c r="E170" t="s">
        <v>956</v>
      </c>
      <c r="F170" t="s">
        <v>1103</v>
      </c>
      <c r="G170" t="s">
        <v>958</v>
      </c>
      <c r="H170" t="s">
        <v>959</v>
      </c>
      <c r="I170" t="s">
        <v>938</v>
      </c>
      <c r="J170">
        <v>24108</v>
      </c>
      <c r="L170">
        <v>20</v>
      </c>
      <c r="M170">
        <v>39</v>
      </c>
      <c r="N170">
        <v>54.53</v>
      </c>
      <c r="O170">
        <v>144</v>
      </c>
      <c r="P170">
        <v>39</v>
      </c>
      <c r="Q170">
        <v>21.04</v>
      </c>
      <c r="R170">
        <v>-20.6651472</v>
      </c>
      <c r="S170">
        <v>144.65584440000001</v>
      </c>
      <c r="T170" t="s">
        <v>939</v>
      </c>
      <c r="U170">
        <v>255783</v>
      </c>
      <c r="V170">
        <v>7713139</v>
      </c>
      <c r="W170">
        <v>55</v>
      </c>
    </row>
    <row r="171" spans="1:23" x14ac:dyDescent="0.25">
      <c r="A171">
        <v>515</v>
      </c>
      <c r="B171" t="s">
        <v>481</v>
      </c>
      <c r="C171">
        <v>0</v>
      </c>
      <c r="E171" t="s">
        <v>969</v>
      </c>
      <c r="F171" t="s">
        <v>1104</v>
      </c>
      <c r="G171" t="s">
        <v>958</v>
      </c>
      <c r="H171" t="s">
        <v>959</v>
      </c>
      <c r="I171" t="s">
        <v>938</v>
      </c>
      <c r="J171">
        <v>27358</v>
      </c>
      <c r="K171">
        <v>567</v>
      </c>
      <c r="L171">
        <v>20</v>
      </c>
      <c r="M171">
        <v>37</v>
      </c>
      <c r="N171">
        <v>54.51</v>
      </c>
      <c r="O171">
        <v>145</v>
      </c>
      <c r="P171">
        <v>23</v>
      </c>
      <c r="Q171">
        <v>4.01</v>
      </c>
      <c r="R171">
        <v>-20.631808299999999</v>
      </c>
      <c r="S171">
        <v>145.38444720000001</v>
      </c>
      <c r="T171" t="s">
        <v>939</v>
      </c>
      <c r="U171">
        <v>331672</v>
      </c>
      <c r="V171">
        <v>7717756</v>
      </c>
      <c r="W171">
        <v>55</v>
      </c>
    </row>
    <row r="172" spans="1:23" x14ac:dyDescent="0.25">
      <c r="A172">
        <v>411</v>
      </c>
      <c r="B172" t="s">
        <v>481</v>
      </c>
      <c r="C172">
        <v>0</v>
      </c>
      <c r="E172" t="s">
        <v>969</v>
      </c>
      <c r="F172" t="s">
        <v>1105</v>
      </c>
      <c r="G172" t="s">
        <v>958</v>
      </c>
      <c r="H172" t="s">
        <v>959</v>
      </c>
      <c r="I172" t="s">
        <v>938</v>
      </c>
      <c r="J172">
        <v>27503</v>
      </c>
      <c r="K172">
        <v>446</v>
      </c>
      <c r="L172">
        <v>20</v>
      </c>
      <c r="M172">
        <v>37</v>
      </c>
      <c r="N172">
        <v>54.52</v>
      </c>
      <c r="O172">
        <v>144</v>
      </c>
      <c r="P172">
        <v>24</v>
      </c>
      <c r="Q172">
        <v>4.05</v>
      </c>
      <c r="R172">
        <v>-20.6318111</v>
      </c>
      <c r="S172">
        <v>144.40112500000001</v>
      </c>
      <c r="T172" t="s">
        <v>939</v>
      </c>
      <c r="U172">
        <v>229174</v>
      </c>
      <c r="V172">
        <v>7716427</v>
      </c>
      <c r="W172">
        <v>55</v>
      </c>
    </row>
    <row r="173" spans="1:23" x14ac:dyDescent="0.25">
      <c r="A173">
        <v>412</v>
      </c>
      <c r="B173" t="s">
        <v>481</v>
      </c>
      <c r="C173">
        <v>0</v>
      </c>
      <c r="E173" t="s">
        <v>969</v>
      </c>
      <c r="F173" t="s">
        <v>1106</v>
      </c>
      <c r="G173" t="s">
        <v>958</v>
      </c>
      <c r="H173" t="s">
        <v>959</v>
      </c>
      <c r="I173" t="s">
        <v>938</v>
      </c>
      <c r="J173">
        <v>27580</v>
      </c>
      <c r="K173">
        <v>528</v>
      </c>
      <c r="L173">
        <v>20</v>
      </c>
      <c r="M173">
        <v>20</v>
      </c>
      <c r="N173">
        <v>54.53</v>
      </c>
      <c r="O173">
        <v>144</v>
      </c>
      <c r="P173">
        <v>27</v>
      </c>
      <c r="Q173">
        <v>4.05</v>
      </c>
      <c r="R173">
        <v>-20.348480599999998</v>
      </c>
      <c r="S173">
        <v>144.45112499999999</v>
      </c>
      <c r="T173" t="s">
        <v>939</v>
      </c>
      <c r="U173">
        <v>233898</v>
      </c>
      <c r="V173">
        <v>7747888</v>
      </c>
      <c r="W173">
        <v>55</v>
      </c>
    </row>
    <row r="174" spans="1:23" x14ac:dyDescent="0.25">
      <c r="A174">
        <v>413</v>
      </c>
      <c r="B174" t="s">
        <v>481</v>
      </c>
      <c r="C174">
        <v>0</v>
      </c>
      <c r="E174" t="s">
        <v>969</v>
      </c>
      <c r="F174" t="s">
        <v>1107</v>
      </c>
      <c r="G174" t="s">
        <v>958</v>
      </c>
      <c r="H174" t="s">
        <v>959</v>
      </c>
      <c r="I174" t="s">
        <v>938</v>
      </c>
      <c r="J174">
        <v>28196</v>
      </c>
      <c r="K174">
        <v>895</v>
      </c>
      <c r="L174">
        <v>20</v>
      </c>
      <c r="M174">
        <v>51</v>
      </c>
      <c r="N174">
        <v>54.52</v>
      </c>
      <c r="O174">
        <v>144</v>
      </c>
      <c r="P174">
        <v>11</v>
      </c>
      <c r="Q174">
        <v>4.07</v>
      </c>
      <c r="R174">
        <v>-20.865144399999998</v>
      </c>
      <c r="S174">
        <v>144.1844639</v>
      </c>
      <c r="T174" t="s">
        <v>939</v>
      </c>
      <c r="U174">
        <v>207033</v>
      </c>
      <c r="V174">
        <v>7690204</v>
      </c>
      <c r="W174">
        <v>55</v>
      </c>
    </row>
    <row r="175" spans="1:23" x14ac:dyDescent="0.25">
      <c r="A175">
        <v>50127</v>
      </c>
      <c r="B175" t="s">
        <v>481</v>
      </c>
      <c r="C175">
        <v>0</v>
      </c>
      <c r="E175" t="s">
        <v>536</v>
      </c>
      <c r="F175" t="s">
        <v>1108</v>
      </c>
      <c r="G175" t="s">
        <v>936</v>
      </c>
      <c r="H175" t="s">
        <v>937</v>
      </c>
      <c r="I175" t="s">
        <v>938</v>
      </c>
      <c r="J175">
        <v>34879</v>
      </c>
      <c r="K175">
        <v>685</v>
      </c>
      <c r="L175">
        <v>23</v>
      </c>
      <c r="M175">
        <v>14</v>
      </c>
      <c r="N175">
        <v>39.659999999999997</v>
      </c>
      <c r="O175">
        <v>144</v>
      </c>
      <c r="P175">
        <v>47</v>
      </c>
      <c r="Q175">
        <v>40.11</v>
      </c>
      <c r="R175">
        <v>-23.244350000000001</v>
      </c>
      <c r="S175">
        <v>144.79447500000001</v>
      </c>
      <c r="T175" t="s">
        <v>939</v>
      </c>
      <c r="U175">
        <v>274344</v>
      </c>
      <c r="V175">
        <v>7427707</v>
      </c>
      <c r="W175">
        <v>55</v>
      </c>
    </row>
    <row r="176" spans="1:23" x14ac:dyDescent="0.25">
      <c r="A176">
        <v>612</v>
      </c>
      <c r="B176" t="s">
        <v>481</v>
      </c>
      <c r="C176">
        <v>0</v>
      </c>
      <c r="D176">
        <v>22287</v>
      </c>
      <c r="E176" t="s">
        <v>943</v>
      </c>
      <c r="F176" t="s">
        <v>1109</v>
      </c>
      <c r="G176" t="s">
        <v>936</v>
      </c>
      <c r="H176" t="s">
        <v>937</v>
      </c>
      <c r="I176" t="s">
        <v>938</v>
      </c>
      <c r="J176">
        <v>23527</v>
      </c>
      <c r="K176">
        <v>661.1</v>
      </c>
      <c r="L176">
        <v>23</v>
      </c>
      <c r="M176">
        <v>23</v>
      </c>
      <c r="N176">
        <v>19.45</v>
      </c>
      <c r="O176">
        <v>144</v>
      </c>
      <c r="P176">
        <v>55</v>
      </c>
      <c r="Q176">
        <v>24.05</v>
      </c>
      <c r="R176">
        <v>-23.388736099999999</v>
      </c>
      <c r="S176">
        <v>144.92334719999999</v>
      </c>
      <c r="T176" t="s">
        <v>939</v>
      </c>
      <c r="U176">
        <v>287763</v>
      </c>
      <c r="V176">
        <v>7411910</v>
      </c>
      <c r="W176">
        <v>55</v>
      </c>
    </row>
    <row r="177" spans="1:23" x14ac:dyDescent="0.25">
      <c r="A177">
        <v>63956</v>
      </c>
      <c r="B177" t="s">
        <v>481</v>
      </c>
      <c r="C177" t="s">
        <v>47</v>
      </c>
      <c r="E177" t="s">
        <v>1110</v>
      </c>
      <c r="F177" t="s">
        <v>188</v>
      </c>
      <c r="G177" t="s">
        <v>954</v>
      </c>
      <c r="H177" t="s">
        <v>937</v>
      </c>
      <c r="I177" t="s">
        <v>938</v>
      </c>
      <c r="J177">
        <v>40440</v>
      </c>
      <c r="K177">
        <v>528.39</v>
      </c>
      <c r="L177">
        <v>23</v>
      </c>
      <c r="M177">
        <v>28</v>
      </c>
      <c r="N177">
        <v>35.93</v>
      </c>
      <c r="O177">
        <v>145</v>
      </c>
      <c r="P177">
        <v>57</v>
      </c>
      <c r="Q177">
        <v>7.28</v>
      </c>
      <c r="R177">
        <v>-23.476647199999999</v>
      </c>
      <c r="S177">
        <v>145.95202219999999</v>
      </c>
      <c r="T177" t="s">
        <v>939</v>
      </c>
      <c r="U177">
        <v>392978</v>
      </c>
      <c r="V177">
        <v>7403315</v>
      </c>
      <c r="W177">
        <v>55</v>
      </c>
    </row>
    <row r="178" spans="1:23" x14ac:dyDescent="0.25">
      <c r="A178">
        <v>710</v>
      </c>
      <c r="B178" t="s">
        <v>481</v>
      </c>
      <c r="C178">
        <v>0</v>
      </c>
      <c r="D178">
        <v>22981</v>
      </c>
      <c r="E178" t="s">
        <v>480</v>
      </c>
      <c r="F178" t="s">
        <v>1111</v>
      </c>
      <c r="G178" t="s">
        <v>936</v>
      </c>
      <c r="H178" t="s">
        <v>937</v>
      </c>
      <c r="I178" t="s">
        <v>961</v>
      </c>
      <c r="J178">
        <v>29894</v>
      </c>
      <c r="K178">
        <v>1761.5</v>
      </c>
      <c r="L178">
        <v>24</v>
      </c>
      <c r="M178">
        <v>16</v>
      </c>
      <c r="N178">
        <v>47.17</v>
      </c>
      <c r="O178">
        <v>144</v>
      </c>
      <c r="P178">
        <v>35</v>
      </c>
      <c r="Q178">
        <v>32.72</v>
      </c>
      <c r="R178">
        <v>-24.279769399999999</v>
      </c>
      <c r="S178">
        <v>144.59242219999999</v>
      </c>
      <c r="T178" t="s">
        <v>939</v>
      </c>
      <c r="U178">
        <v>255606</v>
      </c>
      <c r="V178">
        <v>7312677</v>
      </c>
      <c r="W178">
        <v>55</v>
      </c>
    </row>
    <row r="179" spans="1:23" x14ac:dyDescent="0.25">
      <c r="A179">
        <v>50318</v>
      </c>
      <c r="B179" t="s">
        <v>481</v>
      </c>
      <c r="C179">
        <v>0</v>
      </c>
      <c r="E179" t="s">
        <v>1112</v>
      </c>
      <c r="F179" t="s">
        <v>1113</v>
      </c>
      <c r="G179" t="s">
        <v>936</v>
      </c>
      <c r="H179" t="s">
        <v>937</v>
      </c>
      <c r="I179" t="s">
        <v>938</v>
      </c>
      <c r="J179">
        <v>35213</v>
      </c>
      <c r="K179">
        <v>1610</v>
      </c>
      <c r="L179">
        <v>25</v>
      </c>
      <c r="M179">
        <v>18</v>
      </c>
      <c r="N179">
        <v>42.41</v>
      </c>
      <c r="O179">
        <v>143</v>
      </c>
      <c r="P179">
        <v>50</v>
      </c>
      <c r="Q179">
        <v>12.42</v>
      </c>
      <c r="R179">
        <v>-25.311780599999999</v>
      </c>
      <c r="S179">
        <v>143.83678330000001</v>
      </c>
      <c r="T179" t="s">
        <v>939</v>
      </c>
      <c r="U179">
        <v>785608</v>
      </c>
      <c r="V179">
        <v>7197494</v>
      </c>
      <c r="W179">
        <v>54</v>
      </c>
    </row>
    <row r="180" spans="1:23" x14ac:dyDescent="0.25">
      <c r="A180">
        <v>421</v>
      </c>
      <c r="B180" t="s">
        <v>481</v>
      </c>
      <c r="C180">
        <v>0</v>
      </c>
      <c r="E180" t="s">
        <v>969</v>
      </c>
      <c r="F180" t="s">
        <v>607</v>
      </c>
      <c r="G180" t="s">
        <v>958</v>
      </c>
      <c r="H180" t="s">
        <v>959</v>
      </c>
      <c r="I180" t="s">
        <v>938</v>
      </c>
      <c r="J180">
        <v>26991</v>
      </c>
      <c r="K180">
        <v>814</v>
      </c>
      <c r="L180">
        <v>23</v>
      </c>
      <c r="M180">
        <v>37</v>
      </c>
      <c r="N180">
        <v>54.44</v>
      </c>
      <c r="O180">
        <v>146</v>
      </c>
      <c r="P180">
        <v>22</v>
      </c>
      <c r="Q180">
        <v>4.03</v>
      </c>
      <c r="R180">
        <v>-23.6317889</v>
      </c>
      <c r="S180">
        <v>146.36778609999999</v>
      </c>
      <c r="T180" t="s">
        <v>939</v>
      </c>
      <c r="U180">
        <v>435514</v>
      </c>
      <c r="V180">
        <v>7386387</v>
      </c>
      <c r="W180">
        <v>55</v>
      </c>
    </row>
    <row r="181" spans="1:23" x14ac:dyDescent="0.25">
      <c r="A181">
        <v>1742</v>
      </c>
      <c r="B181" t="s">
        <v>481</v>
      </c>
      <c r="C181">
        <v>0</v>
      </c>
      <c r="E181" t="s">
        <v>956</v>
      </c>
      <c r="F181" t="s">
        <v>607</v>
      </c>
      <c r="G181" t="s">
        <v>958</v>
      </c>
      <c r="H181" t="s">
        <v>959</v>
      </c>
      <c r="I181" t="s">
        <v>938</v>
      </c>
      <c r="J181">
        <v>23377</v>
      </c>
      <c r="K181">
        <v>46.9</v>
      </c>
      <c r="L181">
        <v>23</v>
      </c>
      <c r="M181">
        <v>34</v>
      </c>
      <c r="N181">
        <v>13.44</v>
      </c>
      <c r="O181">
        <v>145</v>
      </c>
      <c r="P181">
        <v>36</v>
      </c>
      <c r="Q181">
        <v>23.01</v>
      </c>
      <c r="R181">
        <v>-23.570399999999999</v>
      </c>
      <c r="S181">
        <v>145.60639169999999</v>
      </c>
      <c r="T181" t="s">
        <v>939</v>
      </c>
      <c r="U181">
        <v>357778</v>
      </c>
      <c r="V181">
        <v>7392634</v>
      </c>
      <c r="W181">
        <v>55</v>
      </c>
    </row>
    <row r="182" spans="1:23" x14ac:dyDescent="0.25">
      <c r="A182">
        <v>781</v>
      </c>
      <c r="B182" t="s">
        <v>481</v>
      </c>
      <c r="C182">
        <v>0</v>
      </c>
      <c r="D182">
        <v>22467</v>
      </c>
      <c r="E182" t="s">
        <v>1013</v>
      </c>
      <c r="F182" t="s">
        <v>607</v>
      </c>
      <c r="G182" t="s">
        <v>936</v>
      </c>
      <c r="H182" t="s">
        <v>937</v>
      </c>
      <c r="I182" t="s">
        <v>938</v>
      </c>
      <c r="J182">
        <v>23919</v>
      </c>
      <c r="K182">
        <v>2786.5</v>
      </c>
      <c r="L182">
        <v>23</v>
      </c>
      <c r="M182">
        <v>46</v>
      </c>
      <c r="N182">
        <v>13.43</v>
      </c>
      <c r="O182">
        <v>146</v>
      </c>
      <c r="P182">
        <v>5</v>
      </c>
      <c r="Q182">
        <v>5.01</v>
      </c>
      <c r="R182">
        <v>-23.770397200000001</v>
      </c>
      <c r="S182">
        <v>146.08472499999999</v>
      </c>
      <c r="T182" t="s">
        <v>939</v>
      </c>
      <c r="U182">
        <v>406739</v>
      </c>
      <c r="V182">
        <v>7370884</v>
      </c>
      <c r="W182">
        <v>55</v>
      </c>
    </row>
    <row r="183" spans="1:23" x14ac:dyDescent="0.25">
      <c r="A183">
        <v>1752</v>
      </c>
      <c r="B183" t="s">
        <v>481</v>
      </c>
      <c r="C183">
        <v>0</v>
      </c>
      <c r="E183" t="s">
        <v>956</v>
      </c>
      <c r="F183" t="s">
        <v>1114</v>
      </c>
      <c r="G183" t="s">
        <v>958</v>
      </c>
      <c r="H183" t="s">
        <v>959</v>
      </c>
      <c r="I183" t="s">
        <v>938</v>
      </c>
      <c r="J183">
        <v>24473</v>
      </c>
      <c r="L183">
        <v>23</v>
      </c>
      <c r="M183">
        <v>14</v>
      </c>
      <c r="N183">
        <v>9.4499999999999993</v>
      </c>
      <c r="O183">
        <v>146</v>
      </c>
      <c r="P183">
        <v>30</v>
      </c>
      <c r="Q183">
        <v>47.99</v>
      </c>
      <c r="R183">
        <v>-23.2359583</v>
      </c>
      <c r="S183">
        <v>146.51333059999999</v>
      </c>
      <c r="T183" t="s">
        <v>939</v>
      </c>
      <c r="U183">
        <v>450212</v>
      </c>
      <c r="V183">
        <v>7430267</v>
      </c>
      <c r="W183">
        <v>55</v>
      </c>
    </row>
    <row r="184" spans="1:23" x14ac:dyDescent="0.25">
      <c r="A184">
        <v>1753</v>
      </c>
      <c r="B184" t="s">
        <v>481</v>
      </c>
      <c r="C184">
        <v>0</v>
      </c>
      <c r="E184" t="s">
        <v>956</v>
      </c>
      <c r="F184" t="s">
        <v>1115</v>
      </c>
      <c r="G184" t="s">
        <v>958</v>
      </c>
      <c r="H184" t="s">
        <v>959</v>
      </c>
      <c r="I184" t="s">
        <v>938</v>
      </c>
      <c r="J184">
        <v>29466</v>
      </c>
      <c r="K184">
        <v>71.099999999999994</v>
      </c>
      <c r="L184">
        <v>23</v>
      </c>
      <c r="M184">
        <v>51</v>
      </c>
      <c r="N184">
        <v>24.45</v>
      </c>
      <c r="O184">
        <v>145</v>
      </c>
      <c r="P184">
        <v>31</v>
      </c>
      <c r="Q184">
        <v>22.02</v>
      </c>
      <c r="R184">
        <v>-23.856791699999999</v>
      </c>
      <c r="S184">
        <v>145.52278329999999</v>
      </c>
      <c r="T184" t="s">
        <v>939</v>
      </c>
      <c r="U184">
        <v>349573</v>
      </c>
      <c r="V184">
        <v>7360835</v>
      </c>
      <c r="W184">
        <v>55</v>
      </c>
    </row>
    <row r="185" spans="1:23" x14ac:dyDescent="0.25">
      <c r="A185">
        <v>422</v>
      </c>
      <c r="B185" t="s">
        <v>481</v>
      </c>
      <c r="C185">
        <v>0</v>
      </c>
      <c r="E185" t="s">
        <v>969</v>
      </c>
      <c r="F185" t="s">
        <v>1116</v>
      </c>
      <c r="G185" t="s">
        <v>958</v>
      </c>
      <c r="H185" t="s">
        <v>959</v>
      </c>
      <c r="I185" t="s">
        <v>938</v>
      </c>
      <c r="J185">
        <v>27160</v>
      </c>
      <c r="K185">
        <v>1200</v>
      </c>
      <c r="L185">
        <v>23</v>
      </c>
      <c r="M185">
        <v>37</v>
      </c>
      <c r="N185">
        <v>54.43</v>
      </c>
      <c r="O185">
        <v>146</v>
      </c>
      <c r="P185">
        <v>33</v>
      </c>
      <c r="Q185">
        <v>4.01</v>
      </c>
      <c r="R185">
        <v>-23.631786099999999</v>
      </c>
      <c r="S185">
        <v>146.55111389999999</v>
      </c>
      <c r="T185" t="s">
        <v>939</v>
      </c>
      <c r="U185">
        <v>454214</v>
      </c>
      <c r="V185">
        <v>7386458</v>
      </c>
      <c r="W185">
        <v>55</v>
      </c>
    </row>
    <row r="186" spans="1:23" x14ac:dyDescent="0.25">
      <c r="A186">
        <v>1743</v>
      </c>
      <c r="B186" t="s">
        <v>481</v>
      </c>
      <c r="C186">
        <v>0</v>
      </c>
      <c r="E186" t="s">
        <v>956</v>
      </c>
      <c r="F186" t="s">
        <v>1116</v>
      </c>
      <c r="G186" t="s">
        <v>958</v>
      </c>
      <c r="H186" t="s">
        <v>959</v>
      </c>
      <c r="I186" t="s">
        <v>938</v>
      </c>
      <c r="J186">
        <v>23377</v>
      </c>
      <c r="K186">
        <v>52.7</v>
      </c>
      <c r="L186">
        <v>23</v>
      </c>
      <c r="M186">
        <v>33</v>
      </c>
      <c r="N186">
        <v>53.43</v>
      </c>
      <c r="O186">
        <v>145</v>
      </c>
      <c r="P186">
        <v>48</v>
      </c>
      <c r="Q186">
        <v>58.01</v>
      </c>
      <c r="R186">
        <v>-23.564841699999999</v>
      </c>
      <c r="S186">
        <v>145.8161139</v>
      </c>
      <c r="T186" t="s">
        <v>939</v>
      </c>
      <c r="U186">
        <v>379178</v>
      </c>
      <c r="V186">
        <v>7393442</v>
      </c>
      <c r="W186">
        <v>55</v>
      </c>
    </row>
    <row r="187" spans="1:23" x14ac:dyDescent="0.25">
      <c r="A187">
        <v>1744</v>
      </c>
      <c r="B187" t="s">
        <v>481</v>
      </c>
      <c r="C187">
        <v>0</v>
      </c>
      <c r="E187" t="s">
        <v>956</v>
      </c>
      <c r="F187" t="s">
        <v>1117</v>
      </c>
      <c r="G187" t="s">
        <v>958</v>
      </c>
      <c r="H187" t="s">
        <v>959</v>
      </c>
      <c r="I187" t="s">
        <v>938</v>
      </c>
      <c r="J187">
        <v>23377</v>
      </c>
      <c r="K187">
        <v>47.2</v>
      </c>
      <c r="L187">
        <v>23</v>
      </c>
      <c r="M187">
        <v>33</v>
      </c>
      <c r="N187">
        <v>57.44</v>
      </c>
      <c r="O187">
        <v>145</v>
      </c>
      <c r="P187">
        <v>50</v>
      </c>
      <c r="Q187">
        <v>34.020000000000003</v>
      </c>
      <c r="R187">
        <v>-23.565955599999999</v>
      </c>
      <c r="S187">
        <v>145.84278330000001</v>
      </c>
      <c r="T187" t="s">
        <v>939</v>
      </c>
      <c r="U187">
        <v>381901</v>
      </c>
      <c r="V187">
        <v>7393341</v>
      </c>
      <c r="W187">
        <v>55</v>
      </c>
    </row>
    <row r="188" spans="1:23" x14ac:dyDescent="0.25">
      <c r="A188">
        <v>1745</v>
      </c>
      <c r="B188" t="s">
        <v>481</v>
      </c>
      <c r="C188">
        <v>0</v>
      </c>
      <c r="E188" t="s">
        <v>956</v>
      </c>
      <c r="F188" t="s">
        <v>1118</v>
      </c>
      <c r="G188" t="s">
        <v>958</v>
      </c>
      <c r="H188" t="s">
        <v>959</v>
      </c>
      <c r="I188" t="s">
        <v>938</v>
      </c>
      <c r="J188">
        <v>23377</v>
      </c>
      <c r="K188">
        <v>65.099999999999994</v>
      </c>
      <c r="L188">
        <v>23</v>
      </c>
      <c r="M188">
        <v>33</v>
      </c>
      <c r="N188">
        <v>57.44</v>
      </c>
      <c r="O188">
        <v>145</v>
      </c>
      <c r="P188">
        <v>50</v>
      </c>
      <c r="Q188">
        <v>34.020000000000003</v>
      </c>
      <c r="R188">
        <v>-23.565955599999999</v>
      </c>
      <c r="S188">
        <v>145.84278330000001</v>
      </c>
      <c r="T188" t="s">
        <v>939</v>
      </c>
      <c r="U188">
        <v>381901</v>
      </c>
      <c r="V188">
        <v>7393341</v>
      </c>
      <c r="W188">
        <v>55</v>
      </c>
    </row>
    <row r="189" spans="1:23" x14ac:dyDescent="0.25">
      <c r="A189">
        <v>1746</v>
      </c>
      <c r="B189" t="s">
        <v>481</v>
      </c>
      <c r="C189">
        <v>0</v>
      </c>
      <c r="E189" t="s">
        <v>956</v>
      </c>
      <c r="F189" t="s">
        <v>1119</v>
      </c>
      <c r="G189" t="s">
        <v>958</v>
      </c>
      <c r="H189" t="s">
        <v>959</v>
      </c>
      <c r="I189" t="s">
        <v>938</v>
      </c>
      <c r="J189">
        <v>24287</v>
      </c>
      <c r="K189">
        <v>68.099999999999994</v>
      </c>
      <c r="L189">
        <v>23</v>
      </c>
      <c r="M189">
        <v>38</v>
      </c>
      <c r="N189">
        <v>11.43</v>
      </c>
      <c r="O189">
        <v>146</v>
      </c>
      <c r="P189">
        <v>30</v>
      </c>
      <c r="Q189">
        <v>13.02</v>
      </c>
      <c r="R189">
        <v>-23.636508299999999</v>
      </c>
      <c r="S189">
        <v>146.50361670000001</v>
      </c>
      <c r="T189" t="s">
        <v>939</v>
      </c>
      <c r="U189">
        <v>449371</v>
      </c>
      <c r="V189">
        <v>7385919</v>
      </c>
      <c r="W189">
        <v>55</v>
      </c>
    </row>
    <row r="190" spans="1:23" x14ac:dyDescent="0.25">
      <c r="A190">
        <v>1747</v>
      </c>
      <c r="B190" t="s">
        <v>481</v>
      </c>
      <c r="C190">
        <v>0</v>
      </c>
      <c r="E190" t="s">
        <v>956</v>
      </c>
      <c r="F190" t="s">
        <v>1120</v>
      </c>
      <c r="G190" t="s">
        <v>958</v>
      </c>
      <c r="H190" t="s">
        <v>959</v>
      </c>
      <c r="I190" t="s">
        <v>938</v>
      </c>
      <c r="J190">
        <v>24302</v>
      </c>
      <c r="K190">
        <v>88.2</v>
      </c>
      <c r="L190">
        <v>23</v>
      </c>
      <c r="M190">
        <v>28</v>
      </c>
      <c r="N190">
        <v>22.44</v>
      </c>
      <c r="O190">
        <v>145</v>
      </c>
      <c r="P190">
        <v>44</v>
      </c>
      <c r="Q190">
        <v>44.02</v>
      </c>
      <c r="R190">
        <v>-23.472899999999999</v>
      </c>
      <c r="S190">
        <v>145.7455611</v>
      </c>
      <c r="T190" t="s">
        <v>939</v>
      </c>
      <c r="U190">
        <v>371888</v>
      </c>
      <c r="V190">
        <v>7403561</v>
      </c>
      <c r="W190">
        <v>55</v>
      </c>
    </row>
    <row r="191" spans="1:23" x14ac:dyDescent="0.25">
      <c r="A191">
        <v>1748</v>
      </c>
      <c r="B191" t="s">
        <v>481</v>
      </c>
      <c r="C191">
        <v>0</v>
      </c>
      <c r="E191" t="s">
        <v>956</v>
      </c>
      <c r="F191" t="s">
        <v>1121</v>
      </c>
      <c r="G191" t="s">
        <v>958</v>
      </c>
      <c r="H191" t="s">
        <v>959</v>
      </c>
      <c r="I191" t="s">
        <v>938</v>
      </c>
      <c r="J191">
        <v>24381</v>
      </c>
      <c r="K191">
        <v>94.5</v>
      </c>
      <c r="L191">
        <v>23</v>
      </c>
      <c r="M191">
        <v>39</v>
      </c>
      <c r="N191">
        <v>9.4499999999999993</v>
      </c>
      <c r="O191">
        <v>146</v>
      </c>
      <c r="P191">
        <v>42</v>
      </c>
      <c r="Q191">
        <v>5.01</v>
      </c>
      <c r="R191">
        <v>-23.652625</v>
      </c>
      <c r="S191">
        <v>146.70139169999999</v>
      </c>
      <c r="T191" t="s">
        <v>939</v>
      </c>
      <c r="U191">
        <v>469547</v>
      </c>
      <c r="V191">
        <v>7384191</v>
      </c>
      <c r="W191">
        <v>55</v>
      </c>
    </row>
    <row r="192" spans="1:23" x14ac:dyDescent="0.25">
      <c r="A192">
        <v>1749</v>
      </c>
      <c r="B192" t="s">
        <v>481</v>
      </c>
      <c r="C192">
        <v>0</v>
      </c>
      <c r="E192" t="s">
        <v>956</v>
      </c>
      <c r="F192" t="s">
        <v>1122</v>
      </c>
      <c r="G192" t="s">
        <v>958</v>
      </c>
      <c r="H192" t="s">
        <v>959</v>
      </c>
      <c r="I192" t="s">
        <v>938</v>
      </c>
      <c r="J192">
        <v>24385</v>
      </c>
      <c r="K192">
        <v>126</v>
      </c>
      <c r="L192">
        <v>23</v>
      </c>
      <c r="M192">
        <v>51</v>
      </c>
      <c r="N192">
        <v>19.45</v>
      </c>
      <c r="O192">
        <v>145</v>
      </c>
      <c r="P192">
        <v>50</v>
      </c>
      <c r="Q192">
        <v>57.02</v>
      </c>
      <c r="R192">
        <v>-23.8554028</v>
      </c>
      <c r="S192">
        <v>145.8491722</v>
      </c>
      <c r="T192" t="s">
        <v>939</v>
      </c>
      <c r="U192">
        <v>382812</v>
      </c>
      <c r="V192">
        <v>7361297</v>
      </c>
      <c r="W192">
        <v>55</v>
      </c>
    </row>
    <row r="193" spans="1:23" x14ac:dyDescent="0.25">
      <c r="A193">
        <v>1750</v>
      </c>
      <c r="B193" t="s">
        <v>481</v>
      </c>
      <c r="C193">
        <v>0</v>
      </c>
      <c r="E193" t="s">
        <v>956</v>
      </c>
      <c r="F193" t="s">
        <v>1123</v>
      </c>
      <c r="G193" t="s">
        <v>958</v>
      </c>
      <c r="H193" t="s">
        <v>959</v>
      </c>
      <c r="I193" t="s">
        <v>938</v>
      </c>
      <c r="J193">
        <v>24388</v>
      </c>
      <c r="K193">
        <v>42.7</v>
      </c>
      <c r="L193">
        <v>23</v>
      </c>
      <c r="M193">
        <v>49</v>
      </c>
      <c r="N193">
        <v>34.44</v>
      </c>
      <c r="O193">
        <v>145</v>
      </c>
      <c r="P193">
        <v>55</v>
      </c>
      <c r="Q193">
        <v>32.020000000000003</v>
      </c>
      <c r="R193">
        <v>-23.826233299999998</v>
      </c>
      <c r="S193">
        <v>145.92556110000001</v>
      </c>
      <c r="T193" t="s">
        <v>939</v>
      </c>
      <c r="U193">
        <v>390567</v>
      </c>
      <c r="V193">
        <v>7364588</v>
      </c>
      <c r="W193">
        <v>55</v>
      </c>
    </row>
    <row r="194" spans="1:23" x14ac:dyDescent="0.25">
      <c r="A194">
        <v>1751</v>
      </c>
      <c r="B194" t="s">
        <v>481</v>
      </c>
      <c r="C194">
        <v>0</v>
      </c>
      <c r="E194" t="s">
        <v>956</v>
      </c>
      <c r="F194" t="s">
        <v>1124</v>
      </c>
      <c r="G194" t="s">
        <v>958</v>
      </c>
      <c r="H194" t="s">
        <v>959</v>
      </c>
      <c r="I194" t="s">
        <v>938</v>
      </c>
      <c r="J194">
        <v>24388</v>
      </c>
      <c r="K194">
        <v>122.5</v>
      </c>
      <c r="L194">
        <v>23</v>
      </c>
      <c r="M194">
        <v>52</v>
      </c>
      <c r="N194">
        <v>8.43</v>
      </c>
      <c r="O194">
        <v>145</v>
      </c>
      <c r="P194">
        <v>47</v>
      </c>
      <c r="Q194">
        <v>14.04</v>
      </c>
      <c r="R194">
        <v>-23.869008300000001</v>
      </c>
      <c r="S194">
        <v>145.7872333</v>
      </c>
      <c r="T194" t="s">
        <v>939</v>
      </c>
      <c r="U194">
        <v>376517</v>
      </c>
      <c r="V194">
        <v>7359738</v>
      </c>
      <c r="W194">
        <v>55</v>
      </c>
    </row>
    <row r="195" spans="1:23" x14ac:dyDescent="0.25">
      <c r="A195">
        <v>1294</v>
      </c>
      <c r="B195" t="s">
        <v>481</v>
      </c>
      <c r="C195">
        <v>2</v>
      </c>
      <c r="D195">
        <v>23394</v>
      </c>
      <c r="E195" t="s">
        <v>513</v>
      </c>
      <c r="F195" t="s">
        <v>376</v>
      </c>
      <c r="G195" t="s">
        <v>936</v>
      </c>
      <c r="H195" t="s">
        <v>937</v>
      </c>
      <c r="I195" t="s">
        <v>938</v>
      </c>
      <c r="J195">
        <v>31093</v>
      </c>
      <c r="K195">
        <v>1594.4</v>
      </c>
      <c r="L195">
        <v>23</v>
      </c>
      <c r="M195">
        <v>27</v>
      </c>
      <c r="N195">
        <v>55.33</v>
      </c>
      <c r="O195">
        <v>141</v>
      </c>
      <c r="P195">
        <v>51</v>
      </c>
      <c r="Q195">
        <v>58.83</v>
      </c>
      <c r="R195">
        <v>-23.4653694</v>
      </c>
      <c r="S195">
        <v>141.86634169999999</v>
      </c>
      <c r="T195" t="s">
        <v>939</v>
      </c>
      <c r="U195">
        <v>588479</v>
      </c>
      <c r="V195">
        <v>7404687</v>
      </c>
      <c r="W195">
        <v>54</v>
      </c>
    </row>
    <row r="196" spans="1:23" x14ac:dyDescent="0.25">
      <c r="A196">
        <v>1427</v>
      </c>
      <c r="B196" t="s">
        <v>481</v>
      </c>
      <c r="C196">
        <v>2</v>
      </c>
      <c r="D196">
        <v>23520</v>
      </c>
      <c r="E196" t="s">
        <v>515</v>
      </c>
      <c r="F196" t="s">
        <v>379</v>
      </c>
      <c r="G196" t="s">
        <v>936</v>
      </c>
      <c r="H196" t="s">
        <v>937</v>
      </c>
      <c r="I196" t="s">
        <v>961</v>
      </c>
      <c r="J196">
        <v>31329</v>
      </c>
      <c r="K196">
        <v>1685</v>
      </c>
      <c r="L196">
        <v>25</v>
      </c>
      <c r="M196">
        <v>37</v>
      </c>
      <c r="N196">
        <v>1.19</v>
      </c>
      <c r="O196">
        <v>144</v>
      </c>
      <c r="P196">
        <v>41</v>
      </c>
      <c r="Q196">
        <v>46.46</v>
      </c>
      <c r="R196">
        <v>-25.6169972</v>
      </c>
      <c r="S196">
        <v>144.6962389</v>
      </c>
      <c r="T196" t="s">
        <v>939</v>
      </c>
      <c r="U196">
        <v>268662</v>
      </c>
      <c r="V196">
        <v>7164709</v>
      </c>
      <c r="W196">
        <v>55</v>
      </c>
    </row>
    <row r="197" spans="1:23" x14ac:dyDescent="0.25">
      <c r="A197">
        <v>62831</v>
      </c>
      <c r="B197" t="s">
        <v>481</v>
      </c>
      <c r="C197" t="s">
        <v>47</v>
      </c>
      <c r="E197" t="s">
        <v>1125</v>
      </c>
      <c r="F197" t="s">
        <v>518</v>
      </c>
      <c r="G197" t="s">
        <v>954</v>
      </c>
      <c r="H197" t="s">
        <v>937</v>
      </c>
      <c r="I197" t="s">
        <v>938</v>
      </c>
      <c r="J197">
        <v>40167</v>
      </c>
      <c r="K197">
        <v>1300.54</v>
      </c>
      <c r="L197">
        <v>22</v>
      </c>
      <c r="M197">
        <v>42</v>
      </c>
      <c r="N197">
        <v>3.16</v>
      </c>
      <c r="O197">
        <v>145</v>
      </c>
      <c r="P197">
        <v>5</v>
      </c>
      <c r="Q197">
        <v>35.72</v>
      </c>
      <c r="R197">
        <v>-22.700877800000001</v>
      </c>
      <c r="S197">
        <v>145.09325559999999</v>
      </c>
      <c r="T197" t="s">
        <v>939</v>
      </c>
      <c r="U197">
        <v>304140</v>
      </c>
      <c r="V197">
        <v>7488326</v>
      </c>
      <c r="W197">
        <v>55</v>
      </c>
    </row>
    <row r="198" spans="1:23" x14ac:dyDescent="0.25">
      <c r="A198">
        <v>802</v>
      </c>
      <c r="B198" t="s">
        <v>481</v>
      </c>
      <c r="C198" t="s">
        <v>47</v>
      </c>
      <c r="D198">
        <v>22739</v>
      </c>
      <c r="E198" t="s">
        <v>1126</v>
      </c>
      <c r="F198" t="s">
        <v>522</v>
      </c>
      <c r="G198" t="s">
        <v>936</v>
      </c>
      <c r="H198" t="s">
        <v>937</v>
      </c>
      <c r="I198" t="s">
        <v>938</v>
      </c>
      <c r="J198">
        <v>25767</v>
      </c>
      <c r="K198">
        <v>3259.2</v>
      </c>
      <c r="L198">
        <v>21</v>
      </c>
      <c r="M198">
        <v>17</v>
      </c>
      <c r="N198">
        <v>42.49</v>
      </c>
      <c r="O198">
        <v>145</v>
      </c>
      <c r="P198">
        <v>18</v>
      </c>
      <c r="Q198">
        <v>10.029999999999999</v>
      </c>
      <c r="R198">
        <v>-21.295136100000001</v>
      </c>
      <c r="S198">
        <v>145.30278609999999</v>
      </c>
      <c r="T198" t="s">
        <v>939</v>
      </c>
      <c r="U198">
        <v>323940</v>
      </c>
      <c r="V198">
        <v>7644233</v>
      </c>
      <c r="W198">
        <v>55</v>
      </c>
    </row>
    <row r="199" spans="1:23" x14ac:dyDescent="0.25">
      <c r="A199">
        <v>64180</v>
      </c>
      <c r="B199" t="s">
        <v>481</v>
      </c>
      <c r="C199">
        <v>0</v>
      </c>
      <c r="E199" t="s">
        <v>998</v>
      </c>
      <c r="F199" t="s">
        <v>1127</v>
      </c>
      <c r="G199" t="s">
        <v>954</v>
      </c>
      <c r="H199" t="s">
        <v>937</v>
      </c>
      <c r="I199" t="s">
        <v>938</v>
      </c>
      <c r="J199">
        <v>40808</v>
      </c>
      <c r="K199">
        <v>1346.4</v>
      </c>
      <c r="L199">
        <v>23</v>
      </c>
      <c r="M199">
        <v>46</v>
      </c>
      <c r="N199">
        <v>8.6199999999999992</v>
      </c>
      <c r="O199">
        <v>145</v>
      </c>
      <c r="P199">
        <v>27</v>
      </c>
      <c r="Q199">
        <v>51.38</v>
      </c>
      <c r="R199">
        <v>-23.769061099999998</v>
      </c>
      <c r="S199">
        <v>145.46427220000001</v>
      </c>
      <c r="T199" t="s">
        <v>939</v>
      </c>
      <c r="U199">
        <v>343509</v>
      </c>
      <c r="V199">
        <v>7370487</v>
      </c>
      <c r="W199">
        <v>55</v>
      </c>
    </row>
    <row r="200" spans="1:23" x14ac:dyDescent="0.25">
      <c r="A200">
        <v>772</v>
      </c>
      <c r="B200" t="s">
        <v>481</v>
      </c>
      <c r="C200" t="s">
        <v>47</v>
      </c>
      <c r="D200">
        <v>22367</v>
      </c>
      <c r="E200" t="s">
        <v>1005</v>
      </c>
      <c r="F200" t="s">
        <v>189</v>
      </c>
      <c r="G200" t="s">
        <v>936</v>
      </c>
      <c r="H200" t="s">
        <v>937</v>
      </c>
      <c r="I200" t="s">
        <v>938</v>
      </c>
      <c r="J200">
        <v>23708</v>
      </c>
      <c r="K200">
        <v>3406.1</v>
      </c>
      <c r="L200">
        <v>22</v>
      </c>
      <c r="M200">
        <v>11</v>
      </c>
      <c r="N200">
        <v>27.46</v>
      </c>
      <c r="O200">
        <v>145</v>
      </c>
      <c r="P200">
        <v>58</v>
      </c>
      <c r="Q200">
        <v>36.03</v>
      </c>
      <c r="R200">
        <v>-22.190961099999999</v>
      </c>
      <c r="S200">
        <v>145.976675</v>
      </c>
      <c r="T200" t="s">
        <v>939</v>
      </c>
      <c r="U200">
        <v>394509</v>
      </c>
      <c r="V200">
        <v>7545672</v>
      </c>
      <c r="W200">
        <v>55</v>
      </c>
    </row>
    <row r="201" spans="1:23" x14ac:dyDescent="0.25">
      <c r="A201">
        <v>62633</v>
      </c>
      <c r="B201" t="s">
        <v>481</v>
      </c>
      <c r="C201" t="s">
        <v>47</v>
      </c>
      <c r="E201" t="s">
        <v>578</v>
      </c>
      <c r="F201" t="s">
        <v>196</v>
      </c>
      <c r="G201" t="s">
        <v>954</v>
      </c>
      <c r="H201" t="s">
        <v>937</v>
      </c>
      <c r="I201" t="s">
        <v>938</v>
      </c>
      <c r="J201">
        <v>40368</v>
      </c>
      <c r="K201">
        <v>1350</v>
      </c>
      <c r="L201">
        <v>23</v>
      </c>
      <c r="M201">
        <v>7</v>
      </c>
      <c r="N201">
        <v>18</v>
      </c>
      <c r="O201">
        <v>144</v>
      </c>
      <c r="P201">
        <v>58</v>
      </c>
      <c r="Q201">
        <v>5</v>
      </c>
      <c r="R201">
        <v>-23.121666699999999</v>
      </c>
      <c r="S201">
        <v>144.96805560000001</v>
      </c>
      <c r="T201" t="s">
        <v>939</v>
      </c>
      <c r="U201">
        <v>291919</v>
      </c>
      <c r="V201">
        <v>7441554</v>
      </c>
      <c r="W201">
        <v>55</v>
      </c>
    </row>
    <row r="202" spans="1:23" x14ac:dyDescent="0.25">
      <c r="A202">
        <v>644</v>
      </c>
      <c r="B202" t="s">
        <v>481</v>
      </c>
      <c r="C202">
        <v>0</v>
      </c>
      <c r="D202">
        <v>22557</v>
      </c>
      <c r="E202" t="s">
        <v>1000</v>
      </c>
      <c r="F202" t="s">
        <v>1128</v>
      </c>
      <c r="G202" t="s">
        <v>936</v>
      </c>
      <c r="H202" t="s">
        <v>937</v>
      </c>
      <c r="I202" t="s">
        <v>961</v>
      </c>
      <c r="J202">
        <v>24314</v>
      </c>
      <c r="K202">
        <v>4184</v>
      </c>
      <c r="L202">
        <v>25</v>
      </c>
      <c r="M202">
        <v>37</v>
      </c>
      <c r="N202">
        <v>4.4800000000000004</v>
      </c>
      <c r="O202">
        <v>144</v>
      </c>
      <c r="P202">
        <v>40</v>
      </c>
      <c r="Q202">
        <v>17.18</v>
      </c>
      <c r="R202">
        <v>-25.617911100000001</v>
      </c>
      <c r="S202">
        <v>144.6714389</v>
      </c>
      <c r="T202" t="s">
        <v>939</v>
      </c>
      <c r="U202">
        <v>266173</v>
      </c>
      <c r="V202">
        <v>7164564</v>
      </c>
      <c r="W202">
        <v>55</v>
      </c>
    </row>
    <row r="203" spans="1:23" x14ac:dyDescent="0.25">
      <c r="A203">
        <v>1408</v>
      </c>
      <c r="B203" t="s">
        <v>481</v>
      </c>
      <c r="C203">
        <v>2</v>
      </c>
      <c r="D203">
        <v>23334</v>
      </c>
      <c r="E203" t="s">
        <v>524</v>
      </c>
      <c r="F203" t="s">
        <v>380</v>
      </c>
      <c r="G203" t="s">
        <v>936</v>
      </c>
      <c r="H203" t="s">
        <v>937</v>
      </c>
      <c r="I203" t="s">
        <v>961</v>
      </c>
      <c r="J203">
        <v>31160</v>
      </c>
      <c r="K203">
        <v>1919.8</v>
      </c>
      <c r="L203">
        <v>25</v>
      </c>
      <c r="M203">
        <v>10</v>
      </c>
      <c r="N203">
        <v>22.45</v>
      </c>
      <c r="O203">
        <v>145</v>
      </c>
      <c r="P203">
        <v>0</v>
      </c>
      <c r="Q203">
        <v>16.149999999999999</v>
      </c>
      <c r="R203">
        <v>-25.172902799999999</v>
      </c>
      <c r="S203">
        <v>145.00448610000001</v>
      </c>
      <c r="T203" t="s">
        <v>939</v>
      </c>
      <c r="U203">
        <v>298889</v>
      </c>
      <c r="V203">
        <v>7214407</v>
      </c>
      <c r="W203">
        <v>55</v>
      </c>
    </row>
    <row r="204" spans="1:23" x14ac:dyDescent="0.25">
      <c r="A204">
        <v>645</v>
      </c>
      <c r="B204" t="s">
        <v>481</v>
      </c>
      <c r="C204">
        <v>0</v>
      </c>
      <c r="D204">
        <v>22528</v>
      </c>
      <c r="E204" t="s">
        <v>1000</v>
      </c>
      <c r="F204" t="s">
        <v>1129</v>
      </c>
      <c r="G204" t="s">
        <v>936</v>
      </c>
      <c r="H204" t="s">
        <v>937</v>
      </c>
      <c r="I204" t="s">
        <v>961</v>
      </c>
      <c r="J204">
        <v>24199</v>
      </c>
      <c r="K204">
        <v>4136.75</v>
      </c>
      <c r="L204">
        <v>25</v>
      </c>
      <c r="M204">
        <v>9</v>
      </c>
      <c r="N204">
        <v>13.46</v>
      </c>
      <c r="O204">
        <v>144</v>
      </c>
      <c r="P204">
        <v>53</v>
      </c>
      <c r="Q204">
        <v>3.17</v>
      </c>
      <c r="R204">
        <v>-25.1537389</v>
      </c>
      <c r="S204">
        <v>144.88421389999999</v>
      </c>
      <c r="T204" t="s">
        <v>939</v>
      </c>
      <c r="U204">
        <v>286731</v>
      </c>
      <c r="V204">
        <v>7216345</v>
      </c>
      <c r="W204">
        <v>55</v>
      </c>
    </row>
    <row r="205" spans="1:23" x14ac:dyDescent="0.25">
      <c r="A205">
        <v>62884</v>
      </c>
      <c r="B205" t="s">
        <v>481</v>
      </c>
      <c r="C205" t="s">
        <v>47</v>
      </c>
      <c r="E205" t="s">
        <v>1130</v>
      </c>
      <c r="F205" t="s">
        <v>527</v>
      </c>
      <c r="G205" t="s">
        <v>954</v>
      </c>
      <c r="H205" t="s">
        <v>937</v>
      </c>
      <c r="I205" t="s">
        <v>938</v>
      </c>
      <c r="J205">
        <v>40262</v>
      </c>
      <c r="K205">
        <v>59</v>
      </c>
      <c r="L205">
        <v>24</v>
      </c>
      <c r="M205">
        <v>59</v>
      </c>
      <c r="N205">
        <v>16</v>
      </c>
      <c r="O205">
        <v>146</v>
      </c>
      <c r="P205">
        <v>34</v>
      </c>
      <c r="Q205">
        <v>31</v>
      </c>
      <c r="R205">
        <v>-24.9877778</v>
      </c>
      <c r="S205">
        <v>146.57527780000001</v>
      </c>
      <c r="T205" t="s">
        <v>939</v>
      </c>
      <c r="U205">
        <v>457137</v>
      </c>
      <c r="V205">
        <v>7236329</v>
      </c>
      <c r="W205">
        <v>55</v>
      </c>
    </row>
    <row r="206" spans="1:23" x14ac:dyDescent="0.25">
      <c r="A206">
        <v>63808</v>
      </c>
      <c r="B206" t="s">
        <v>481</v>
      </c>
      <c r="C206" t="s">
        <v>47</v>
      </c>
      <c r="E206" t="s">
        <v>1130</v>
      </c>
      <c r="F206" t="s">
        <v>203</v>
      </c>
      <c r="G206" t="s">
        <v>954</v>
      </c>
      <c r="H206" t="s">
        <v>937</v>
      </c>
      <c r="I206" t="s">
        <v>938</v>
      </c>
      <c r="J206">
        <v>40262</v>
      </c>
      <c r="K206">
        <v>200</v>
      </c>
      <c r="L206">
        <v>24</v>
      </c>
      <c r="M206">
        <v>59</v>
      </c>
      <c r="N206">
        <v>16</v>
      </c>
      <c r="O206">
        <v>146</v>
      </c>
      <c r="P206">
        <v>34</v>
      </c>
      <c r="Q206">
        <v>31</v>
      </c>
      <c r="R206">
        <v>-24.9877778</v>
      </c>
      <c r="S206">
        <v>146.57527780000001</v>
      </c>
      <c r="T206" t="s">
        <v>939</v>
      </c>
      <c r="U206">
        <v>457137</v>
      </c>
      <c r="V206">
        <v>7236329</v>
      </c>
      <c r="W206">
        <v>55</v>
      </c>
    </row>
    <row r="207" spans="1:23" x14ac:dyDescent="0.25">
      <c r="A207">
        <v>62885</v>
      </c>
      <c r="B207" t="s">
        <v>481</v>
      </c>
      <c r="C207" t="s">
        <v>47</v>
      </c>
      <c r="E207" t="s">
        <v>1130</v>
      </c>
      <c r="F207" t="s">
        <v>530</v>
      </c>
      <c r="G207" t="s">
        <v>954</v>
      </c>
      <c r="H207" t="s">
        <v>937</v>
      </c>
      <c r="I207" t="s">
        <v>938</v>
      </c>
      <c r="J207">
        <v>40200</v>
      </c>
      <c r="K207">
        <v>345.1</v>
      </c>
      <c r="L207">
        <v>25</v>
      </c>
      <c r="M207">
        <v>11</v>
      </c>
      <c r="N207">
        <v>15.23</v>
      </c>
      <c r="O207">
        <v>146</v>
      </c>
      <c r="P207">
        <v>44</v>
      </c>
      <c r="Q207">
        <v>56.66</v>
      </c>
      <c r="R207">
        <v>-25.187563900000001</v>
      </c>
      <c r="S207">
        <v>146.7490722</v>
      </c>
      <c r="T207" t="s">
        <v>939</v>
      </c>
      <c r="U207">
        <v>474717</v>
      </c>
      <c r="V207">
        <v>7214250</v>
      </c>
      <c r="W207">
        <v>55</v>
      </c>
    </row>
    <row r="208" spans="1:23" x14ac:dyDescent="0.25">
      <c r="A208">
        <v>646</v>
      </c>
      <c r="B208" t="s">
        <v>481</v>
      </c>
      <c r="C208" t="s">
        <v>47</v>
      </c>
      <c r="D208">
        <v>22487</v>
      </c>
      <c r="E208" t="s">
        <v>1000</v>
      </c>
      <c r="F208" t="s">
        <v>204</v>
      </c>
      <c r="G208" t="s">
        <v>936</v>
      </c>
      <c r="H208" t="s">
        <v>937</v>
      </c>
      <c r="I208" t="s">
        <v>961</v>
      </c>
      <c r="J208">
        <v>23985</v>
      </c>
      <c r="K208">
        <v>4439.7</v>
      </c>
      <c r="L208">
        <v>25</v>
      </c>
      <c r="M208">
        <v>15</v>
      </c>
      <c r="N208">
        <v>50.47</v>
      </c>
      <c r="O208">
        <v>144</v>
      </c>
      <c r="P208">
        <v>54</v>
      </c>
      <c r="Q208">
        <v>41.15</v>
      </c>
      <c r="R208">
        <v>-25.264019399999999</v>
      </c>
      <c r="S208">
        <v>144.91143059999999</v>
      </c>
      <c r="T208" t="s">
        <v>939</v>
      </c>
      <c r="U208">
        <v>289665</v>
      </c>
      <c r="V208">
        <v>7204171</v>
      </c>
      <c r="W208">
        <v>55</v>
      </c>
    </row>
    <row r="209" spans="1:23" x14ac:dyDescent="0.25">
      <c r="A209">
        <v>619</v>
      </c>
      <c r="B209" t="s">
        <v>481</v>
      </c>
      <c r="C209">
        <v>0</v>
      </c>
      <c r="D209">
        <v>22028</v>
      </c>
      <c r="E209" t="s">
        <v>1131</v>
      </c>
      <c r="F209" t="s">
        <v>1132</v>
      </c>
      <c r="G209" t="s">
        <v>936</v>
      </c>
      <c r="H209" t="s">
        <v>937</v>
      </c>
      <c r="I209" t="s">
        <v>938</v>
      </c>
      <c r="J209">
        <v>11368</v>
      </c>
      <c r="K209">
        <v>1021.4</v>
      </c>
      <c r="L209">
        <v>23</v>
      </c>
      <c r="M209">
        <v>26</v>
      </c>
      <c r="N209">
        <v>29.49</v>
      </c>
      <c r="O209">
        <v>144</v>
      </c>
      <c r="P209">
        <v>14</v>
      </c>
      <c r="Q209">
        <v>44.14</v>
      </c>
      <c r="R209">
        <v>-23.441524999999999</v>
      </c>
      <c r="S209">
        <v>144.24559439999999</v>
      </c>
      <c r="T209" t="s">
        <v>939</v>
      </c>
      <c r="U209">
        <v>218575</v>
      </c>
      <c r="V209">
        <v>7404901</v>
      </c>
      <c r="W209">
        <v>55</v>
      </c>
    </row>
    <row r="210" spans="1:23" x14ac:dyDescent="0.25">
      <c r="A210">
        <v>1754</v>
      </c>
      <c r="B210" t="s">
        <v>481</v>
      </c>
      <c r="C210">
        <v>0</v>
      </c>
      <c r="E210" t="s">
        <v>956</v>
      </c>
      <c r="F210" t="s">
        <v>1132</v>
      </c>
      <c r="G210" t="s">
        <v>958</v>
      </c>
      <c r="H210" t="s">
        <v>959</v>
      </c>
      <c r="I210" t="s">
        <v>938</v>
      </c>
      <c r="J210">
        <v>23377</v>
      </c>
      <c r="K210">
        <v>61</v>
      </c>
      <c r="L210">
        <v>23</v>
      </c>
      <c r="M210">
        <v>21</v>
      </c>
      <c r="N210">
        <v>44.48</v>
      </c>
      <c r="O210">
        <v>144</v>
      </c>
      <c r="P210">
        <v>5</v>
      </c>
      <c r="Q210">
        <v>24.13</v>
      </c>
      <c r="R210">
        <v>-23.362355600000001</v>
      </c>
      <c r="S210">
        <v>144.09003609999999</v>
      </c>
      <c r="T210" t="s">
        <v>939</v>
      </c>
      <c r="U210">
        <v>202495</v>
      </c>
      <c r="V210">
        <v>7413360</v>
      </c>
      <c r="W210">
        <v>55</v>
      </c>
    </row>
    <row r="211" spans="1:23" x14ac:dyDescent="0.25">
      <c r="A211">
        <v>1046</v>
      </c>
      <c r="B211" t="s">
        <v>481</v>
      </c>
      <c r="C211">
        <v>0</v>
      </c>
      <c r="E211" t="s">
        <v>969</v>
      </c>
      <c r="F211" t="s">
        <v>1133</v>
      </c>
      <c r="G211" t="s">
        <v>958</v>
      </c>
      <c r="H211" t="s">
        <v>959</v>
      </c>
      <c r="I211" t="s">
        <v>938</v>
      </c>
      <c r="J211">
        <v>32823</v>
      </c>
      <c r="K211">
        <v>1296.9000000000001</v>
      </c>
      <c r="L211">
        <v>23</v>
      </c>
      <c r="M211">
        <v>6</v>
      </c>
      <c r="N211">
        <v>42.47</v>
      </c>
      <c r="O211">
        <v>144</v>
      </c>
      <c r="P211">
        <v>35</v>
      </c>
      <c r="Q211">
        <v>58.09</v>
      </c>
      <c r="R211">
        <v>-23.111797200000002</v>
      </c>
      <c r="S211">
        <v>144.5994694</v>
      </c>
      <c r="T211" t="s">
        <v>939</v>
      </c>
      <c r="U211">
        <v>254142</v>
      </c>
      <c r="V211">
        <v>7442073</v>
      </c>
      <c r="W211">
        <v>55</v>
      </c>
    </row>
    <row r="212" spans="1:23" x14ac:dyDescent="0.25">
      <c r="A212">
        <v>1755</v>
      </c>
      <c r="B212" t="s">
        <v>481</v>
      </c>
      <c r="C212">
        <v>0</v>
      </c>
      <c r="E212" t="s">
        <v>956</v>
      </c>
      <c r="F212" t="s">
        <v>1134</v>
      </c>
      <c r="G212" t="s">
        <v>958</v>
      </c>
      <c r="H212" t="s">
        <v>959</v>
      </c>
      <c r="I212" t="s">
        <v>961</v>
      </c>
      <c r="J212">
        <v>23377</v>
      </c>
      <c r="K212">
        <v>50</v>
      </c>
      <c r="L212">
        <v>23</v>
      </c>
      <c r="M212">
        <v>35</v>
      </c>
      <c r="N212">
        <v>43.48</v>
      </c>
      <c r="O212">
        <v>144</v>
      </c>
      <c r="P212">
        <v>30</v>
      </c>
      <c r="Q212">
        <v>9.11</v>
      </c>
      <c r="R212">
        <v>-23.5954111</v>
      </c>
      <c r="S212">
        <v>144.5025306</v>
      </c>
      <c r="T212" t="s">
        <v>939</v>
      </c>
      <c r="U212">
        <v>245136</v>
      </c>
      <c r="V212">
        <v>7388333</v>
      </c>
      <c r="W212">
        <v>55</v>
      </c>
    </row>
    <row r="213" spans="1:23" x14ac:dyDescent="0.25">
      <c r="A213">
        <v>64155</v>
      </c>
      <c r="B213" t="s">
        <v>481</v>
      </c>
      <c r="C213">
        <v>0</v>
      </c>
      <c r="E213" t="s">
        <v>969</v>
      </c>
      <c r="F213" t="s">
        <v>1134</v>
      </c>
      <c r="G213" t="s">
        <v>958</v>
      </c>
      <c r="H213" t="s">
        <v>1135</v>
      </c>
      <c r="I213" t="s">
        <v>938</v>
      </c>
      <c r="J213">
        <v>40924</v>
      </c>
      <c r="K213">
        <v>330</v>
      </c>
      <c r="L213">
        <v>23</v>
      </c>
      <c r="M213">
        <v>21</v>
      </c>
      <c r="N213">
        <v>8.99</v>
      </c>
      <c r="O213">
        <v>145</v>
      </c>
      <c r="P213">
        <v>13</v>
      </c>
      <c r="Q213">
        <v>55.92</v>
      </c>
      <c r="R213">
        <v>-23.352497199999998</v>
      </c>
      <c r="S213">
        <v>145.23220000000001</v>
      </c>
      <c r="T213" t="s">
        <v>939</v>
      </c>
      <c r="U213">
        <v>319287</v>
      </c>
      <c r="V213">
        <v>7416344</v>
      </c>
      <c r="W213">
        <v>55</v>
      </c>
    </row>
    <row r="214" spans="1:23" x14ac:dyDescent="0.25">
      <c r="A214">
        <v>1756</v>
      </c>
      <c r="B214" t="s">
        <v>481</v>
      </c>
      <c r="C214">
        <v>0</v>
      </c>
      <c r="E214" t="s">
        <v>956</v>
      </c>
      <c r="F214" t="s">
        <v>1136</v>
      </c>
      <c r="G214" t="s">
        <v>958</v>
      </c>
      <c r="H214" t="s">
        <v>959</v>
      </c>
      <c r="I214" t="s">
        <v>938</v>
      </c>
      <c r="J214">
        <v>23377</v>
      </c>
      <c r="K214">
        <v>64</v>
      </c>
      <c r="L214">
        <v>23</v>
      </c>
      <c r="M214">
        <v>33</v>
      </c>
      <c r="N214">
        <v>32.43</v>
      </c>
      <c r="O214">
        <v>145</v>
      </c>
      <c r="P214">
        <v>29</v>
      </c>
      <c r="Q214">
        <v>2.99</v>
      </c>
      <c r="R214">
        <v>-23.559008299999999</v>
      </c>
      <c r="S214">
        <v>145.4841639</v>
      </c>
      <c r="T214" t="s">
        <v>939</v>
      </c>
      <c r="U214">
        <v>345289</v>
      </c>
      <c r="V214">
        <v>7393769</v>
      </c>
      <c r="W214">
        <v>55</v>
      </c>
    </row>
    <row r="215" spans="1:23" x14ac:dyDescent="0.25">
      <c r="A215">
        <v>1757</v>
      </c>
      <c r="B215" t="s">
        <v>481</v>
      </c>
      <c r="C215">
        <v>0</v>
      </c>
      <c r="E215" t="s">
        <v>956</v>
      </c>
      <c r="F215" t="s">
        <v>1137</v>
      </c>
      <c r="G215" t="s">
        <v>958</v>
      </c>
      <c r="H215" t="s">
        <v>959</v>
      </c>
      <c r="I215" t="s">
        <v>938</v>
      </c>
      <c r="J215">
        <v>23377</v>
      </c>
      <c r="K215">
        <v>91.1</v>
      </c>
      <c r="L215">
        <v>23</v>
      </c>
      <c r="M215">
        <v>14</v>
      </c>
      <c r="N215">
        <v>14.46</v>
      </c>
      <c r="O215">
        <v>145</v>
      </c>
      <c r="P215">
        <v>10</v>
      </c>
      <c r="Q215">
        <v>22.04</v>
      </c>
      <c r="R215">
        <v>-23.237349999999999</v>
      </c>
      <c r="S215">
        <v>145.1727889</v>
      </c>
      <c r="T215" t="s">
        <v>939</v>
      </c>
      <c r="U215">
        <v>313051</v>
      </c>
      <c r="V215">
        <v>7429020</v>
      </c>
      <c r="W215">
        <v>55</v>
      </c>
    </row>
    <row r="216" spans="1:23" x14ac:dyDescent="0.25">
      <c r="A216">
        <v>1758</v>
      </c>
      <c r="B216" t="s">
        <v>481</v>
      </c>
      <c r="C216">
        <v>0</v>
      </c>
      <c r="E216" t="s">
        <v>956</v>
      </c>
      <c r="F216" t="s">
        <v>1138</v>
      </c>
      <c r="G216" t="s">
        <v>958</v>
      </c>
      <c r="H216" t="s">
        <v>959</v>
      </c>
      <c r="I216" t="s">
        <v>938</v>
      </c>
      <c r="J216">
        <v>23377</v>
      </c>
      <c r="K216">
        <v>45.1</v>
      </c>
      <c r="L216">
        <v>23</v>
      </c>
      <c r="M216">
        <v>14</v>
      </c>
      <c r="N216">
        <v>43.44</v>
      </c>
      <c r="O216">
        <v>145</v>
      </c>
      <c r="P216">
        <v>13</v>
      </c>
      <c r="Q216">
        <v>13.04</v>
      </c>
      <c r="R216">
        <v>-23.2454</v>
      </c>
      <c r="S216">
        <v>145.22028890000001</v>
      </c>
      <c r="T216" t="s">
        <v>939</v>
      </c>
      <c r="U216">
        <v>317923</v>
      </c>
      <c r="V216">
        <v>7428189</v>
      </c>
      <c r="W216">
        <v>55</v>
      </c>
    </row>
    <row r="217" spans="1:23" x14ac:dyDescent="0.25">
      <c r="A217">
        <v>1759</v>
      </c>
      <c r="B217" t="s">
        <v>481</v>
      </c>
      <c r="C217">
        <v>0</v>
      </c>
      <c r="E217" t="s">
        <v>956</v>
      </c>
      <c r="F217" t="s">
        <v>1139</v>
      </c>
      <c r="G217" t="s">
        <v>958</v>
      </c>
      <c r="H217" t="s">
        <v>959</v>
      </c>
      <c r="I217" t="s">
        <v>938</v>
      </c>
      <c r="J217">
        <v>29468</v>
      </c>
      <c r="K217">
        <v>41</v>
      </c>
      <c r="L217">
        <v>23</v>
      </c>
      <c r="M217">
        <v>37</v>
      </c>
      <c r="N217">
        <v>29.44</v>
      </c>
      <c r="O217">
        <v>145</v>
      </c>
      <c r="P217">
        <v>19</v>
      </c>
      <c r="Q217">
        <v>20</v>
      </c>
      <c r="R217">
        <v>-23.624844400000001</v>
      </c>
      <c r="S217">
        <v>145.3222222</v>
      </c>
      <c r="T217" t="s">
        <v>939</v>
      </c>
      <c r="U217">
        <v>328843</v>
      </c>
      <c r="V217">
        <v>7386294</v>
      </c>
      <c r="W217">
        <v>55</v>
      </c>
    </row>
    <row r="218" spans="1:23" x14ac:dyDescent="0.25">
      <c r="A218">
        <v>776</v>
      </c>
      <c r="B218" t="s">
        <v>481</v>
      </c>
      <c r="C218">
        <v>2</v>
      </c>
      <c r="D218">
        <v>22807</v>
      </c>
      <c r="E218" t="s">
        <v>533</v>
      </c>
      <c r="F218" t="s">
        <v>381</v>
      </c>
      <c r="G218" t="s">
        <v>936</v>
      </c>
      <c r="H218" t="s">
        <v>937</v>
      </c>
      <c r="I218" t="s">
        <v>938</v>
      </c>
      <c r="J218">
        <v>26561</v>
      </c>
      <c r="K218">
        <v>2027.5</v>
      </c>
      <c r="L218">
        <v>22</v>
      </c>
      <c r="M218">
        <v>12</v>
      </c>
      <c r="N218">
        <v>32.57</v>
      </c>
      <c r="O218">
        <v>142</v>
      </c>
      <c r="P218">
        <v>33</v>
      </c>
      <c r="Q218">
        <v>10.14</v>
      </c>
      <c r="R218">
        <v>-22.209047200000001</v>
      </c>
      <c r="S218">
        <v>142.55281669999999</v>
      </c>
      <c r="T218" t="s">
        <v>939</v>
      </c>
      <c r="U218">
        <v>660062</v>
      </c>
      <c r="V218">
        <v>7543206</v>
      </c>
      <c r="W218">
        <v>54</v>
      </c>
    </row>
    <row r="219" spans="1:23" x14ac:dyDescent="0.25">
      <c r="A219">
        <v>1044</v>
      </c>
      <c r="B219" t="s">
        <v>481</v>
      </c>
      <c r="C219">
        <v>0</v>
      </c>
      <c r="E219" t="s">
        <v>969</v>
      </c>
      <c r="F219" t="s">
        <v>1140</v>
      </c>
      <c r="G219" t="s">
        <v>958</v>
      </c>
      <c r="H219" t="s">
        <v>959</v>
      </c>
      <c r="I219" t="s">
        <v>938</v>
      </c>
      <c r="J219">
        <v>32934</v>
      </c>
      <c r="K219">
        <v>1199.5</v>
      </c>
      <c r="L219">
        <v>23</v>
      </c>
      <c r="M219">
        <v>22</v>
      </c>
      <c r="N219">
        <v>54.53</v>
      </c>
      <c r="O219">
        <v>143</v>
      </c>
      <c r="P219">
        <v>28</v>
      </c>
      <c r="Q219">
        <v>4.17</v>
      </c>
      <c r="R219">
        <v>-23.381813900000001</v>
      </c>
      <c r="S219">
        <v>143.467825</v>
      </c>
      <c r="T219" t="s">
        <v>939</v>
      </c>
      <c r="U219">
        <v>752244</v>
      </c>
      <c r="V219">
        <v>7412047</v>
      </c>
      <c r="W219">
        <v>54</v>
      </c>
    </row>
    <row r="220" spans="1:23" x14ac:dyDescent="0.25">
      <c r="A220">
        <v>767</v>
      </c>
      <c r="B220" t="s">
        <v>481</v>
      </c>
      <c r="C220">
        <v>0</v>
      </c>
      <c r="D220">
        <v>22793</v>
      </c>
      <c r="E220" t="s">
        <v>1141</v>
      </c>
      <c r="F220" t="s">
        <v>1142</v>
      </c>
      <c r="G220" t="s">
        <v>936</v>
      </c>
      <c r="H220" t="s">
        <v>937</v>
      </c>
      <c r="I220" t="s">
        <v>961</v>
      </c>
      <c r="J220">
        <v>26895</v>
      </c>
      <c r="K220">
        <v>1192.7</v>
      </c>
      <c r="L220">
        <v>23</v>
      </c>
      <c r="M220">
        <v>4</v>
      </c>
      <c r="N220">
        <v>11.63</v>
      </c>
      <c r="O220">
        <v>143</v>
      </c>
      <c r="P220">
        <v>57</v>
      </c>
      <c r="Q220">
        <v>10.27</v>
      </c>
      <c r="R220">
        <v>-23.0698972</v>
      </c>
      <c r="S220">
        <v>143.95285279999999</v>
      </c>
      <c r="T220" t="s">
        <v>939</v>
      </c>
      <c r="U220">
        <v>802551</v>
      </c>
      <c r="V220">
        <v>7445677</v>
      </c>
      <c r="W220">
        <v>54</v>
      </c>
    </row>
    <row r="221" spans="1:23" x14ac:dyDescent="0.25">
      <c r="A221">
        <v>423</v>
      </c>
      <c r="B221" t="s">
        <v>481</v>
      </c>
      <c r="C221">
        <v>0</v>
      </c>
      <c r="E221" t="s">
        <v>969</v>
      </c>
      <c r="F221" t="s">
        <v>1143</v>
      </c>
      <c r="G221" t="s">
        <v>958</v>
      </c>
      <c r="H221" t="s">
        <v>959</v>
      </c>
      <c r="I221" t="s">
        <v>938</v>
      </c>
      <c r="J221">
        <v>28085</v>
      </c>
      <c r="K221">
        <v>900.4</v>
      </c>
      <c r="L221">
        <v>21</v>
      </c>
      <c r="M221">
        <v>42</v>
      </c>
      <c r="N221">
        <v>54.54</v>
      </c>
      <c r="O221">
        <v>143</v>
      </c>
      <c r="P221">
        <v>22</v>
      </c>
      <c r="Q221">
        <v>4.12</v>
      </c>
      <c r="R221">
        <v>-21.715150000000001</v>
      </c>
      <c r="S221">
        <v>143.36781110000001</v>
      </c>
      <c r="T221" t="s">
        <v>939</v>
      </c>
      <c r="U221">
        <v>744944</v>
      </c>
      <c r="V221">
        <v>7596820</v>
      </c>
      <c r="W221">
        <v>54</v>
      </c>
    </row>
    <row r="222" spans="1:23" x14ac:dyDescent="0.25">
      <c r="A222">
        <v>620</v>
      </c>
      <c r="B222" t="s">
        <v>481</v>
      </c>
      <c r="C222" t="s">
        <v>962</v>
      </c>
      <c r="D222">
        <v>22132</v>
      </c>
      <c r="E222" t="s">
        <v>1144</v>
      </c>
      <c r="F222" t="s">
        <v>608</v>
      </c>
      <c r="G222" t="s">
        <v>936</v>
      </c>
      <c r="H222" t="s">
        <v>937</v>
      </c>
      <c r="I222" t="s">
        <v>938</v>
      </c>
      <c r="J222">
        <v>23026</v>
      </c>
      <c r="K222">
        <v>1978.5</v>
      </c>
      <c r="L222">
        <v>23</v>
      </c>
      <c r="M222">
        <v>12</v>
      </c>
      <c r="N222">
        <v>8.4499999999999993</v>
      </c>
      <c r="O222">
        <v>145</v>
      </c>
      <c r="P222">
        <v>26</v>
      </c>
      <c r="Q222">
        <v>44.02</v>
      </c>
      <c r="R222">
        <v>-23.202347199999998</v>
      </c>
      <c r="S222">
        <v>145.44556109999999</v>
      </c>
      <c r="T222" t="s">
        <v>939</v>
      </c>
      <c r="U222">
        <v>340923</v>
      </c>
      <c r="V222">
        <v>7433221</v>
      </c>
      <c r="W222">
        <v>55</v>
      </c>
    </row>
    <row r="223" spans="1:23" x14ac:dyDescent="0.25">
      <c r="A223">
        <v>621</v>
      </c>
      <c r="B223" t="s">
        <v>481</v>
      </c>
      <c r="C223" t="s">
        <v>962</v>
      </c>
      <c r="D223">
        <v>22319</v>
      </c>
      <c r="E223" t="s">
        <v>943</v>
      </c>
      <c r="F223" t="s">
        <v>1145</v>
      </c>
      <c r="G223" t="s">
        <v>936</v>
      </c>
      <c r="H223" t="s">
        <v>937</v>
      </c>
      <c r="I223" t="s">
        <v>938</v>
      </c>
      <c r="J223">
        <v>23561</v>
      </c>
      <c r="K223">
        <v>1990.3</v>
      </c>
      <c r="L223">
        <v>23</v>
      </c>
      <c r="M223">
        <v>10</v>
      </c>
      <c r="N223">
        <v>9.4600000000000009</v>
      </c>
      <c r="O223">
        <v>144</v>
      </c>
      <c r="P223">
        <v>44</v>
      </c>
      <c r="Q223">
        <v>25.09</v>
      </c>
      <c r="R223">
        <v>-23.169294399999998</v>
      </c>
      <c r="S223">
        <v>144.74030279999999</v>
      </c>
      <c r="T223" t="s">
        <v>939</v>
      </c>
      <c r="U223">
        <v>268670</v>
      </c>
      <c r="V223">
        <v>7435935</v>
      </c>
      <c r="W223">
        <v>55</v>
      </c>
    </row>
    <row r="224" spans="1:23" x14ac:dyDescent="0.25">
      <c r="A224">
        <v>764</v>
      </c>
      <c r="B224" t="s">
        <v>481</v>
      </c>
      <c r="C224">
        <v>0</v>
      </c>
      <c r="D224">
        <v>22366</v>
      </c>
      <c r="E224" t="s">
        <v>549</v>
      </c>
      <c r="F224" t="s">
        <v>1146</v>
      </c>
      <c r="G224" t="s">
        <v>936</v>
      </c>
      <c r="H224" t="s">
        <v>937</v>
      </c>
      <c r="I224" t="s">
        <v>938</v>
      </c>
      <c r="J224">
        <v>23708</v>
      </c>
      <c r="K224">
        <v>1640.4</v>
      </c>
      <c r="L224">
        <v>23</v>
      </c>
      <c r="M224">
        <v>35</v>
      </c>
      <c r="N224">
        <v>17.55</v>
      </c>
      <c r="O224">
        <v>142</v>
      </c>
      <c r="P224">
        <v>31</v>
      </c>
      <c r="Q224">
        <v>15.21</v>
      </c>
      <c r="R224">
        <v>-23.588208300000002</v>
      </c>
      <c r="S224">
        <v>142.52089169999999</v>
      </c>
      <c r="T224" t="s">
        <v>939</v>
      </c>
      <c r="U224">
        <v>655193</v>
      </c>
      <c r="V224">
        <v>7390530</v>
      </c>
      <c r="W224">
        <v>54</v>
      </c>
    </row>
    <row r="225" spans="1:23" x14ac:dyDescent="0.25">
      <c r="A225">
        <v>50321</v>
      </c>
      <c r="B225" t="s">
        <v>481</v>
      </c>
      <c r="C225">
        <v>0</v>
      </c>
      <c r="E225" t="s">
        <v>1112</v>
      </c>
      <c r="F225" t="s">
        <v>1147</v>
      </c>
      <c r="G225" t="s">
        <v>936</v>
      </c>
      <c r="H225" t="s">
        <v>937</v>
      </c>
      <c r="I225" t="s">
        <v>938</v>
      </c>
      <c r="J225">
        <v>35198</v>
      </c>
      <c r="K225">
        <v>1405.2</v>
      </c>
      <c r="L225">
        <v>26</v>
      </c>
      <c r="M225">
        <v>18</v>
      </c>
      <c r="N225">
        <v>30.56</v>
      </c>
      <c r="O225">
        <v>143</v>
      </c>
      <c r="P225">
        <v>58</v>
      </c>
      <c r="Q225">
        <v>33.31</v>
      </c>
      <c r="R225">
        <v>-26.3084889</v>
      </c>
      <c r="S225">
        <v>143.97591940000001</v>
      </c>
      <c r="T225" t="s">
        <v>939</v>
      </c>
      <c r="U225">
        <v>797124</v>
      </c>
      <c r="V225">
        <v>7086720</v>
      </c>
      <c r="W225">
        <v>54</v>
      </c>
    </row>
    <row r="226" spans="1:23" x14ac:dyDescent="0.25">
      <c r="A226">
        <v>1767</v>
      </c>
      <c r="B226" t="s">
        <v>481</v>
      </c>
      <c r="C226">
        <v>0</v>
      </c>
      <c r="E226" t="s">
        <v>956</v>
      </c>
      <c r="F226" t="s">
        <v>1148</v>
      </c>
      <c r="G226" t="s">
        <v>958</v>
      </c>
      <c r="H226" t="s">
        <v>959</v>
      </c>
      <c r="I226" t="s">
        <v>938</v>
      </c>
      <c r="J226">
        <v>27030</v>
      </c>
      <c r="K226">
        <v>60.6</v>
      </c>
      <c r="L226">
        <v>21</v>
      </c>
      <c r="M226">
        <v>26</v>
      </c>
      <c r="N226">
        <v>54.6</v>
      </c>
      <c r="O226">
        <v>141</v>
      </c>
      <c r="P226">
        <v>49</v>
      </c>
      <c r="Q226">
        <v>4.12</v>
      </c>
      <c r="R226">
        <v>-21.448499999999999</v>
      </c>
      <c r="S226">
        <v>141.8178111</v>
      </c>
      <c r="T226" t="s">
        <v>939</v>
      </c>
      <c r="U226">
        <v>584740</v>
      </c>
      <c r="V226">
        <v>7627985</v>
      </c>
      <c r="W226">
        <v>54</v>
      </c>
    </row>
    <row r="227" spans="1:23" x14ac:dyDescent="0.25">
      <c r="A227">
        <v>1059</v>
      </c>
      <c r="B227" t="s">
        <v>481</v>
      </c>
      <c r="C227">
        <v>0</v>
      </c>
      <c r="E227" t="s">
        <v>969</v>
      </c>
      <c r="F227" t="s">
        <v>1148</v>
      </c>
      <c r="G227" t="s">
        <v>958</v>
      </c>
      <c r="H227" t="s">
        <v>959</v>
      </c>
      <c r="I227" t="s">
        <v>938</v>
      </c>
      <c r="J227">
        <v>33104</v>
      </c>
      <c r="K227">
        <v>421</v>
      </c>
      <c r="L227">
        <v>21</v>
      </c>
      <c r="M227">
        <v>35</v>
      </c>
      <c r="N227">
        <v>27.58</v>
      </c>
      <c r="O227">
        <v>142</v>
      </c>
      <c r="P227">
        <v>15</v>
      </c>
      <c r="Q227">
        <v>39.119999999999997</v>
      </c>
      <c r="R227">
        <v>-21.5909944</v>
      </c>
      <c r="S227">
        <v>142.26086670000001</v>
      </c>
      <c r="T227" t="s">
        <v>939</v>
      </c>
      <c r="U227">
        <v>630526</v>
      </c>
      <c r="V227">
        <v>7611906</v>
      </c>
      <c r="W227">
        <v>54</v>
      </c>
    </row>
    <row r="228" spans="1:23" x14ac:dyDescent="0.25">
      <c r="A228">
        <v>57667</v>
      </c>
      <c r="B228" t="s">
        <v>481</v>
      </c>
      <c r="C228" t="s">
        <v>47</v>
      </c>
      <c r="E228" t="s">
        <v>1149</v>
      </c>
      <c r="F228" t="s">
        <v>213</v>
      </c>
      <c r="G228" t="s">
        <v>936</v>
      </c>
      <c r="H228" t="s">
        <v>937</v>
      </c>
      <c r="I228" t="s">
        <v>961</v>
      </c>
      <c r="J228">
        <v>36793</v>
      </c>
      <c r="K228">
        <v>1511</v>
      </c>
      <c r="L228">
        <v>22</v>
      </c>
      <c r="M228">
        <v>6</v>
      </c>
      <c r="N228">
        <v>26.04</v>
      </c>
      <c r="O228">
        <v>142</v>
      </c>
      <c r="P228">
        <v>37</v>
      </c>
      <c r="Q228">
        <v>34.200000000000003</v>
      </c>
      <c r="R228">
        <v>-22.107233300000001</v>
      </c>
      <c r="S228">
        <v>142.6261667</v>
      </c>
      <c r="T228" t="s">
        <v>939</v>
      </c>
      <c r="U228">
        <v>667745</v>
      </c>
      <c r="V228">
        <v>7554399</v>
      </c>
      <c r="W228">
        <v>54</v>
      </c>
    </row>
    <row r="229" spans="1:23" x14ac:dyDescent="0.25">
      <c r="A229">
        <v>50155</v>
      </c>
      <c r="B229" t="s">
        <v>481</v>
      </c>
      <c r="C229">
        <v>2</v>
      </c>
      <c r="E229" t="s">
        <v>536</v>
      </c>
      <c r="F229" t="s">
        <v>386</v>
      </c>
      <c r="G229" t="s">
        <v>936</v>
      </c>
      <c r="H229" t="s">
        <v>937</v>
      </c>
      <c r="I229" t="s">
        <v>938</v>
      </c>
      <c r="J229">
        <v>34860</v>
      </c>
      <c r="K229">
        <v>1642</v>
      </c>
      <c r="L229">
        <v>24</v>
      </c>
      <c r="M229">
        <v>6</v>
      </c>
      <c r="N229">
        <v>14.48</v>
      </c>
      <c r="O229">
        <v>144</v>
      </c>
      <c r="P229">
        <v>47</v>
      </c>
      <c r="Q229">
        <v>4.33</v>
      </c>
      <c r="R229">
        <v>-24.104022199999999</v>
      </c>
      <c r="S229">
        <v>144.7845361</v>
      </c>
      <c r="T229" t="s">
        <v>939</v>
      </c>
      <c r="U229">
        <v>274806</v>
      </c>
      <c r="V229">
        <v>7332469</v>
      </c>
      <c r="W229">
        <v>55</v>
      </c>
    </row>
    <row r="230" spans="1:23" x14ac:dyDescent="0.25">
      <c r="A230">
        <v>1409</v>
      </c>
      <c r="B230" t="s">
        <v>481</v>
      </c>
      <c r="C230">
        <v>2</v>
      </c>
      <c r="D230">
        <v>23392</v>
      </c>
      <c r="E230" t="s">
        <v>524</v>
      </c>
      <c r="F230" t="s">
        <v>387</v>
      </c>
      <c r="G230" t="s">
        <v>936</v>
      </c>
      <c r="H230" t="s">
        <v>937</v>
      </c>
      <c r="I230" t="s">
        <v>961</v>
      </c>
      <c r="J230">
        <v>31174</v>
      </c>
      <c r="K230">
        <v>1662.3</v>
      </c>
      <c r="L230">
        <v>25</v>
      </c>
      <c r="M230">
        <v>42</v>
      </c>
      <c r="N230">
        <v>8.5</v>
      </c>
      <c r="O230">
        <v>144</v>
      </c>
      <c r="P230">
        <v>26</v>
      </c>
      <c r="Q230">
        <v>40.19</v>
      </c>
      <c r="R230">
        <v>-25.702361100000001</v>
      </c>
      <c r="S230">
        <v>144.4444972</v>
      </c>
      <c r="T230" t="s">
        <v>939</v>
      </c>
      <c r="U230">
        <v>243556</v>
      </c>
      <c r="V230">
        <v>7154786</v>
      </c>
      <c r="W230">
        <v>55</v>
      </c>
    </row>
    <row r="231" spans="1:23" x14ac:dyDescent="0.25">
      <c r="A231">
        <v>66458</v>
      </c>
      <c r="B231" t="s">
        <v>481</v>
      </c>
      <c r="C231">
        <v>0</v>
      </c>
      <c r="E231" t="s">
        <v>1150</v>
      </c>
      <c r="F231" t="s">
        <v>1151</v>
      </c>
      <c r="G231" t="s">
        <v>954</v>
      </c>
      <c r="H231" t="s">
        <v>937</v>
      </c>
      <c r="I231" t="s">
        <v>938</v>
      </c>
      <c r="J231">
        <v>41136</v>
      </c>
      <c r="K231">
        <v>1829.06</v>
      </c>
      <c r="L231">
        <v>22</v>
      </c>
      <c r="M231">
        <v>12</v>
      </c>
      <c r="N231">
        <v>58.71</v>
      </c>
      <c r="O231">
        <v>142</v>
      </c>
      <c r="P231">
        <v>9</v>
      </c>
      <c r="Q231">
        <v>0.28000000000000003</v>
      </c>
      <c r="R231">
        <v>-22.216308300000001</v>
      </c>
      <c r="S231">
        <v>142.15007779999999</v>
      </c>
      <c r="T231" t="s">
        <v>939</v>
      </c>
      <c r="U231">
        <v>618537</v>
      </c>
      <c r="V231">
        <v>7542772</v>
      </c>
      <c r="W231">
        <v>54</v>
      </c>
    </row>
    <row r="232" spans="1:23" x14ac:dyDescent="0.25">
      <c r="A232">
        <v>66242</v>
      </c>
      <c r="B232" t="s">
        <v>481</v>
      </c>
      <c r="C232">
        <v>0</v>
      </c>
      <c r="E232" t="s">
        <v>1150</v>
      </c>
      <c r="F232" t="s">
        <v>1152</v>
      </c>
      <c r="G232" t="s">
        <v>936</v>
      </c>
      <c r="H232" t="s">
        <v>937</v>
      </c>
      <c r="I232" t="s">
        <v>938</v>
      </c>
      <c r="J232">
        <v>41104</v>
      </c>
      <c r="K232">
        <v>1629.13</v>
      </c>
      <c r="L232">
        <v>21</v>
      </c>
      <c r="M232">
        <v>50</v>
      </c>
      <c r="N232">
        <v>49.34</v>
      </c>
      <c r="O232">
        <v>142</v>
      </c>
      <c r="P232">
        <v>22</v>
      </c>
      <c r="Q232">
        <v>29.91</v>
      </c>
      <c r="R232">
        <v>-21.847038900000001</v>
      </c>
      <c r="S232">
        <v>142.37497500000001</v>
      </c>
      <c r="T232" t="s">
        <v>939</v>
      </c>
      <c r="U232">
        <v>642088</v>
      </c>
      <c r="V232">
        <v>7583461</v>
      </c>
      <c r="W232">
        <v>54</v>
      </c>
    </row>
    <row r="233" spans="1:23" x14ac:dyDescent="0.25">
      <c r="A233">
        <v>66243</v>
      </c>
      <c r="B233" t="s">
        <v>481</v>
      </c>
      <c r="C233">
        <v>0</v>
      </c>
      <c r="E233" t="s">
        <v>1150</v>
      </c>
      <c r="F233" t="s">
        <v>1153</v>
      </c>
      <c r="G233" t="s">
        <v>936</v>
      </c>
      <c r="H233" t="s">
        <v>937</v>
      </c>
      <c r="I233" t="s">
        <v>938</v>
      </c>
      <c r="J233">
        <v>41081</v>
      </c>
      <c r="K233">
        <v>1840.2</v>
      </c>
      <c r="L233">
        <v>21</v>
      </c>
      <c r="M233">
        <v>51</v>
      </c>
      <c r="N233">
        <v>17.68</v>
      </c>
      <c r="O233">
        <v>142</v>
      </c>
      <c r="P233">
        <v>34</v>
      </c>
      <c r="Q233">
        <v>47.43</v>
      </c>
      <c r="R233">
        <v>-21.854911099999999</v>
      </c>
      <c r="S233">
        <v>142.5798417</v>
      </c>
      <c r="T233" t="s">
        <v>939</v>
      </c>
      <c r="U233">
        <v>663254</v>
      </c>
      <c r="V233">
        <v>7582386</v>
      </c>
      <c r="W233">
        <v>54</v>
      </c>
    </row>
    <row r="234" spans="1:23" x14ac:dyDescent="0.25">
      <c r="A234">
        <v>66561</v>
      </c>
      <c r="B234" t="s">
        <v>481</v>
      </c>
      <c r="C234">
        <v>0</v>
      </c>
      <c r="E234" t="s">
        <v>1150</v>
      </c>
      <c r="F234" t="s">
        <v>1154</v>
      </c>
      <c r="G234" t="s">
        <v>954</v>
      </c>
      <c r="H234" t="s">
        <v>937</v>
      </c>
      <c r="I234" t="s">
        <v>938</v>
      </c>
      <c r="J234">
        <v>41156</v>
      </c>
      <c r="K234">
        <v>1892</v>
      </c>
      <c r="L234">
        <v>22</v>
      </c>
      <c r="M234">
        <v>8</v>
      </c>
      <c r="N234">
        <v>25.54</v>
      </c>
      <c r="O234">
        <v>142</v>
      </c>
      <c r="P234">
        <v>37</v>
      </c>
      <c r="Q234">
        <v>54.6</v>
      </c>
      <c r="R234">
        <v>-22.140427800000001</v>
      </c>
      <c r="S234">
        <v>142.63183330000001</v>
      </c>
      <c r="T234" t="s">
        <v>939</v>
      </c>
      <c r="U234">
        <v>668290</v>
      </c>
      <c r="V234">
        <v>7550718</v>
      </c>
      <c r="W234">
        <v>54</v>
      </c>
    </row>
    <row r="235" spans="1:23" x14ac:dyDescent="0.25">
      <c r="A235">
        <v>66711</v>
      </c>
      <c r="B235" t="s">
        <v>481</v>
      </c>
      <c r="C235">
        <v>0</v>
      </c>
      <c r="E235" t="s">
        <v>1150</v>
      </c>
      <c r="F235" t="s">
        <v>1155</v>
      </c>
      <c r="G235" t="s">
        <v>936</v>
      </c>
      <c r="H235" t="s">
        <v>937</v>
      </c>
      <c r="I235" t="s">
        <v>966</v>
      </c>
      <c r="J235">
        <v>41180</v>
      </c>
      <c r="K235">
        <v>2176.56</v>
      </c>
      <c r="L235">
        <v>22</v>
      </c>
      <c r="M235">
        <v>25</v>
      </c>
      <c r="N235">
        <v>42.27</v>
      </c>
      <c r="O235">
        <v>142</v>
      </c>
      <c r="P235">
        <v>24</v>
      </c>
      <c r="Q235">
        <v>56.33</v>
      </c>
      <c r="R235">
        <v>-22.428408300000001</v>
      </c>
      <c r="S235">
        <v>142.4156472</v>
      </c>
      <c r="T235" t="s">
        <v>939</v>
      </c>
      <c r="U235">
        <v>645692</v>
      </c>
      <c r="V235">
        <v>7519058</v>
      </c>
      <c r="W235">
        <v>54</v>
      </c>
    </row>
    <row r="236" spans="1:23" x14ac:dyDescent="0.25">
      <c r="A236">
        <v>66880</v>
      </c>
      <c r="B236" t="s">
        <v>481</v>
      </c>
      <c r="C236">
        <v>0</v>
      </c>
      <c r="E236" t="s">
        <v>1150</v>
      </c>
      <c r="F236" t="s">
        <v>1156</v>
      </c>
      <c r="G236" t="s">
        <v>936</v>
      </c>
      <c r="H236" t="s">
        <v>937</v>
      </c>
      <c r="I236" t="s">
        <v>966</v>
      </c>
      <c r="J236">
        <v>41196</v>
      </c>
      <c r="K236">
        <v>1038</v>
      </c>
      <c r="L236">
        <v>22</v>
      </c>
      <c r="M236">
        <v>12</v>
      </c>
      <c r="N236">
        <v>45.11</v>
      </c>
      <c r="O236">
        <v>142</v>
      </c>
      <c r="P236">
        <v>27</v>
      </c>
      <c r="Q236">
        <v>5.6</v>
      </c>
      <c r="R236">
        <v>-22.212530600000001</v>
      </c>
      <c r="S236">
        <v>142.45155560000001</v>
      </c>
      <c r="T236" t="s">
        <v>939</v>
      </c>
      <c r="U236">
        <v>649619</v>
      </c>
      <c r="V236">
        <v>7542924</v>
      </c>
      <c r="W236">
        <v>54</v>
      </c>
    </row>
    <row r="237" spans="1:23" x14ac:dyDescent="0.25">
      <c r="A237">
        <v>1260</v>
      </c>
      <c r="B237" t="s">
        <v>481</v>
      </c>
      <c r="C237" t="s">
        <v>962</v>
      </c>
      <c r="D237">
        <v>23248</v>
      </c>
      <c r="E237" t="s">
        <v>1157</v>
      </c>
      <c r="F237" t="s">
        <v>1158</v>
      </c>
      <c r="G237" t="s">
        <v>936</v>
      </c>
      <c r="H237" t="s">
        <v>937</v>
      </c>
      <c r="I237" t="s">
        <v>938</v>
      </c>
      <c r="J237">
        <v>30990</v>
      </c>
      <c r="K237">
        <v>3620.4</v>
      </c>
      <c r="L237">
        <v>21</v>
      </c>
      <c r="M237">
        <v>14</v>
      </c>
      <c r="N237">
        <v>18.12</v>
      </c>
      <c r="O237">
        <v>145</v>
      </c>
      <c r="P237">
        <v>53</v>
      </c>
      <c r="Q237">
        <v>19.39</v>
      </c>
      <c r="R237">
        <v>-21.2383667</v>
      </c>
      <c r="S237">
        <v>145.88871940000001</v>
      </c>
      <c r="T237" t="s">
        <v>939</v>
      </c>
      <c r="U237">
        <v>384685</v>
      </c>
      <c r="V237">
        <v>7651058</v>
      </c>
      <c r="W237">
        <v>55</v>
      </c>
    </row>
    <row r="238" spans="1:23" x14ac:dyDescent="0.25">
      <c r="A238">
        <v>63063</v>
      </c>
      <c r="B238" t="s">
        <v>481</v>
      </c>
      <c r="C238" t="s">
        <v>47</v>
      </c>
      <c r="E238" t="s">
        <v>491</v>
      </c>
      <c r="F238" t="s">
        <v>217</v>
      </c>
      <c r="G238" t="s">
        <v>954</v>
      </c>
      <c r="H238" t="s">
        <v>937</v>
      </c>
      <c r="I238" t="s">
        <v>938</v>
      </c>
      <c r="J238">
        <v>40307</v>
      </c>
      <c r="K238">
        <v>937.6</v>
      </c>
      <c r="L238">
        <v>21</v>
      </c>
      <c r="M238">
        <v>57</v>
      </c>
      <c r="N238">
        <v>32.26</v>
      </c>
      <c r="O238">
        <v>146</v>
      </c>
      <c r="P238">
        <v>3</v>
      </c>
      <c r="Q238">
        <v>15.47</v>
      </c>
      <c r="R238">
        <v>-21.9589611</v>
      </c>
      <c r="S238">
        <v>146.05429720000001</v>
      </c>
      <c r="T238" t="s">
        <v>939</v>
      </c>
      <c r="U238">
        <v>402352</v>
      </c>
      <c r="V238">
        <v>7571406</v>
      </c>
      <c r="W238">
        <v>55</v>
      </c>
    </row>
    <row r="239" spans="1:23" x14ac:dyDescent="0.25">
      <c r="A239">
        <v>1259</v>
      </c>
      <c r="B239" t="s">
        <v>481</v>
      </c>
      <c r="C239">
        <v>2</v>
      </c>
      <c r="D239">
        <v>23388</v>
      </c>
      <c r="E239" t="s">
        <v>504</v>
      </c>
      <c r="F239" t="s">
        <v>388</v>
      </c>
      <c r="G239" t="s">
        <v>936</v>
      </c>
      <c r="H239" t="s">
        <v>937</v>
      </c>
      <c r="I239" t="s">
        <v>961</v>
      </c>
      <c r="J239">
        <v>30924</v>
      </c>
      <c r="K239">
        <v>1799.7</v>
      </c>
      <c r="L239">
        <v>25</v>
      </c>
      <c r="M239">
        <v>50</v>
      </c>
      <c r="N239">
        <v>17.16</v>
      </c>
      <c r="O239">
        <v>145</v>
      </c>
      <c r="P239">
        <v>27</v>
      </c>
      <c r="Q239">
        <v>3.38</v>
      </c>
      <c r="R239">
        <v>-25.838100000000001</v>
      </c>
      <c r="S239">
        <v>145.45093890000001</v>
      </c>
      <c r="T239" t="s">
        <v>939</v>
      </c>
      <c r="U239">
        <v>344749</v>
      </c>
      <c r="V239">
        <v>7141321</v>
      </c>
      <c r="W239">
        <v>55</v>
      </c>
    </row>
    <row r="240" spans="1:23" x14ac:dyDescent="0.25">
      <c r="A240">
        <v>62632</v>
      </c>
      <c r="B240" t="s">
        <v>481</v>
      </c>
      <c r="C240" t="s">
        <v>47</v>
      </c>
      <c r="E240" t="s">
        <v>578</v>
      </c>
      <c r="F240" t="s">
        <v>419</v>
      </c>
      <c r="G240" t="s">
        <v>954</v>
      </c>
      <c r="H240" t="s">
        <v>937</v>
      </c>
      <c r="I240" t="s">
        <v>938</v>
      </c>
      <c r="J240">
        <v>40404</v>
      </c>
      <c r="K240">
        <v>1341.9</v>
      </c>
      <c r="L240">
        <v>22</v>
      </c>
      <c r="M240">
        <v>44</v>
      </c>
      <c r="N240">
        <v>18.059999999999999</v>
      </c>
      <c r="O240">
        <v>144</v>
      </c>
      <c r="P240">
        <v>55</v>
      </c>
      <c r="Q240">
        <v>12.46</v>
      </c>
      <c r="R240">
        <v>-22.738350000000001</v>
      </c>
      <c r="S240">
        <v>144.92012779999999</v>
      </c>
      <c r="T240" t="s">
        <v>939</v>
      </c>
      <c r="U240">
        <v>286409</v>
      </c>
      <c r="V240">
        <v>7483937</v>
      </c>
      <c r="W240">
        <v>55</v>
      </c>
    </row>
    <row r="241" spans="1:23" x14ac:dyDescent="0.25">
      <c r="A241">
        <v>1045</v>
      </c>
      <c r="B241" t="s">
        <v>481</v>
      </c>
      <c r="C241">
        <v>0</v>
      </c>
      <c r="E241" t="s">
        <v>969</v>
      </c>
      <c r="F241" t="s">
        <v>609</v>
      </c>
      <c r="G241" t="s">
        <v>958</v>
      </c>
      <c r="H241" t="s">
        <v>959</v>
      </c>
      <c r="I241" t="s">
        <v>938</v>
      </c>
      <c r="J241">
        <v>33066</v>
      </c>
      <c r="K241">
        <v>1301.8</v>
      </c>
      <c r="L241">
        <v>22</v>
      </c>
      <c r="M241">
        <v>43</v>
      </c>
      <c r="N241">
        <v>54.48</v>
      </c>
      <c r="O241">
        <v>144</v>
      </c>
      <c r="P241">
        <v>30</v>
      </c>
      <c r="Q241">
        <v>4.12</v>
      </c>
      <c r="R241">
        <v>-22.7318</v>
      </c>
      <c r="S241">
        <v>144.50114439999999</v>
      </c>
      <c r="T241" t="s">
        <v>939</v>
      </c>
      <c r="U241">
        <v>243352</v>
      </c>
      <c r="V241">
        <v>7483997</v>
      </c>
      <c r="W241">
        <v>55</v>
      </c>
    </row>
    <row r="242" spans="1:23" x14ac:dyDescent="0.25">
      <c r="A242">
        <v>744</v>
      </c>
      <c r="B242" t="s">
        <v>481</v>
      </c>
      <c r="C242">
        <v>0</v>
      </c>
      <c r="D242">
        <v>22688</v>
      </c>
      <c r="E242" t="s">
        <v>1159</v>
      </c>
      <c r="F242" t="s">
        <v>609</v>
      </c>
      <c r="G242" t="s">
        <v>936</v>
      </c>
      <c r="H242" t="s">
        <v>937</v>
      </c>
      <c r="I242" t="s">
        <v>938</v>
      </c>
      <c r="J242">
        <v>25549</v>
      </c>
      <c r="K242">
        <v>1448.7</v>
      </c>
      <c r="L242">
        <v>22</v>
      </c>
      <c r="M242">
        <v>47</v>
      </c>
      <c r="N242">
        <v>27.47</v>
      </c>
      <c r="O242">
        <v>144</v>
      </c>
      <c r="P242">
        <v>31</v>
      </c>
      <c r="Q242">
        <v>39.119999999999997</v>
      </c>
      <c r="R242">
        <v>-22.790963900000001</v>
      </c>
      <c r="S242">
        <v>144.52753329999999</v>
      </c>
      <c r="T242" t="s">
        <v>939</v>
      </c>
      <c r="U242">
        <v>246173</v>
      </c>
      <c r="V242">
        <v>7477489</v>
      </c>
      <c r="W242">
        <v>55</v>
      </c>
    </row>
    <row r="243" spans="1:23" x14ac:dyDescent="0.25">
      <c r="A243">
        <v>1766</v>
      </c>
      <c r="B243" t="s">
        <v>481</v>
      </c>
      <c r="C243">
        <v>0</v>
      </c>
      <c r="E243" t="s">
        <v>956</v>
      </c>
      <c r="F243" t="s">
        <v>609</v>
      </c>
      <c r="G243" t="s">
        <v>958</v>
      </c>
      <c r="H243" t="s">
        <v>959</v>
      </c>
      <c r="I243" t="s">
        <v>938</v>
      </c>
      <c r="J243">
        <v>24108</v>
      </c>
      <c r="L243">
        <v>22</v>
      </c>
      <c r="M243">
        <v>44</v>
      </c>
      <c r="N243">
        <v>47.44</v>
      </c>
      <c r="O243">
        <v>145</v>
      </c>
      <c r="P243">
        <v>28</v>
      </c>
      <c r="Q243">
        <v>19.04</v>
      </c>
      <c r="R243">
        <v>-22.746511099999999</v>
      </c>
      <c r="S243">
        <v>145.4719556</v>
      </c>
      <c r="T243" t="s">
        <v>939</v>
      </c>
      <c r="U243">
        <v>343099</v>
      </c>
      <c r="V243">
        <v>7483723</v>
      </c>
      <c r="W243">
        <v>55</v>
      </c>
    </row>
    <row r="244" spans="1:23" x14ac:dyDescent="0.25">
      <c r="A244">
        <v>62598</v>
      </c>
      <c r="B244" t="s">
        <v>481</v>
      </c>
      <c r="C244" t="s">
        <v>47</v>
      </c>
      <c r="E244" t="s">
        <v>578</v>
      </c>
      <c r="F244" t="s">
        <v>219</v>
      </c>
      <c r="G244" t="s">
        <v>954</v>
      </c>
      <c r="H244" t="s">
        <v>937</v>
      </c>
      <c r="I244" t="s">
        <v>938</v>
      </c>
      <c r="J244">
        <v>40126</v>
      </c>
      <c r="K244">
        <v>1088.9000000000001</v>
      </c>
      <c r="L244">
        <v>22</v>
      </c>
      <c r="M244">
        <v>42</v>
      </c>
      <c r="N244">
        <v>58.99</v>
      </c>
      <c r="O244">
        <v>144</v>
      </c>
      <c r="P244">
        <v>35</v>
      </c>
      <c r="Q244">
        <v>38.119999999999997</v>
      </c>
      <c r="R244">
        <v>-22.716386100000001</v>
      </c>
      <c r="S244">
        <v>144.59392220000001</v>
      </c>
      <c r="T244" t="s">
        <v>939</v>
      </c>
      <c r="U244">
        <v>252857</v>
      </c>
      <c r="V244">
        <v>7485862</v>
      </c>
      <c r="W244">
        <v>55</v>
      </c>
    </row>
    <row r="245" spans="1:23" x14ac:dyDescent="0.25">
      <c r="A245">
        <v>62974</v>
      </c>
      <c r="B245" t="s">
        <v>481</v>
      </c>
      <c r="C245" t="s">
        <v>47</v>
      </c>
      <c r="E245" t="s">
        <v>981</v>
      </c>
      <c r="F245" t="s">
        <v>224</v>
      </c>
      <c r="G245" t="s">
        <v>954</v>
      </c>
      <c r="H245" t="s">
        <v>937</v>
      </c>
      <c r="I245" t="s">
        <v>938</v>
      </c>
      <c r="J245">
        <v>40327</v>
      </c>
      <c r="K245">
        <v>1098.3699999999999</v>
      </c>
      <c r="L245">
        <v>22</v>
      </c>
      <c r="M245">
        <v>46</v>
      </c>
      <c r="N245">
        <v>15.55</v>
      </c>
      <c r="O245">
        <v>145</v>
      </c>
      <c r="P245">
        <v>24</v>
      </c>
      <c r="Q245">
        <v>23.79</v>
      </c>
      <c r="R245">
        <v>-22.770986099999998</v>
      </c>
      <c r="S245">
        <v>145.40660829999999</v>
      </c>
      <c r="T245" t="s">
        <v>939</v>
      </c>
      <c r="U245">
        <v>336417</v>
      </c>
      <c r="V245">
        <v>7480942</v>
      </c>
      <c r="W245">
        <v>55</v>
      </c>
    </row>
    <row r="246" spans="1:23" x14ac:dyDescent="0.25">
      <c r="A246">
        <v>66335</v>
      </c>
      <c r="B246" t="s">
        <v>481</v>
      </c>
      <c r="C246">
        <v>0</v>
      </c>
      <c r="E246" t="s">
        <v>559</v>
      </c>
      <c r="F246" t="s">
        <v>1160</v>
      </c>
      <c r="G246" t="s">
        <v>954</v>
      </c>
      <c r="H246" t="s">
        <v>937</v>
      </c>
      <c r="I246" t="s">
        <v>966</v>
      </c>
      <c r="J246">
        <v>41164</v>
      </c>
      <c r="K246">
        <v>1498.3</v>
      </c>
      <c r="L246">
        <v>21</v>
      </c>
      <c r="M246">
        <v>48</v>
      </c>
      <c r="N246">
        <v>33.79</v>
      </c>
      <c r="O246">
        <v>143</v>
      </c>
      <c r="P246">
        <v>45</v>
      </c>
      <c r="Q246">
        <v>5.43</v>
      </c>
      <c r="R246">
        <v>-21.809386100000001</v>
      </c>
      <c r="S246">
        <v>143.75150830000001</v>
      </c>
      <c r="T246" t="s">
        <v>939</v>
      </c>
      <c r="U246">
        <v>784472</v>
      </c>
      <c r="V246">
        <v>7585724</v>
      </c>
      <c r="W246">
        <v>54</v>
      </c>
    </row>
    <row r="247" spans="1:23" x14ac:dyDescent="0.25">
      <c r="A247">
        <v>1008</v>
      </c>
      <c r="B247" t="s">
        <v>481</v>
      </c>
      <c r="C247" t="s">
        <v>962</v>
      </c>
      <c r="D247">
        <v>23106</v>
      </c>
      <c r="E247" t="s">
        <v>480</v>
      </c>
      <c r="F247" t="s">
        <v>1161</v>
      </c>
      <c r="G247" t="s">
        <v>936</v>
      </c>
      <c r="H247" t="s">
        <v>937</v>
      </c>
      <c r="I247" t="s">
        <v>938</v>
      </c>
      <c r="J247">
        <v>29955</v>
      </c>
      <c r="K247">
        <v>1132</v>
      </c>
      <c r="L247">
        <v>22</v>
      </c>
      <c r="M247">
        <v>57</v>
      </c>
      <c r="N247">
        <v>40.97</v>
      </c>
      <c r="O247">
        <v>144</v>
      </c>
      <c r="P247">
        <v>24</v>
      </c>
      <c r="Q247">
        <v>35.4</v>
      </c>
      <c r="R247">
        <v>-22.961380599999998</v>
      </c>
      <c r="S247">
        <v>144.4098333</v>
      </c>
      <c r="T247" t="s">
        <v>939</v>
      </c>
      <c r="U247">
        <v>234416</v>
      </c>
      <c r="V247">
        <v>7458404</v>
      </c>
      <c r="W247">
        <v>55</v>
      </c>
    </row>
    <row r="248" spans="1:23" x14ac:dyDescent="0.25">
      <c r="A248">
        <v>57375</v>
      </c>
      <c r="B248" t="s">
        <v>481</v>
      </c>
      <c r="C248">
        <v>2</v>
      </c>
      <c r="E248" t="s">
        <v>544</v>
      </c>
      <c r="F248" t="s">
        <v>389</v>
      </c>
      <c r="G248" t="s">
        <v>936</v>
      </c>
      <c r="H248" t="s">
        <v>937</v>
      </c>
      <c r="I248" t="s">
        <v>938</v>
      </c>
      <c r="J248">
        <v>35904</v>
      </c>
      <c r="K248">
        <v>1596.34</v>
      </c>
      <c r="L248">
        <v>22</v>
      </c>
      <c r="M248">
        <v>22</v>
      </c>
      <c r="N248">
        <v>20.53</v>
      </c>
      <c r="O248">
        <v>143</v>
      </c>
      <c r="P248">
        <v>22</v>
      </c>
      <c r="Q248">
        <v>45.13</v>
      </c>
      <c r="R248">
        <v>-22.3723694</v>
      </c>
      <c r="S248">
        <v>143.3792028</v>
      </c>
      <c r="T248" t="s">
        <v>939</v>
      </c>
      <c r="U248">
        <v>744988</v>
      </c>
      <c r="V248">
        <v>7524011</v>
      </c>
      <c r="W248">
        <v>54</v>
      </c>
    </row>
    <row r="249" spans="1:23" x14ac:dyDescent="0.25">
      <c r="A249">
        <v>746</v>
      </c>
      <c r="B249" t="s">
        <v>481</v>
      </c>
      <c r="C249">
        <v>0</v>
      </c>
      <c r="D249">
        <v>14784</v>
      </c>
      <c r="E249" t="s">
        <v>1162</v>
      </c>
      <c r="F249" t="s">
        <v>1163</v>
      </c>
      <c r="G249" t="s">
        <v>936</v>
      </c>
      <c r="H249" t="s">
        <v>937</v>
      </c>
      <c r="I249" t="s">
        <v>938</v>
      </c>
      <c r="J249">
        <v>22154</v>
      </c>
      <c r="K249">
        <v>1174.0999999999999</v>
      </c>
      <c r="L249">
        <v>23</v>
      </c>
      <c r="M249">
        <v>10</v>
      </c>
      <c r="N249">
        <v>44.6</v>
      </c>
      <c r="O249">
        <v>141</v>
      </c>
      <c r="P249">
        <v>33</v>
      </c>
      <c r="Q249">
        <v>13.22</v>
      </c>
      <c r="R249">
        <v>-23.179055600000002</v>
      </c>
      <c r="S249">
        <v>141.55367219999999</v>
      </c>
      <c r="T249" t="s">
        <v>939</v>
      </c>
      <c r="U249">
        <v>556667</v>
      </c>
      <c r="V249">
        <v>7436542</v>
      </c>
      <c r="W249">
        <v>54</v>
      </c>
    </row>
    <row r="250" spans="1:23" x14ac:dyDescent="0.25">
      <c r="A250">
        <v>64890</v>
      </c>
      <c r="B250" t="s">
        <v>481</v>
      </c>
      <c r="C250">
        <v>0</v>
      </c>
      <c r="E250" t="s">
        <v>1164</v>
      </c>
      <c r="F250" t="s">
        <v>1165</v>
      </c>
      <c r="G250" t="s">
        <v>954</v>
      </c>
      <c r="H250" t="s">
        <v>937</v>
      </c>
      <c r="I250" t="s">
        <v>938</v>
      </c>
      <c r="J250">
        <v>41257</v>
      </c>
      <c r="L250">
        <v>22</v>
      </c>
      <c r="M250">
        <v>13</v>
      </c>
      <c r="N250">
        <v>25</v>
      </c>
      <c r="O250">
        <v>146</v>
      </c>
      <c r="P250">
        <v>2</v>
      </c>
      <c r="Q250">
        <v>25</v>
      </c>
      <c r="R250">
        <v>-22.223611099999999</v>
      </c>
      <c r="S250">
        <v>146.04027780000001</v>
      </c>
      <c r="T250" t="s">
        <v>939</v>
      </c>
      <c r="U250">
        <v>401089</v>
      </c>
      <c r="V250">
        <v>7542100</v>
      </c>
      <c r="W250">
        <v>55</v>
      </c>
    </row>
    <row r="251" spans="1:23" x14ac:dyDescent="0.25">
      <c r="A251">
        <v>67206</v>
      </c>
      <c r="B251" t="s">
        <v>481</v>
      </c>
      <c r="C251">
        <v>0</v>
      </c>
      <c r="E251" t="s">
        <v>1164</v>
      </c>
      <c r="F251" t="s">
        <v>1166</v>
      </c>
      <c r="G251" t="s">
        <v>954</v>
      </c>
      <c r="H251" t="s">
        <v>937</v>
      </c>
      <c r="I251" t="s">
        <v>938</v>
      </c>
      <c r="J251">
        <v>41257</v>
      </c>
      <c r="K251">
        <v>1246</v>
      </c>
      <c r="L251">
        <v>22</v>
      </c>
      <c r="M251">
        <v>11</v>
      </c>
      <c r="N251">
        <v>43.72</v>
      </c>
      <c r="O251">
        <v>145</v>
      </c>
      <c r="P251">
        <v>43</v>
      </c>
      <c r="Q251">
        <v>28.22</v>
      </c>
      <c r="R251">
        <v>-22.195477799999999</v>
      </c>
      <c r="S251">
        <v>145.72450559999999</v>
      </c>
      <c r="T251" t="s">
        <v>939</v>
      </c>
      <c r="U251">
        <v>368515</v>
      </c>
      <c r="V251">
        <v>7544975</v>
      </c>
      <c r="W251">
        <v>55</v>
      </c>
    </row>
    <row r="252" spans="1:23" x14ac:dyDescent="0.25">
      <c r="A252">
        <v>57388</v>
      </c>
      <c r="B252" t="s">
        <v>481</v>
      </c>
      <c r="C252">
        <v>2</v>
      </c>
      <c r="E252" t="s">
        <v>546</v>
      </c>
      <c r="F252" t="s">
        <v>393</v>
      </c>
      <c r="G252" t="s">
        <v>936</v>
      </c>
      <c r="H252" t="s">
        <v>937</v>
      </c>
      <c r="I252" t="s">
        <v>938</v>
      </c>
      <c r="J252">
        <v>35924</v>
      </c>
      <c r="K252">
        <v>2412</v>
      </c>
      <c r="L252">
        <v>26</v>
      </c>
      <c r="M252">
        <v>4</v>
      </c>
      <c r="N252">
        <v>53.26</v>
      </c>
      <c r="O252">
        <v>144</v>
      </c>
      <c r="P252">
        <v>23</v>
      </c>
      <c r="Q252">
        <v>46.29</v>
      </c>
      <c r="R252">
        <v>-26.081461099999999</v>
      </c>
      <c r="S252">
        <v>144.3961917</v>
      </c>
      <c r="T252" t="s">
        <v>939</v>
      </c>
      <c r="U252">
        <v>239541</v>
      </c>
      <c r="V252">
        <v>7112682</v>
      </c>
      <c r="W252">
        <v>55</v>
      </c>
    </row>
    <row r="253" spans="1:23" x14ac:dyDescent="0.25">
      <c r="A253">
        <v>770</v>
      </c>
      <c r="B253" t="s">
        <v>481</v>
      </c>
      <c r="C253">
        <v>2</v>
      </c>
      <c r="D253">
        <v>22925</v>
      </c>
      <c r="E253" t="s">
        <v>549</v>
      </c>
      <c r="F253" t="s">
        <v>394</v>
      </c>
      <c r="G253" t="s">
        <v>936</v>
      </c>
      <c r="H253" t="s">
        <v>937</v>
      </c>
      <c r="I253" t="s">
        <v>961</v>
      </c>
      <c r="J253">
        <v>29490</v>
      </c>
      <c r="K253">
        <v>2502</v>
      </c>
      <c r="L253">
        <v>26</v>
      </c>
      <c r="M253">
        <v>10</v>
      </c>
      <c r="N253">
        <v>4.46</v>
      </c>
      <c r="O253">
        <v>145</v>
      </c>
      <c r="P253">
        <v>23</v>
      </c>
      <c r="Q253">
        <v>28.16</v>
      </c>
      <c r="R253">
        <v>-26.167905600000001</v>
      </c>
      <c r="S253">
        <v>145.39115559999999</v>
      </c>
      <c r="T253" t="s">
        <v>939</v>
      </c>
      <c r="U253">
        <v>339207</v>
      </c>
      <c r="V253">
        <v>7104716</v>
      </c>
      <c r="W253">
        <v>55</v>
      </c>
    </row>
    <row r="254" spans="1:23" x14ac:dyDescent="0.25">
      <c r="A254">
        <v>61823</v>
      </c>
      <c r="B254" t="s">
        <v>481</v>
      </c>
      <c r="C254" t="s">
        <v>47</v>
      </c>
      <c r="E254" t="s">
        <v>984</v>
      </c>
      <c r="F254" t="s">
        <v>227</v>
      </c>
      <c r="G254" t="s">
        <v>954</v>
      </c>
      <c r="H254" t="s">
        <v>937</v>
      </c>
      <c r="I254" t="s">
        <v>938</v>
      </c>
      <c r="J254">
        <v>39851</v>
      </c>
      <c r="K254">
        <v>387.24</v>
      </c>
      <c r="L254">
        <v>25</v>
      </c>
      <c r="M254">
        <v>56</v>
      </c>
      <c r="N254">
        <v>3.79</v>
      </c>
      <c r="O254">
        <v>143</v>
      </c>
      <c r="P254">
        <v>57</v>
      </c>
      <c r="Q254">
        <v>46.02</v>
      </c>
      <c r="R254">
        <v>-25.934386100000001</v>
      </c>
      <c r="S254">
        <v>143.96278330000001</v>
      </c>
      <c r="T254" t="s">
        <v>939</v>
      </c>
      <c r="U254">
        <v>796756</v>
      </c>
      <c r="V254">
        <v>7128215</v>
      </c>
      <c r="W254">
        <v>54</v>
      </c>
    </row>
    <row r="255" spans="1:23" x14ac:dyDescent="0.25">
      <c r="A255">
        <v>631</v>
      </c>
      <c r="B255" t="s">
        <v>481</v>
      </c>
      <c r="C255">
        <v>0</v>
      </c>
      <c r="D255">
        <v>22629</v>
      </c>
      <c r="E255" t="s">
        <v>1013</v>
      </c>
      <c r="F255" t="s">
        <v>1167</v>
      </c>
      <c r="G255" t="s">
        <v>936</v>
      </c>
      <c r="H255" t="s">
        <v>937</v>
      </c>
      <c r="I255" t="s">
        <v>938</v>
      </c>
      <c r="J255">
        <v>24938</v>
      </c>
      <c r="K255">
        <v>557.16999999999996</v>
      </c>
      <c r="L255">
        <v>24</v>
      </c>
      <c r="M255">
        <v>23</v>
      </c>
      <c r="N255">
        <v>24.09</v>
      </c>
      <c r="O255">
        <v>147</v>
      </c>
      <c r="P255">
        <v>52</v>
      </c>
      <c r="Q255">
        <v>6.53</v>
      </c>
      <c r="R255">
        <v>-24.390025000000001</v>
      </c>
      <c r="S255">
        <v>147.8684806</v>
      </c>
      <c r="T255" t="s">
        <v>939</v>
      </c>
      <c r="U255">
        <v>588068</v>
      </c>
      <c r="V255">
        <v>7302306</v>
      </c>
      <c r="W255">
        <v>55</v>
      </c>
    </row>
    <row r="256" spans="1:23" x14ac:dyDescent="0.25">
      <c r="A256">
        <v>62567</v>
      </c>
      <c r="B256" t="s">
        <v>481</v>
      </c>
      <c r="C256" t="s">
        <v>47</v>
      </c>
      <c r="E256" t="s">
        <v>994</v>
      </c>
      <c r="F256" t="s">
        <v>228</v>
      </c>
      <c r="G256" t="s">
        <v>954</v>
      </c>
      <c r="H256" t="s">
        <v>937</v>
      </c>
      <c r="I256" t="s">
        <v>966</v>
      </c>
      <c r="J256">
        <v>40024</v>
      </c>
      <c r="K256">
        <v>1302</v>
      </c>
      <c r="L256">
        <v>23</v>
      </c>
      <c r="M256">
        <v>12</v>
      </c>
      <c r="N256">
        <v>36.520000000000003</v>
      </c>
      <c r="O256">
        <v>145</v>
      </c>
      <c r="P256">
        <v>0</v>
      </c>
      <c r="Q256">
        <v>6.25</v>
      </c>
      <c r="R256">
        <v>-23.210144400000001</v>
      </c>
      <c r="S256">
        <v>145.00173609999999</v>
      </c>
      <c r="T256" t="s">
        <v>939</v>
      </c>
      <c r="U256">
        <v>295504</v>
      </c>
      <c r="V256">
        <v>7431802</v>
      </c>
      <c r="W256">
        <v>55</v>
      </c>
    </row>
    <row r="257" spans="1:23" x14ac:dyDescent="0.25">
      <c r="A257">
        <v>766</v>
      </c>
      <c r="B257" t="s">
        <v>481</v>
      </c>
      <c r="C257">
        <v>0</v>
      </c>
      <c r="D257">
        <v>22124</v>
      </c>
      <c r="E257" t="s">
        <v>991</v>
      </c>
      <c r="F257" t="s">
        <v>1168</v>
      </c>
      <c r="G257" t="s">
        <v>936</v>
      </c>
      <c r="H257" t="s">
        <v>937</v>
      </c>
      <c r="I257" t="s">
        <v>938</v>
      </c>
      <c r="J257">
        <v>22923</v>
      </c>
      <c r="K257">
        <v>1243</v>
      </c>
      <c r="L257">
        <v>23</v>
      </c>
      <c r="M257">
        <v>10</v>
      </c>
      <c r="N257">
        <v>14.53</v>
      </c>
      <c r="O257">
        <v>143</v>
      </c>
      <c r="P257">
        <v>38</v>
      </c>
      <c r="Q257">
        <v>34.15</v>
      </c>
      <c r="R257">
        <v>-23.170702800000001</v>
      </c>
      <c r="S257">
        <v>143.64281940000001</v>
      </c>
      <c r="T257" t="s">
        <v>939</v>
      </c>
      <c r="U257">
        <v>770566</v>
      </c>
      <c r="V257">
        <v>7435118</v>
      </c>
      <c r="W257">
        <v>54</v>
      </c>
    </row>
    <row r="258" spans="1:23" x14ac:dyDescent="0.25">
      <c r="A258">
        <v>62533</v>
      </c>
      <c r="B258" t="s">
        <v>481</v>
      </c>
      <c r="C258" t="s">
        <v>47</v>
      </c>
      <c r="E258" t="s">
        <v>994</v>
      </c>
      <c r="F258" t="s">
        <v>236</v>
      </c>
      <c r="G258" t="s">
        <v>954</v>
      </c>
      <c r="H258" t="s">
        <v>937</v>
      </c>
      <c r="I258" t="s">
        <v>938</v>
      </c>
      <c r="J258">
        <v>40069</v>
      </c>
      <c r="K258">
        <v>1289.3</v>
      </c>
      <c r="L258">
        <v>20</v>
      </c>
      <c r="M258">
        <v>44</v>
      </c>
      <c r="N258">
        <v>52.11</v>
      </c>
      <c r="O258">
        <v>145</v>
      </c>
      <c r="P258">
        <v>6</v>
      </c>
      <c r="Q258">
        <v>34.369999999999997</v>
      </c>
      <c r="R258">
        <v>-20.747808299999999</v>
      </c>
      <c r="S258">
        <v>145.10954720000001</v>
      </c>
      <c r="T258" t="s">
        <v>939</v>
      </c>
      <c r="U258">
        <v>303172</v>
      </c>
      <c r="V258">
        <v>7704604</v>
      </c>
      <c r="W258">
        <v>55</v>
      </c>
    </row>
    <row r="259" spans="1:23" x14ac:dyDescent="0.25">
      <c r="A259">
        <v>1371</v>
      </c>
      <c r="B259" t="s">
        <v>481</v>
      </c>
      <c r="C259">
        <v>0</v>
      </c>
      <c r="D259">
        <v>23518</v>
      </c>
      <c r="E259" t="s">
        <v>515</v>
      </c>
      <c r="F259" t="s">
        <v>1169</v>
      </c>
      <c r="G259" t="s">
        <v>936</v>
      </c>
      <c r="H259" t="s">
        <v>937</v>
      </c>
      <c r="I259" t="s">
        <v>961</v>
      </c>
      <c r="J259">
        <v>31262</v>
      </c>
      <c r="K259">
        <v>1554</v>
      </c>
      <c r="L259">
        <v>25</v>
      </c>
      <c r="M259">
        <v>12</v>
      </c>
      <c r="N259">
        <v>5.21</v>
      </c>
      <c r="O259">
        <v>143</v>
      </c>
      <c r="P259">
        <v>51</v>
      </c>
      <c r="Q259">
        <v>12.77</v>
      </c>
      <c r="R259">
        <v>-25.2014472</v>
      </c>
      <c r="S259">
        <v>143.85354720000001</v>
      </c>
      <c r="T259" t="s">
        <v>939</v>
      </c>
      <c r="U259">
        <v>787557</v>
      </c>
      <c r="V259">
        <v>7209686</v>
      </c>
      <c r="W259">
        <v>54</v>
      </c>
    </row>
    <row r="260" spans="1:23" x14ac:dyDescent="0.25">
      <c r="A260">
        <v>1452</v>
      </c>
      <c r="B260" t="s">
        <v>481</v>
      </c>
      <c r="C260" t="s">
        <v>47</v>
      </c>
      <c r="D260">
        <v>23536</v>
      </c>
      <c r="E260" t="s">
        <v>1170</v>
      </c>
      <c r="F260" t="s">
        <v>238</v>
      </c>
      <c r="G260" t="s">
        <v>936</v>
      </c>
      <c r="H260" t="s">
        <v>937</v>
      </c>
      <c r="I260" t="s">
        <v>966</v>
      </c>
      <c r="J260">
        <v>31546</v>
      </c>
      <c r="K260">
        <v>1958.8</v>
      </c>
      <c r="L260">
        <v>25</v>
      </c>
      <c r="M260">
        <v>21</v>
      </c>
      <c r="N260">
        <v>11.13</v>
      </c>
      <c r="O260">
        <v>144</v>
      </c>
      <c r="P260">
        <v>50</v>
      </c>
      <c r="Q260">
        <v>21.98</v>
      </c>
      <c r="R260">
        <v>-25.3530917</v>
      </c>
      <c r="S260">
        <v>144.8394389</v>
      </c>
      <c r="T260" t="s">
        <v>939</v>
      </c>
      <c r="U260">
        <v>282572</v>
      </c>
      <c r="V260">
        <v>7194188</v>
      </c>
      <c r="W260">
        <v>55</v>
      </c>
    </row>
    <row r="261" spans="1:23" x14ac:dyDescent="0.25">
      <c r="A261">
        <v>50184</v>
      </c>
      <c r="B261" t="s">
        <v>481</v>
      </c>
      <c r="C261" t="s">
        <v>47</v>
      </c>
      <c r="E261" t="s">
        <v>1084</v>
      </c>
      <c r="F261" t="s">
        <v>238</v>
      </c>
      <c r="G261" t="s">
        <v>936</v>
      </c>
      <c r="H261" t="s">
        <v>937</v>
      </c>
      <c r="I261" t="s">
        <v>1085</v>
      </c>
      <c r="J261">
        <v>33782</v>
      </c>
      <c r="K261">
        <v>4130</v>
      </c>
      <c r="L261">
        <v>25</v>
      </c>
      <c r="M261">
        <v>21</v>
      </c>
      <c r="N261">
        <v>11.13</v>
      </c>
      <c r="O261">
        <v>144</v>
      </c>
      <c r="P261">
        <v>50</v>
      </c>
      <c r="Q261">
        <v>21.98</v>
      </c>
      <c r="R261">
        <v>-25.3530917</v>
      </c>
      <c r="S261">
        <v>144.8394389</v>
      </c>
      <c r="T261" t="s">
        <v>939</v>
      </c>
      <c r="U261">
        <v>282572</v>
      </c>
      <c r="V261">
        <v>7194188</v>
      </c>
      <c r="W261">
        <v>55</v>
      </c>
    </row>
    <row r="262" spans="1:23" x14ac:dyDescent="0.25">
      <c r="A262">
        <v>50185</v>
      </c>
      <c r="B262" t="s">
        <v>481</v>
      </c>
      <c r="C262" t="s">
        <v>47</v>
      </c>
      <c r="E262" t="s">
        <v>1084</v>
      </c>
      <c r="F262" t="s">
        <v>241</v>
      </c>
      <c r="G262" t="s">
        <v>936</v>
      </c>
      <c r="H262" t="s">
        <v>1047</v>
      </c>
      <c r="I262" t="s">
        <v>1085</v>
      </c>
      <c r="J262">
        <v>33950</v>
      </c>
      <c r="K262">
        <v>3997.5</v>
      </c>
      <c r="L262">
        <v>25</v>
      </c>
      <c r="M262">
        <v>21</v>
      </c>
      <c r="N262">
        <v>35.21</v>
      </c>
      <c r="O262">
        <v>144</v>
      </c>
      <c r="P262">
        <v>49</v>
      </c>
      <c r="Q262">
        <v>39.450000000000003</v>
      </c>
      <c r="R262">
        <v>-25.359780600000001</v>
      </c>
      <c r="S262">
        <v>144.82762500000001</v>
      </c>
      <c r="T262" t="s">
        <v>939</v>
      </c>
      <c r="U262">
        <v>281395</v>
      </c>
      <c r="V262">
        <v>7193428</v>
      </c>
      <c r="W262">
        <v>55</v>
      </c>
    </row>
    <row r="263" spans="1:23" x14ac:dyDescent="0.25">
      <c r="A263">
        <v>68626</v>
      </c>
      <c r="B263" t="s">
        <v>481</v>
      </c>
      <c r="C263">
        <v>0</v>
      </c>
      <c r="E263" t="s">
        <v>994</v>
      </c>
      <c r="F263" t="s">
        <v>1171</v>
      </c>
      <c r="G263" t="s">
        <v>954</v>
      </c>
      <c r="H263" t="s">
        <v>937</v>
      </c>
      <c r="I263" t="s">
        <v>938</v>
      </c>
      <c r="J263">
        <v>41485</v>
      </c>
      <c r="K263">
        <v>998.21</v>
      </c>
      <c r="L263">
        <v>23</v>
      </c>
      <c r="M263">
        <v>6</v>
      </c>
      <c r="N263">
        <v>34.950000000000003</v>
      </c>
      <c r="O263">
        <v>145</v>
      </c>
      <c r="P263">
        <v>14</v>
      </c>
      <c r="Q263">
        <v>55.67</v>
      </c>
      <c r="R263">
        <v>-23.109708300000001</v>
      </c>
      <c r="S263">
        <v>145.24879720000001</v>
      </c>
      <c r="T263" t="s">
        <v>939</v>
      </c>
      <c r="U263">
        <v>320659</v>
      </c>
      <c r="V263">
        <v>7443251</v>
      </c>
      <c r="W263">
        <v>55</v>
      </c>
    </row>
    <row r="264" spans="1:23" x14ac:dyDescent="0.25">
      <c r="A264">
        <v>64764</v>
      </c>
      <c r="B264" t="s">
        <v>481</v>
      </c>
      <c r="C264">
        <v>0</v>
      </c>
      <c r="E264" t="s">
        <v>559</v>
      </c>
      <c r="F264" t="s">
        <v>1172</v>
      </c>
      <c r="G264" t="s">
        <v>954</v>
      </c>
      <c r="H264" t="s">
        <v>937</v>
      </c>
      <c r="I264" t="s">
        <v>961</v>
      </c>
      <c r="J264">
        <v>40839</v>
      </c>
      <c r="K264">
        <v>1328.82</v>
      </c>
      <c r="L264">
        <v>22</v>
      </c>
      <c r="M264">
        <v>37</v>
      </c>
      <c r="N264">
        <v>40.97</v>
      </c>
      <c r="O264">
        <v>144</v>
      </c>
      <c r="P264">
        <v>14</v>
      </c>
      <c r="Q264">
        <v>14.09</v>
      </c>
      <c r="R264">
        <v>-22.628047200000001</v>
      </c>
      <c r="S264">
        <v>144.23724720000001</v>
      </c>
      <c r="T264" t="s">
        <v>939</v>
      </c>
      <c r="U264">
        <v>216020</v>
      </c>
      <c r="V264">
        <v>7495010</v>
      </c>
      <c r="W264">
        <v>55</v>
      </c>
    </row>
    <row r="265" spans="1:23" x14ac:dyDescent="0.25">
      <c r="A265">
        <v>740</v>
      </c>
      <c r="B265" t="s">
        <v>481</v>
      </c>
      <c r="C265">
        <v>0</v>
      </c>
      <c r="D265">
        <v>22438</v>
      </c>
      <c r="E265" t="s">
        <v>1000</v>
      </c>
      <c r="F265" t="s">
        <v>1173</v>
      </c>
      <c r="G265" t="s">
        <v>936</v>
      </c>
      <c r="H265" t="s">
        <v>937</v>
      </c>
      <c r="I265" t="s">
        <v>961</v>
      </c>
      <c r="J265">
        <v>23862</v>
      </c>
      <c r="K265">
        <v>3052</v>
      </c>
      <c r="L265">
        <v>26</v>
      </c>
      <c r="M265">
        <v>24</v>
      </c>
      <c r="N265">
        <v>56.45</v>
      </c>
      <c r="O265">
        <v>145</v>
      </c>
      <c r="P265">
        <v>30</v>
      </c>
      <c r="Q265">
        <v>17.93</v>
      </c>
      <c r="R265">
        <v>-26.415680600000002</v>
      </c>
      <c r="S265">
        <v>145.50498060000001</v>
      </c>
      <c r="T265" t="s">
        <v>939</v>
      </c>
      <c r="U265">
        <v>350902</v>
      </c>
      <c r="V265">
        <v>7077405</v>
      </c>
      <c r="W265">
        <v>55</v>
      </c>
    </row>
    <row r="266" spans="1:23" x14ac:dyDescent="0.25">
      <c r="A266">
        <v>622</v>
      </c>
      <c r="B266" t="s">
        <v>481</v>
      </c>
      <c r="C266" t="s">
        <v>962</v>
      </c>
      <c r="D266">
        <v>22687</v>
      </c>
      <c r="E266" t="s">
        <v>943</v>
      </c>
      <c r="F266" t="s">
        <v>1174</v>
      </c>
      <c r="G266" t="s">
        <v>936</v>
      </c>
      <c r="H266" t="s">
        <v>937</v>
      </c>
      <c r="I266" t="s">
        <v>938</v>
      </c>
      <c r="J266">
        <v>25381</v>
      </c>
      <c r="K266">
        <v>1986.1</v>
      </c>
      <c r="L266">
        <v>23</v>
      </c>
      <c r="M266">
        <v>7</v>
      </c>
      <c r="N266">
        <v>17.48</v>
      </c>
      <c r="O266">
        <v>144</v>
      </c>
      <c r="P266">
        <v>43</v>
      </c>
      <c r="Q266">
        <v>10.1</v>
      </c>
      <c r="R266">
        <v>-23.121522200000001</v>
      </c>
      <c r="S266">
        <v>144.71947220000001</v>
      </c>
      <c r="T266" t="s">
        <v>939</v>
      </c>
      <c r="U266">
        <v>266454</v>
      </c>
      <c r="V266">
        <v>7441193</v>
      </c>
      <c r="W266">
        <v>55</v>
      </c>
    </row>
    <row r="267" spans="1:23" x14ac:dyDescent="0.25">
      <c r="A267">
        <v>1526</v>
      </c>
      <c r="B267" t="s">
        <v>481</v>
      </c>
      <c r="C267">
        <v>2</v>
      </c>
      <c r="D267">
        <v>23647</v>
      </c>
      <c r="E267" t="s">
        <v>499</v>
      </c>
      <c r="F267" t="s">
        <v>395</v>
      </c>
      <c r="G267" t="s">
        <v>936</v>
      </c>
      <c r="H267" t="s">
        <v>937</v>
      </c>
      <c r="I267" t="s">
        <v>961</v>
      </c>
      <c r="J267">
        <v>32036</v>
      </c>
      <c r="K267">
        <v>1424</v>
      </c>
      <c r="L267">
        <v>23</v>
      </c>
      <c r="M267">
        <v>43</v>
      </c>
      <c r="N267">
        <v>30.02</v>
      </c>
      <c r="O267">
        <v>142</v>
      </c>
      <c r="P267">
        <v>35</v>
      </c>
      <c r="Q267">
        <v>23.86</v>
      </c>
      <c r="R267">
        <v>-23.725005599999999</v>
      </c>
      <c r="S267">
        <v>142.58996110000001</v>
      </c>
      <c r="T267" t="s">
        <v>939</v>
      </c>
      <c r="U267">
        <v>662073</v>
      </c>
      <c r="V267">
        <v>7375305</v>
      </c>
      <c r="W267">
        <v>54</v>
      </c>
    </row>
    <row r="268" spans="1:23" x14ac:dyDescent="0.25">
      <c r="A268">
        <v>800</v>
      </c>
      <c r="B268" t="s">
        <v>481</v>
      </c>
      <c r="C268">
        <v>0</v>
      </c>
      <c r="D268">
        <v>22635</v>
      </c>
      <c r="E268" t="s">
        <v>979</v>
      </c>
      <c r="F268" t="s">
        <v>1175</v>
      </c>
      <c r="G268" t="s">
        <v>936</v>
      </c>
      <c r="H268" t="s">
        <v>937</v>
      </c>
      <c r="I268" t="s">
        <v>938</v>
      </c>
      <c r="J268">
        <v>25048</v>
      </c>
      <c r="K268">
        <v>2357.9</v>
      </c>
      <c r="L268">
        <v>24</v>
      </c>
      <c r="M268">
        <v>49</v>
      </c>
      <c r="N268">
        <v>56.58</v>
      </c>
      <c r="O268">
        <v>145</v>
      </c>
      <c r="P268">
        <v>36</v>
      </c>
      <c r="Q268">
        <v>55.5</v>
      </c>
      <c r="R268">
        <v>-24.8323833</v>
      </c>
      <c r="S268">
        <v>145.6154167</v>
      </c>
      <c r="T268" t="s">
        <v>939</v>
      </c>
      <c r="U268">
        <v>360084</v>
      </c>
      <c r="V268">
        <v>7252892</v>
      </c>
      <c r="W268">
        <v>55</v>
      </c>
    </row>
    <row r="269" spans="1:23" x14ac:dyDescent="0.25">
      <c r="A269">
        <v>277</v>
      </c>
      <c r="B269" t="s">
        <v>481</v>
      </c>
      <c r="C269">
        <v>0</v>
      </c>
      <c r="D269">
        <v>22185</v>
      </c>
      <c r="E269" t="s">
        <v>991</v>
      </c>
      <c r="F269" t="s">
        <v>1176</v>
      </c>
      <c r="G269" t="s">
        <v>936</v>
      </c>
      <c r="H269" t="s">
        <v>937</v>
      </c>
      <c r="I269" t="s">
        <v>1085</v>
      </c>
      <c r="J269">
        <v>23254</v>
      </c>
      <c r="K269">
        <v>1258.8</v>
      </c>
      <c r="L269">
        <v>26</v>
      </c>
      <c r="M269">
        <v>40</v>
      </c>
      <c r="N269">
        <v>24.37</v>
      </c>
      <c r="O269">
        <v>148</v>
      </c>
      <c r="P269">
        <v>53</v>
      </c>
      <c r="Q269">
        <v>4.01</v>
      </c>
      <c r="R269">
        <v>-26.6734361</v>
      </c>
      <c r="S269">
        <v>148.88444720000001</v>
      </c>
      <c r="T269" t="s">
        <v>939</v>
      </c>
      <c r="U269">
        <v>687524</v>
      </c>
      <c r="V269">
        <v>7048339</v>
      </c>
      <c r="W269">
        <v>55</v>
      </c>
    </row>
    <row r="270" spans="1:23" x14ac:dyDescent="0.25">
      <c r="A270">
        <v>1214</v>
      </c>
      <c r="B270" t="s">
        <v>481</v>
      </c>
      <c r="C270">
        <v>0</v>
      </c>
      <c r="D270">
        <v>22202</v>
      </c>
      <c r="E270" t="s">
        <v>991</v>
      </c>
      <c r="F270" t="s">
        <v>1177</v>
      </c>
      <c r="G270" t="s">
        <v>936</v>
      </c>
      <c r="H270" t="s">
        <v>1082</v>
      </c>
      <c r="I270" t="s">
        <v>961</v>
      </c>
      <c r="J270">
        <v>23287</v>
      </c>
      <c r="K270">
        <v>1280.5</v>
      </c>
      <c r="L270">
        <v>26</v>
      </c>
      <c r="M270">
        <v>40</v>
      </c>
      <c r="N270">
        <v>54.37</v>
      </c>
      <c r="O270">
        <v>148</v>
      </c>
      <c r="P270">
        <v>53</v>
      </c>
      <c r="Q270">
        <v>7.01</v>
      </c>
      <c r="R270">
        <v>-26.6817694</v>
      </c>
      <c r="S270">
        <v>148.88528059999999</v>
      </c>
      <c r="T270" t="s">
        <v>939</v>
      </c>
      <c r="U270">
        <v>687593</v>
      </c>
      <c r="V270">
        <v>7047415</v>
      </c>
      <c r="W270">
        <v>55</v>
      </c>
    </row>
    <row r="271" spans="1:23" x14ac:dyDescent="0.25">
      <c r="A271">
        <v>2465</v>
      </c>
      <c r="B271" t="s">
        <v>481</v>
      </c>
      <c r="C271">
        <v>0</v>
      </c>
      <c r="D271">
        <v>22203</v>
      </c>
      <c r="E271" t="s">
        <v>991</v>
      </c>
      <c r="F271" t="s">
        <v>1178</v>
      </c>
      <c r="G271" t="s">
        <v>936</v>
      </c>
      <c r="H271" t="s">
        <v>1082</v>
      </c>
      <c r="I271" t="s">
        <v>938</v>
      </c>
      <c r="J271">
        <v>23302</v>
      </c>
      <c r="K271">
        <v>1488.3</v>
      </c>
      <c r="L271">
        <v>26</v>
      </c>
      <c r="M271">
        <v>40</v>
      </c>
      <c r="N271">
        <v>2.36</v>
      </c>
      <c r="O271">
        <v>148</v>
      </c>
      <c r="P271">
        <v>52</v>
      </c>
      <c r="Q271">
        <v>50.02</v>
      </c>
      <c r="R271">
        <v>-26.667322200000001</v>
      </c>
      <c r="S271">
        <v>148.88056109999999</v>
      </c>
      <c r="T271" t="s">
        <v>939</v>
      </c>
      <c r="U271">
        <v>687147</v>
      </c>
      <c r="V271">
        <v>7049022</v>
      </c>
      <c r="W271">
        <v>55</v>
      </c>
    </row>
    <row r="272" spans="1:23" x14ac:dyDescent="0.25">
      <c r="A272">
        <v>50193</v>
      </c>
      <c r="B272" t="s">
        <v>481</v>
      </c>
      <c r="C272" t="s">
        <v>47</v>
      </c>
      <c r="E272" t="s">
        <v>952</v>
      </c>
      <c r="F272" t="s">
        <v>246</v>
      </c>
      <c r="G272" t="s">
        <v>954</v>
      </c>
      <c r="H272" t="s">
        <v>937</v>
      </c>
      <c r="I272" t="s">
        <v>938</v>
      </c>
      <c r="J272">
        <v>34206</v>
      </c>
      <c r="K272">
        <v>1166.04</v>
      </c>
      <c r="L272">
        <v>23</v>
      </c>
      <c r="M272">
        <v>4</v>
      </c>
      <c r="N272">
        <v>2.42</v>
      </c>
      <c r="O272">
        <v>144</v>
      </c>
      <c r="P272">
        <v>45</v>
      </c>
      <c r="Q272">
        <v>59.09</v>
      </c>
      <c r="R272">
        <v>-23.067338899999999</v>
      </c>
      <c r="S272">
        <v>144.7664139</v>
      </c>
      <c r="T272" t="s">
        <v>939</v>
      </c>
      <c r="U272">
        <v>271171</v>
      </c>
      <c r="V272">
        <v>7447269</v>
      </c>
      <c r="W272">
        <v>55</v>
      </c>
    </row>
    <row r="273" spans="1:23" x14ac:dyDescent="0.25">
      <c r="A273">
        <v>50194</v>
      </c>
      <c r="B273" t="s">
        <v>481</v>
      </c>
      <c r="C273" t="s">
        <v>47</v>
      </c>
      <c r="E273" t="s">
        <v>952</v>
      </c>
      <c r="F273" t="s">
        <v>252</v>
      </c>
      <c r="G273" t="s">
        <v>954</v>
      </c>
      <c r="H273" t="s">
        <v>937</v>
      </c>
      <c r="I273" t="s">
        <v>938</v>
      </c>
      <c r="J273">
        <v>34332</v>
      </c>
      <c r="K273">
        <v>1118.3</v>
      </c>
      <c r="L273">
        <v>23</v>
      </c>
      <c r="M273">
        <v>4</v>
      </c>
      <c r="N273">
        <v>36.65</v>
      </c>
      <c r="O273">
        <v>144</v>
      </c>
      <c r="P273">
        <v>43</v>
      </c>
      <c r="Q273">
        <v>24.81</v>
      </c>
      <c r="R273">
        <v>-23.0768472</v>
      </c>
      <c r="S273">
        <v>144.72355830000001</v>
      </c>
      <c r="T273" t="s">
        <v>939</v>
      </c>
      <c r="U273">
        <v>266795</v>
      </c>
      <c r="V273">
        <v>7446148</v>
      </c>
      <c r="W273">
        <v>55</v>
      </c>
    </row>
    <row r="274" spans="1:23" x14ac:dyDescent="0.25">
      <c r="A274">
        <v>50195</v>
      </c>
      <c r="B274" t="s">
        <v>481</v>
      </c>
      <c r="C274" t="s">
        <v>47</v>
      </c>
      <c r="E274" t="s">
        <v>952</v>
      </c>
      <c r="F274" t="s">
        <v>267</v>
      </c>
      <c r="G274" t="s">
        <v>954</v>
      </c>
      <c r="H274" t="s">
        <v>937</v>
      </c>
      <c r="I274" t="s">
        <v>966</v>
      </c>
      <c r="J274">
        <v>34891</v>
      </c>
      <c r="K274">
        <v>1272</v>
      </c>
      <c r="L274">
        <v>23</v>
      </c>
      <c r="M274">
        <v>3</v>
      </c>
      <c r="N274">
        <v>58.4</v>
      </c>
      <c r="O274">
        <v>144</v>
      </c>
      <c r="P274">
        <v>46</v>
      </c>
      <c r="Q274">
        <v>1.59</v>
      </c>
      <c r="R274">
        <v>-23.066222199999999</v>
      </c>
      <c r="S274">
        <v>144.76710829999999</v>
      </c>
      <c r="T274" t="s">
        <v>939</v>
      </c>
      <c r="U274">
        <v>271240</v>
      </c>
      <c r="V274">
        <v>7447394</v>
      </c>
      <c r="W274">
        <v>55</v>
      </c>
    </row>
    <row r="275" spans="1:23" x14ac:dyDescent="0.25">
      <c r="A275">
        <v>57583</v>
      </c>
      <c r="B275" t="s">
        <v>481</v>
      </c>
      <c r="C275" t="s">
        <v>47</v>
      </c>
      <c r="E275" t="s">
        <v>1061</v>
      </c>
      <c r="F275" t="s">
        <v>268</v>
      </c>
      <c r="G275" t="s">
        <v>954</v>
      </c>
      <c r="H275" t="s">
        <v>1082</v>
      </c>
      <c r="I275" t="s">
        <v>966</v>
      </c>
      <c r="J275">
        <v>36647</v>
      </c>
      <c r="K275">
        <v>1152</v>
      </c>
      <c r="L275">
        <v>23</v>
      </c>
      <c r="M275">
        <v>3</v>
      </c>
      <c r="N275">
        <v>49.65</v>
      </c>
      <c r="O275">
        <v>144</v>
      </c>
      <c r="P275">
        <v>45</v>
      </c>
      <c r="Q275">
        <v>46.58</v>
      </c>
      <c r="R275">
        <v>-23.063791699999999</v>
      </c>
      <c r="S275">
        <v>144.76293889999999</v>
      </c>
      <c r="T275" t="s">
        <v>939</v>
      </c>
      <c r="U275">
        <v>270809</v>
      </c>
      <c r="V275">
        <v>7447656</v>
      </c>
      <c r="W275">
        <v>55</v>
      </c>
    </row>
    <row r="276" spans="1:23" x14ac:dyDescent="0.25">
      <c r="A276">
        <v>57590</v>
      </c>
      <c r="B276" t="s">
        <v>481</v>
      </c>
      <c r="C276" t="s">
        <v>47</v>
      </c>
      <c r="E276" t="s">
        <v>1061</v>
      </c>
      <c r="F276" t="s">
        <v>269</v>
      </c>
      <c r="G276" t="s">
        <v>954</v>
      </c>
      <c r="H276" t="s">
        <v>1082</v>
      </c>
      <c r="I276" t="s">
        <v>966</v>
      </c>
      <c r="J276">
        <v>36682</v>
      </c>
      <c r="K276">
        <v>1128</v>
      </c>
      <c r="L276">
        <v>23</v>
      </c>
      <c r="M276">
        <v>3</v>
      </c>
      <c r="N276">
        <v>39.64</v>
      </c>
      <c r="O276">
        <v>144</v>
      </c>
      <c r="P276">
        <v>45</v>
      </c>
      <c r="Q276">
        <v>35.19</v>
      </c>
      <c r="R276">
        <v>-23.061011100000002</v>
      </c>
      <c r="S276">
        <v>144.75977499999999</v>
      </c>
      <c r="T276" t="s">
        <v>939</v>
      </c>
      <c r="U276">
        <v>270480</v>
      </c>
      <c r="V276">
        <v>7447959</v>
      </c>
      <c r="W276">
        <v>55</v>
      </c>
    </row>
    <row r="277" spans="1:23" x14ac:dyDescent="0.25">
      <c r="A277">
        <v>57591</v>
      </c>
      <c r="B277" t="s">
        <v>481</v>
      </c>
      <c r="C277" t="s">
        <v>47</v>
      </c>
      <c r="E277" t="s">
        <v>1061</v>
      </c>
      <c r="F277" t="s">
        <v>270</v>
      </c>
      <c r="G277" t="s">
        <v>954</v>
      </c>
      <c r="H277" t="s">
        <v>1082</v>
      </c>
      <c r="I277" t="s">
        <v>966</v>
      </c>
      <c r="J277">
        <v>36699</v>
      </c>
      <c r="K277">
        <v>1126</v>
      </c>
      <c r="L277">
        <v>23</v>
      </c>
      <c r="M277">
        <v>3</v>
      </c>
      <c r="N277">
        <v>36.869999999999997</v>
      </c>
      <c r="O277">
        <v>144</v>
      </c>
      <c r="P277">
        <v>45</v>
      </c>
      <c r="Q277">
        <v>56.82</v>
      </c>
      <c r="R277">
        <v>-23.060241699999999</v>
      </c>
      <c r="S277">
        <v>144.76578330000001</v>
      </c>
      <c r="T277" t="s">
        <v>939</v>
      </c>
      <c r="U277">
        <v>271094</v>
      </c>
      <c r="V277">
        <v>7448054</v>
      </c>
      <c r="W277">
        <v>55</v>
      </c>
    </row>
    <row r="278" spans="1:23" x14ac:dyDescent="0.25">
      <c r="A278">
        <v>57592</v>
      </c>
      <c r="B278" t="s">
        <v>481</v>
      </c>
      <c r="C278" t="s">
        <v>47</v>
      </c>
      <c r="E278" t="s">
        <v>1061</v>
      </c>
      <c r="F278" t="s">
        <v>271</v>
      </c>
      <c r="G278" t="s">
        <v>954</v>
      </c>
      <c r="H278" t="s">
        <v>1082</v>
      </c>
      <c r="I278" t="s">
        <v>966</v>
      </c>
      <c r="J278">
        <v>36674</v>
      </c>
      <c r="K278">
        <v>1130</v>
      </c>
      <c r="L278">
        <v>23</v>
      </c>
      <c r="M278">
        <v>4</v>
      </c>
      <c r="N278">
        <v>4.8499999999999996</v>
      </c>
      <c r="O278">
        <v>144</v>
      </c>
      <c r="P278">
        <v>45</v>
      </c>
      <c r="Q278">
        <v>37.71</v>
      </c>
      <c r="R278">
        <v>-23.0680139</v>
      </c>
      <c r="S278">
        <v>144.76047500000001</v>
      </c>
      <c r="T278" t="s">
        <v>939</v>
      </c>
      <c r="U278">
        <v>270564</v>
      </c>
      <c r="V278">
        <v>7447185</v>
      </c>
      <c r="W278">
        <v>55</v>
      </c>
    </row>
    <row r="279" spans="1:23" x14ac:dyDescent="0.25">
      <c r="A279">
        <v>60557</v>
      </c>
      <c r="B279" t="s">
        <v>481</v>
      </c>
      <c r="C279" t="s">
        <v>47</v>
      </c>
      <c r="E279" t="s">
        <v>1179</v>
      </c>
      <c r="F279" t="s">
        <v>272</v>
      </c>
      <c r="G279" t="s">
        <v>954</v>
      </c>
      <c r="H279" t="s">
        <v>937</v>
      </c>
      <c r="I279" t="s">
        <v>966</v>
      </c>
      <c r="J279">
        <v>39304</v>
      </c>
      <c r="K279">
        <v>1110.2</v>
      </c>
      <c r="L279">
        <v>23</v>
      </c>
      <c r="M279">
        <v>5</v>
      </c>
      <c r="N279">
        <v>1.39</v>
      </c>
      <c r="O279">
        <v>144</v>
      </c>
      <c r="P279">
        <v>43</v>
      </c>
      <c r="Q279">
        <v>21.32</v>
      </c>
      <c r="R279">
        <v>-23.0837194</v>
      </c>
      <c r="S279">
        <v>144.72258890000001</v>
      </c>
      <c r="T279" t="s">
        <v>939</v>
      </c>
      <c r="U279">
        <v>266708</v>
      </c>
      <c r="V279">
        <v>7445385</v>
      </c>
      <c r="W279">
        <v>55</v>
      </c>
    </row>
    <row r="280" spans="1:23" x14ac:dyDescent="0.25">
      <c r="A280">
        <v>62206</v>
      </c>
      <c r="B280" t="s">
        <v>481</v>
      </c>
      <c r="C280" t="s">
        <v>47</v>
      </c>
      <c r="E280" t="s">
        <v>1061</v>
      </c>
      <c r="F280" t="s">
        <v>272</v>
      </c>
      <c r="G280" t="s">
        <v>954</v>
      </c>
      <c r="H280" t="s">
        <v>937</v>
      </c>
      <c r="I280" t="s">
        <v>966</v>
      </c>
      <c r="J280">
        <v>39304</v>
      </c>
      <c r="K280">
        <v>1110.2</v>
      </c>
      <c r="L280">
        <v>23</v>
      </c>
      <c r="M280">
        <v>5</v>
      </c>
      <c r="N280">
        <v>1.69</v>
      </c>
      <c r="O280">
        <v>144</v>
      </c>
      <c r="P280">
        <v>43</v>
      </c>
      <c r="Q280">
        <v>21.29</v>
      </c>
      <c r="R280">
        <v>-23.083802800000001</v>
      </c>
      <c r="S280">
        <v>144.72258059999999</v>
      </c>
      <c r="T280" t="s">
        <v>939</v>
      </c>
      <c r="U280">
        <v>266707</v>
      </c>
      <c r="V280">
        <v>7445376</v>
      </c>
      <c r="W280">
        <v>55</v>
      </c>
    </row>
    <row r="281" spans="1:23" x14ac:dyDescent="0.25">
      <c r="A281">
        <v>1276</v>
      </c>
      <c r="B281" t="s">
        <v>481</v>
      </c>
      <c r="C281">
        <v>2</v>
      </c>
      <c r="D281">
        <v>23220</v>
      </c>
      <c r="E281" t="s">
        <v>474</v>
      </c>
      <c r="F281" t="s">
        <v>400</v>
      </c>
      <c r="G281" t="s">
        <v>936</v>
      </c>
      <c r="H281" t="s">
        <v>937</v>
      </c>
      <c r="I281" t="s">
        <v>961</v>
      </c>
      <c r="J281">
        <v>30943</v>
      </c>
      <c r="K281">
        <v>1240</v>
      </c>
      <c r="L281">
        <v>26</v>
      </c>
      <c r="M281">
        <v>19</v>
      </c>
      <c r="N281">
        <v>9.5500000000000007</v>
      </c>
      <c r="O281">
        <v>145</v>
      </c>
      <c r="P281">
        <v>5</v>
      </c>
      <c r="Q281">
        <v>5.29</v>
      </c>
      <c r="R281">
        <v>-26.319319400000001</v>
      </c>
      <c r="S281">
        <v>145.08480280000001</v>
      </c>
      <c r="T281" t="s">
        <v>939</v>
      </c>
      <c r="U281">
        <v>308830</v>
      </c>
      <c r="V281">
        <v>7087526</v>
      </c>
      <c r="W281">
        <v>55</v>
      </c>
    </row>
    <row r="282" spans="1:23" x14ac:dyDescent="0.25">
      <c r="A282">
        <v>1277</v>
      </c>
      <c r="B282" t="s">
        <v>481</v>
      </c>
      <c r="C282">
        <v>2</v>
      </c>
      <c r="D282">
        <v>23240</v>
      </c>
      <c r="E282" t="s">
        <v>504</v>
      </c>
      <c r="F282" t="s">
        <v>401</v>
      </c>
      <c r="G282" t="s">
        <v>936</v>
      </c>
      <c r="H282" t="s">
        <v>937</v>
      </c>
      <c r="I282" t="s">
        <v>961</v>
      </c>
      <c r="J282">
        <v>30880</v>
      </c>
      <c r="K282">
        <v>1498.7</v>
      </c>
      <c r="L282">
        <v>26</v>
      </c>
      <c r="M282">
        <v>14</v>
      </c>
      <c r="N282">
        <v>15.7</v>
      </c>
      <c r="O282">
        <v>145</v>
      </c>
      <c r="P282">
        <v>21</v>
      </c>
      <c r="Q282">
        <v>14.96</v>
      </c>
      <c r="R282">
        <v>-26.237694399999999</v>
      </c>
      <c r="S282">
        <v>145.35415560000001</v>
      </c>
      <c r="T282" t="s">
        <v>939</v>
      </c>
      <c r="U282">
        <v>335606</v>
      </c>
      <c r="V282">
        <v>7096938</v>
      </c>
      <c r="W282">
        <v>55</v>
      </c>
    </row>
    <row r="283" spans="1:23" x14ac:dyDescent="0.25">
      <c r="A283">
        <v>1057</v>
      </c>
      <c r="B283" t="s">
        <v>481</v>
      </c>
      <c r="C283">
        <v>0</v>
      </c>
      <c r="D283">
        <v>23600</v>
      </c>
      <c r="E283" t="s">
        <v>987</v>
      </c>
      <c r="F283" t="s">
        <v>1180</v>
      </c>
      <c r="G283" t="s">
        <v>936</v>
      </c>
      <c r="H283" t="s">
        <v>937</v>
      </c>
      <c r="I283" t="s">
        <v>961</v>
      </c>
      <c r="J283">
        <v>32335</v>
      </c>
      <c r="K283">
        <v>769.9</v>
      </c>
      <c r="L283">
        <v>21</v>
      </c>
      <c r="M283">
        <v>9</v>
      </c>
      <c r="N283">
        <v>52.59</v>
      </c>
      <c r="O283">
        <v>141</v>
      </c>
      <c r="P283">
        <v>58</v>
      </c>
      <c r="Q283">
        <v>49.1</v>
      </c>
      <c r="R283">
        <v>-21.164608300000001</v>
      </c>
      <c r="S283">
        <v>141.98030560000001</v>
      </c>
      <c r="T283" t="s">
        <v>939</v>
      </c>
      <c r="U283">
        <v>601774</v>
      </c>
      <c r="V283">
        <v>7659312</v>
      </c>
      <c r="W283">
        <v>54</v>
      </c>
    </row>
    <row r="284" spans="1:23" x14ac:dyDescent="0.25">
      <c r="A284">
        <v>64363</v>
      </c>
      <c r="B284" t="s">
        <v>481</v>
      </c>
      <c r="C284">
        <v>2</v>
      </c>
      <c r="E284" t="s">
        <v>559</v>
      </c>
      <c r="F284" t="s">
        <v>558</v>
      </c>
      <c r="G284" t="s">
        <v>954</v>
      </c>
      <c r="H284" t="s">
        <v>937</v>
      </c>
      <c r="I284" t="s">
        <v>961</v>
      </c>
      <c r="J284">
        <v>40697</v>
      </c>
      <c r="K284">
        <v>759</v>
      </c>
      <c r="L284">
        <v>23</v>
      </c>
      <c r="M284">
        <v>18</v>
      </c>
      <c r="N284">
        <v>35.18</v>
      </c>
      <c r="O284">
        <v>145</v>
      </c>
      <c r="P284">
        <v>1</v>
      </c>
      <c r="Q284">
        <v>51.03</v>
      </c>
      <c r="R284">
        <v>-23.309772200000001</v>
      </c>
      <c r="S284">
        <v>145.0308417</v>
      </c>
      <c r="T284" t="s">
        <v>939</v>
      </c>
      <c r="U284">
        <v>298633</v>
      </c>
      <c r="V284">
        <v>7420809</v>
      </c>
      <c r="W284">
        <v>55</v>
      </c>
    </row>
    <row r="285" spans="1:23" x14ac:dyDescent="0.25">
      <c r="A285">
        <v>64628</v>
      </c>
      <c r="B285" t="s">
        <v>481</v>
      </c>
      <c r="C285">
        <v>2</v>
      </c>
      <c r="E285" t="s">
        <v>559</v>
      </c>
      <c r="F285" t="s">
        <v>562</v>
      </c>
      <c r="G285" t="s">
        <v>954</v>
      </c>
      <c r="H285" t="s">
        <v>937</v>
      </c>
      <c r="I285" t="s">
        <v>961</v>
      </c>
      <c r="J285">
        <v>40714</v>
      </c>
      <c r="K285">
        <v>934.62</v>
      </c>
      <c r="L285">
        <v>23</v>
      </c>
      <c r="M285">
        <v>18</v>
      </c>
      <c r="N285">
        <v>35.42</v>
      </c>
      <c r="O285">
        <v>145</v>
      </c>
      <c r="P285">
        <v>1</v>
      </c>
      <c r="Q285">
        <v>52.35</v>
      </c>
      <c r="R285">
        <v>-23.309838899999999</v>
      </c>
      <c r="S285">
        <v>145.0312083</v>
      </c>
      <c r="T285" t="s">
        <v>939</v>
      </c>
      <c r="U285">
        <v>298671</v>
      </c>
      <c r="V285">
        <v>7420802</v>
      </c>
      <c r="W285">
        <v>55</v>
      </c>
    </row>
    <row r="286" spans="1:23" x14ac:dyDescent="0.25">
      <c r="A286">
        <v>623</v>
      </c>
      <c r="B286" t="s">
        <v>481</v>
      </c>
      <c r="C286">
        <v>0</v>
      </c>
      <c r="D286">
        <v>22288</v>
      </c>
      <c r="E286" t="s">
        <v>943</v>
      </c>
      <c r="F286" t="s">
        <v>1181</v>
      </c>
      <c r="G286" t="s">
        <v>936</v>
      </c>
      <c r="H286" t="s">
        <v>937</v>
      </c>
      <c r="I286" t="s">
        <v>938</v>
      </c>
      <c r="J286">
        <v>23516</v>
      </c>
      <c r="K286">
        <v>1513.6</v>
      </c>
      <c r="L286">
        <v>23</v>
      </c>
      <c r="M286">
        <v>20</v>
      </c>
      <c r="N286">
        <v>48.44</v>
      </c>
      <c r="O286">
        <v>144</v>
      </c>
      <c r="P286">
        <v>56</v>
      </c>
      <c r="Q286">
        <v>28.16</v>
      </c>
      <c r="R286">
        <v>-23.3467889</v>
      </c>
      <c r="S286">
        <v>144.9411556</v>
      </c>
      <c r="T286" t="s">
        <v>939</v>
      </c>
      <c r="U286">
        <v>289517</v>
      </c>
      <c r="V286">
        <v>7416582</v>
      </c>
      <c r="W286">
        <v>55</v>
      </c>
    </row>
    <row r="287" spans="1:23" x14ac:dyDescent="0.25">
      <c r="A287">
        <v>66244</v>
      </c>
      <c r="B287" t="s">
        <v>481</v>
      </c>
      <c r="C287">
        <v>0</v>
      </c>
      <c r="E287" t="s">
        <v>559</v>
      </c>
      <c r="F287" t="s">
        <v>1182</v>
      </c>
      <c r="G287" t="s">
        <v>936</v>
      </c>
      <c r="H287" t="s">
        <v>937</v>
      </c>
      <c r="I287" t="s">
        <v>938</v>
      </c>
      <c r="J287">
        <v>41114</v>
      </c>
      <c r="K287">
        <v>1262</v>
      </c>
      <c r="L287">
        <v>22</v>
      </c>
      <c r="M287">
        <v>59</v>
      </c>
      <c r="N287">
        <v>34.96</v>
      </c>
      <c r="O287">
        <v>143</v>
      </c>
      <c r="P287">
        <v>27</v>
      </c>
      <c r="Q287">
        <v>5.14</v>
      </c>
      <c r="R287">
        <v>-22.993044399999999</v>
      </c>
      <c r="S287">
        <v>143.4514278</v>
      </c>
      <c r="T287" t="s">
        <v>939</v>
      </c>
      <c r="U287">
        <v>751293</v>
      </c>
      <c r="V287">
        <v>7455141</v>
      </c>
      <c r="W287">
        <v>54</v>
      </c>
    </row>
    <row r="288" spans="1:23" x14ac:dyDescent="0.25">
      <c r="A288">
        <v>52115</v>
      </c>
      <c r="B288" t="s">
        <v>481</v>
      </c>
      <c r="C288">
        <v>0</v>
      </c>
      <c r="E288" t="s">
        <v>536</v>
      </c>
      <c r="F288" t="s">
        <v>1183</v>
      </c>
      <c r="G288" t="s">
        <v>936</v>
      </c>
      <c r="H288" t="s">
        <v>937</v>
      </c>
      <c r="I288" t="s">
        <v>938</v>
      </c>
      <c r="J288">
        <v>35430</v>
      </c>
      <c r="K288">
        <v>1722</v>
      </c>
      <c r="L288">
        <v>25</v>
      </c>
      <c r="M288">
        <v>5</v>
      </c>
      <c r="N288">
        <v>28.93</v>
      </c>
      <c r="O288">
        <v>143</v>
      </c>
      <c r="P288">
        <v>50</v>
      </c>
      <c r="Q288">
        <v>46.5</v>
      </c>
      <c r="R288">
        <v>-25.091369400000001</v>
      </c>
      <c r="S288">
        <v>143.84625</v>
      </c>
      <c r="T288" t="s">
        <v>939</v>
      </c>
      <c r="U288">
        <v>787079</v>
      </c>
      <c r="V288">
        <v>7221900</v>
      </c>
      <c r="W288">
        <v>54</v>
      </c>
    </row>
    <row r="289" spans="1:23" x14ac:dyDescent="0.25">
      <c r="A289">
        <v>67010</v>
      </c>
      <c r="B289" t="s">
        <v>481</v>
      </c>
      <c r="C289">
        <v>0</v>
      </c>
      <c r="E289" t="s">
        <v>491</v>
      </c>
      <c r="F289" t="s">
        <v>1184</v>
      </c>
      <c r="G289" t="s">
        <v>954</v>
      </c>
      <c r="H289" t="s">
        <v>937</v>
      </c>
      <c r="I289" t="s">
        <v>966</v>
      </c>
      <c r="J289">
        <v>41222</v>
      </c>
      <c r="K289">
        <v>1001.13</v>
      </c>
      <c r="L289">
        <v>22</v>
      </c>
      <c r="M289">
        <v>26</v>
      </c>
      <c r="N289">
        <v>27.97</v>
      </c>
      <c r="O289">
        <v>146</v>
      </c>
      <c r="P289">
        <v>0</v>
      </c>
      <c r="Q289">
        <v>33.67</v>
      </c>
      <c r="R289">
        <v>-22.441102799999999</v>
      </c>
      <c r="S289">
        <v>146.00935279999999</v>
      </c>
      <c r="T289" t="s">
        <v>939</v>
      </c>
      <c r="U289">
        <v>398060</v>
      </c>
      <c r="V289">
        <v>7518003</v>
      </c>
      <c r="W289">
        <v>55</v>
      </c>
    </row>
    <row r="290" spans="1:23" x14ac:dyDescent="0.25">
      <c r="A290">
        <v>66423</v>
      </c>
      <c r="B290" t="s">
        <v>481</v>
      </c>
      <c r="C290">
        <v>0</v>
      </c>
      <c r="E290" t="s">
        <v>559</v>
      </c>
      <c r="F290" t="s">
        <v>1185</v>
      </c>
      <c r="G290" t="s">
        <v>936</v>
      </c>
      <c r="H290" t="s">
        <v>937</v>
      </c>
      <c r="I290" t="s">
        <v>966</v>
      </c>
      <c r="J290">
        <v>41147</v>
      </c>
      <c r="K290">
        <v>992.7</v>
      </c>
      <c r="L290">
        <v>23</v>
      </c>
      <c r="M290">
        <v>22</v>
      </c>
      <c r="N290">
        <v>50.65</v>
      </c>
      <c r="O290">
        <v>144</v>
      </c>
      <c r="P290">
        <v>4</v>
      </c>
      <c r="Q290">
        <v>26.38</v>
      </c>
      <c r="R290">
        <v>-23.3807361</v>
      </c>
      <c r="S290">
        <v>144.0739944</v>
      </c>
      <c r="T290" t="s">
        <v>939</v>
      </c>
      <c r="U290">
        <v>200895</v>
      </c>
      <c r="V290">
        <v>7411290</v>
      </c>
      <c r="W290">
        <v>55</v>
      </c>
    </row>
    <row r="291" spans="1:23" x14ac:dyDescent="0.25">
      <c r="A291">
        <v>704</v>
      </c>
      <c r="B291" t="s">
        <v>481</v>
      </c>
      <c r="C291">
        <v>0</v>
      </c>
      <c r="D291">
        <v>22089</v>
      </c>
      <c r="E291" t="s">
        <v>1186</v>
      </c>
      <c r="F291" t="s">
        <v>1187</v>
      </c>
      <c r="G291" t="s">
        <v>936</v>
      </c>
      <c r="H291" t="s">
        <v>1188</v>
      </c>
      <c r="I291" t="s">
        <v>938</v>
      </c>
      <c r="J291">
        <v>21571</v>
      </c>
      <c r="K291">
        <v>480.1</v>
      </c>
      <c r="L291">
        <v>25</v>
      </c>
      <c r="M291">
        <v>59</v>
      </c>
      <c r="N291">
        <v>54.5</v>
      </c>
      <c r="O291">
        <v>143</v>
      </c>
      <c r="P291">
        <v>57</v>
      </c>
      <c r="Q291">
        <v>4.24</v>
      </c>
      <c r="R291">
        <v>-25.998472199999998</v>
      </c>
      <c r="S291">
        <v>143.95117780000001</v>
      </c>
      <c r="T291" t="s">
        <v>939</v>
      </c>
      <c r="U291">
        <v>795433</v>
      </c>
      <c r="V291">
        <v>7121138</v>
      </c>
      <c r="W291">
        <v>54</v>
      </c>
    </row>
    <row r="292" spans="1:23" x14ac:dyDescent="0.25">
      <c r="A292">
        <v>703</v>
      </c>
      <c r="B292" t="s">
        <v>481</v>
      </c>
      <c r="C292">
        <v>0</v>
      </c>
      <c r="D292">
        <v>22072</v>
      </c>
      <c r="E292" t="s">
        <v>1186</v>
      </c>
      <c r="F292" t="s">
        <v>1189</v>
      </c>
      <c r="G292" t="s">
        <v>936</v>
      </c>
      <c r="H292" t="s">
        <v>1188</v>
      </c>
      <c r="I292" t="s">
        <v>938</v>
      </c>
      <c r="J292">
        <v>21154</v>
      </c>
      <c r="K292">
        <v>249.9</v>
      </c>
      <c r="L292">
        <v>26</v>
      </c>
      <c r="M292">
        <v>6</v>
      </c>
      <c r="N292">
        <v>54.5</v>
      </c>
      <c r="O292">
        <v>143</v>
      </c>
      <c r="P292">
        <v>54</v>
      </c>
      <c r="Q292">
        <v>4.25</v>
      </c>
      <c r="R292">
        <v>-26.115138900000002</v>
      </c>
      <c r="S292">
        <v>143.9011806</v>
      </c>
      <c r="T292" t="s">
        <v>939</v>
      </c>
      <c r="U292">
        <v>790137</v>
      </c>
      <c r="V292">
        <v>7108320</v>
      </c>
      <c r="W292">
        <v>54</v>
      </c>
    </row>
    <row r="293" spans="1:23" x14ac:dyDescent="0.25">
      <c r="A293">
        <v>62965</v>
      </c>
      <c r="B293" t="s">
        <v>481</v>
      </c>
      <c r="C293" t="s">
        <v>47</v>
      </c>
      <c r="E293" t="s">
        <v>491</v>
      </c>
      <c r="F293" t="s">
        <v>273</v>
      </c>
      <c r="G293" t="s">
        <v>954</v>
      </c>
      <c r="H293" t="s">
        <v>937</v>
      </c>
      <c r="I293" t="s">
        <v>938</v>
      </c>
      <c r="J293">
        <v>40208</v>
      </c>
      <c r="K293">
        <v>697.59</v>
      </c>
      <c r="L293">
        <v>22</v>
      </c>
      <c r="M293">
        <v>3</v>
      </c>
      <c r="N293">
        <v>57.78</v>
      </c>
      <c r="O293">
        <v>146</v>
      </c>
      <c r="P293">
        <v>14</v>
      </c>
      <c r="Q293">
        <v>26.03</v>
      </c>
      <c r="R293">
        <v>-22.066050000000001</v>
      </c>
      <c r="S293">
        <v>146.24056390000001</v>
      </c>
      <c r="T293" t="s">
        <v>939</v>
      </c>
      <c r="U293">
        <v>421645</v>
      </c>
      <c r="V293">
        <v>7559659</v>
      </c>
      <c r="W293">
        <v>55</v>
      </c>
    </row>
    <row r="294" spans="1:23" x14ac:dyDescent="0.25">
      <c r="A294">
        <v>62847</v>
      </c>
      <c r="B294" t="s">
        <v>481</v>
      </c>
      <c r="C294" t="s">
        <v>47</v>
      </c>
      <c r="E294" t="s">
        <v>491</v>
      </c>
      <c r="F294" t="s">
        <v>563</v>
      </c>
      <c r="G294" t="s">
        <v>954</v>
      </c>
      <c r="H294" t="s">
        <v>937</v>
      </c>
      <c r="I294" t="s">
        <v>938</v>
      </c>
      <c r="J294">
        <v>40173</v>
      </c>
      <c r="K294">
        <v>1414.3</v>
      </c>
      <c r="L294">
        <v>21</v>
      </c>
      <c r="M294">
        <v>4</v>
      </c>
      <c r="N294">
        <v>0.9</v>
      </c>
      <c r="O294">
        <v>145</v>
      </c>
      <c r="P294">
        <v>4</v>
      </c>
      <c r="Q294">
        <v>35.6</v>
      </c>
      <c r="R294">
        <v>-21.0669167</v>
      </c>
      <c r="S294">
        <v>145.07655560000001</v>
      </c>
      <c r="T294" t="s">
        <v>939</v>
      </c>
      <c r="U294">
        <v>300159</v>
      </c>
      <c r="V294">
        <v>7669232</v>
      </c>
      <c r="W294">
        <v>55</v>
      </c>
    </row>
    <row r="295" spans="1:23" x14ac:dyDescent="0.25">
      <c r="A295">
        <v>62672</v>
      </c>
      <c r="B295" t="s">
        <v>481</v>
      </c>
      <c r="C295" t="s">
        <v>47</v>
      </c>
      <c r="E295" t="s">
        <v>1164</v>
      </c>
      <c r="F295" t="s">
        <v>565</v>
      </c>
      <c r="G295" t="s">
        <v>954</v>
      </c>
      <c r="H295" t="s">
        <v>937</v>
      </c>
      <c r="I295" t="s">
        <v>938</v>
      </c>
      <c r="J295">
        <v>40093</v>
      </c>
      <c r="K295">
        <v>548</v>
      </c>
      <c r="L295">
        <v>21</v>
      </c>
      <c r="M295">
        <v>8</v>
      </c>
      <c r="N295">
        <v>29.4</v>
      </c>
      <c r="O295">
        <v>144</v>
      </c>
      <c r="P295">
        <v>36</v>
      </c>
      <c r="Q295">
        <v>12.6</v>
      </c>
      <c r="R295">
        <v>-21.141500000000001</v>
      </c>
      <c r="S295">
        <v>144.6035</v>
      </c>
      <c r="T295" t="s">
        <v>939</v>
      </c>
      <c r="U295">
        <v>251115</v>
      </c>
      <c r="V295">
        <v>7660306</v>
      </c>
      <c r="W295">
        <v>55</v>
      </c>
    </row>
    <row r="296" spans="1:23" x14ac:dyDescent="0.25">
      <c r="A296">
        <v>62923</v>
      </c>
      <c r="B296" t="s">
        <v>481</v>
      </c>
      <c r="C296" t="s">
        <v>47</v>
      </c>
      <c r="E296" t="s">
        <v>1164</v>
      </c>
      <c r="F296" t="s">
        <v>568</v>
      </c>
      <c r="G296" t="s">
        <v>954</v>
      </c>
      <c r="H296" t="s">
        <v>937</v>
      </c>
      <c r="I296" t="s">
        <v>938</v>
      </c>
      <c r="J296">
        <v>40118</v>
      </c>
      <c r="K296">
        <v>1401</v>
      </c>
      <c r="L296">
        <v>21</v>
      </c>
      <c r="M296">
        <v>8</v>
      </c>
      <c r="N296">
        <v>28.91</v>
      </c>
      <c r="O296">
        <v>144</v>
      </c>
      <c r="P296">
        <v>36</v>
      </c>
      <c r="Q296">
        <v>5.62</v>
      </c>
      <c r="R296">
        <v>-21.141363900000002</v>
      </c>
      <c r="S296">
        <v>144.6015611</v>
      </c>
      <c r="T296" t="s">
        <v>939</v>
      </c>
      <c r="U296">
        <v>250913</v>
      </c>
      <c r="V296">
        <v>7660318</v>
      </c>
      <c r="W296">
        <v>55</v>
      </c>
    </row>
    <row r="297" spans="1:23" x14ac:dyDescent="0.25">
      <c r="A297">
        <v>62599</v>
      </c>
      <c r="B297" t="s">
        <v>481</v>
      </c>
      <c r="C297" t="s">
        <v>47</v>
      </c>
      <c r="E297" t="s">
        <v>1164</v>
      </c>
      <c r="F297" t="s">
        <v>572</v>
      </c>
      <c r="G297" t="s">
        <v>954</v>
      </c>
      <c r="H297" t="s">
        <v>937</v>
      </c>
      <c r="I297" t="s">
        <v>938</v>
      </c>
      <c r="J297">
        <v>40081</v>
      </c>
      <c r="K297">
        <v>1273.9000000000001</v>
      </c>
      <c r="L297">
        <v>21</v>
      </c>
      <c r="M297">
        <v>29</v>
      </c>
      <c r="N297">
        <v>59.29</v>
      </c>
      <c r="O297">
        <v>144</v>
      </c>
      <c r="P297">
        <v>23</v>
      </c>
      <c r="Q297">
        <v>57.3</v>
      </c>
      <c r="R297">
        <v>-21.499802800000001</v>
      </c>
      <c r="S297">
        <v>144.39924999999999</v>
      </c>
      <c r="T297" t="s">
        <v>939</v>
      </c>
      <c r="U297">
        <v>230548</v>
      </c>
      <c r="V297">
        <v>7620286</v>
      </c>
      <c r="W297">
        <v>55</v>
      </c>
    </row>
    <row r="298" spans="1:23" x14ac:dyDescent="0.25">
      <c r="A298">
        <v>67546</v>
      </c>
      <c r="B298" t="s">
        <v>481</v>
      </c>
      <c r="C298">
        <v>0</v>
      </c>
      <c r="E298" t="s">
        <v>1164</v>
      </c>
      <c r="F298" t="s">
        <v>1190</v>
      </c>
      <c r="G298" t="s">
        <v>954</v>
      </c>
      <c r="H298" t="s">
        <v>937</v>
      </c>
      <c r="I298" t="s">
        <v>938</v>
      </c>
      <c r="J298">
        <v>41280</v>
      </c>
      <c r="K298">
        <v>1419.9</v>
      </c>
      <c r="L298">
        <v>21</v>
      </c>
      <c r="M298">
        <v>33</v>
      </c>
      <c r="N298">
        <v>43.55</v>
      </c>
      <c r="O298">
        <v>144</v>
      </c>
      <c r="P298">
        <v>54</v>
      </c>
      <c r="Q298">
        <v>21.65</v>
      </c>
      <c r="R298">
        <v>-21.5620972</v>
      </c>
      <c r="S298">
        <v>144.9060139</v>
      </c>
      <c r="T298" t="s">
        <v>939</v>
      </c>
      <c r="U298">
        <v>283163</v>
      </c>
      <c r="V298">
        <v>7614177</v>
      </c>
      <c r="W298">
        <v>55</v>
      </c>
    </row>
    <row r="299" spans="1:23" x14ac:dyDescent="0.25">
      <c r="A299">
        <v>52061</v>
      </c>
      <c r="B299" t="s">
        <v>481</v>
      </c>
      <c r="C299">
        <v>2</v>
      </c>
      <c r="E299" t="s">
        <v>536</v>
      </c>
      <c r="F299" t="s">
        <v>402</v>
      </c>
      <c r="G299" t="s">
        <v>936</v>
      </c>
      <c r="H299" t="s">
        <v>937</v>
      </c>
      <c r="I299" t="s">
        <v>938</v>
      </c>
      <c r="J299">
        <v>35232</v>
      </c>
      <c r="K299">
        <v>1830</v>
      </c>
      <c r="L299">
        <v>23</v>
      </c>
      <c r="M299">
        <v>48</v>
      </c>
      <c r="N299">
        <v>51.24</v>
      </c>
      <c r="O299">
        <v>145</v>
      </c>
      <c r="P299">
        <v>12</v>
      </c>
      <c r="Q299">
        <v>51.19</v>
      </c>
      <c r="R299">
        <v>-23.814233300000001</v>
      </c>
      <c r="S299">
        <v>145.21421939999999</v>
      </c>
      <c r="T299" t="s">
        <v>939</v>
      </c>
      <c r="U299">
        <v>318086</v>
      </c>
      <c r="V299">
        <v>7365186</v>
      </c>
      <c r="W299">
        <v>55</v>
      </c>
    </row>
    <row r="300" spans="1:23" x14ac:dyDescent="0.25">
      <c r="A300">
        <v>57293</v>
      </c>
      <c r="B300" t="s">
        <v>481</v>
      </c>
      <c r="C300">
        <v>0</v>
      </c>
      <c r="E300" t="s">
        <v>952</v>
      </c>
      <c r="F300" t="s">
        <v>1191</v>
      </c>
      <c r="G300" t="s">
        <v>954</v>
      </c>
      <c r="H300" t="s">
        <v>937</v>
      </c>
      <c r="I300" t="s">
        <v>938</v>
      </c>
      <c r="J300">
        <v>34252</v>
      </c>
      <c r="K300">
        <v>1003.9</v>
      </c>
      <c r="L300">
        <v>22</v>
      </c>
      <c r="M300">
        <v>58</v>
      </c>
      <c r="N300">
        <v>39.94</v>
      </c>
      <c r="O300">
        <v>145</v>
      </c>
      <c r="P300">
        <v>31</v>
      </c>
      <c r="Q300">
        <v>47.6</v>
      </c>
      <c r="R300">
        <v>-22.977761099999999</v>
      </c>
      <c r="S300">
        <v>145.5298889</v>
      </c>
      <c r="T300" t="s">
        <v>939</v>
      </c>
      <c r="U300">
        <v>349304</v>
      </c>
      <c r="V300">
        <v>7458178</v>
      </c>
      <c r="W300">
        <v>55</v>
      </c>
    </row>
    <row r="301" spans="1:23" x14ac:dyDescent="0.25">
      <c r="A301">
        <v>2761</v>
      </c>
      <c r="B301" t="s">
        <v>481</v>
      </c>
      <c r="C301">
        <v>0</v>
      </c>
      <c r="E301" t="s">
        <v>956</v>
      </c>
      <c r="F301" t="s">
        <v>1192</v>
      </c>
      <c r="G301" t="s">
        <v>958</v>
      </c>
      <c r="H301" t="s">
        <v>959</v>
      </c>
      <c r="I301" t="s">
        <v>938</v>
      </c>
      <c r="J301">
        <v>23285</v>
      </c>
      <c r="K301">
        <v>44.2</v>
      </c>
      <c r="L301">
        <v>24</v>
      </c>
      <c r="M301">
        <v>34</v>
      </c>
      <c r="N301">
        <v>9.4</v>
      </c>
      <c r="O301">
        <v>147</v>
      </c>
      <c r="P301">
        <v>33</v>
      </c>
      <c r="Q301">
        <v>59.01</v>
      </c>
      <c r="R301">
        <v>-24.569277799999998</v>
      </c>
      <c r="S301">
        <v>147.5663917</v>
      </c>
      <c r="T301" t="s">
        <v>939</v>
      </c>
      <c r="U301">
        <v>557353</v>
      </c>
      <c r="V301">
        <v>7282617</v>
      </c>
      <c r="W301">
        <v>55</v>
      </c>
    </row>
    <row r="302" spans="1:23" x14ac:dyDescent="0.25">
      <c r="A302">
        <v>458</v>
      </c>
      <c r="B302" t="s">
        <v>481</v>
      </c>
      <c r="C302">
        <v>0</v>
      </c>
      <c r="E302" t="s">
        <v>969</v>
      </c>
      <c r="F302" t="s">
        <v>1192</v>
      </c>
      <c r="G302" t="s">
        <v>958</v>
      </c>
      <c r="H302" t="s">
        <v>959</v>
      </c>
      <c r="I302" t="s">
        <v>938</v>
      </c>
      <c r="J302">
        <v>26406</v>
      </c>
      <c r="K302">
        <v>366</v>
      </c>
      <c r="L302">
        <v>24</v>
      </c>
      <c r="M302">
        <v>38</v>
      </c>
      <c r="N302">
        <v>54.39</v>
      </c>
      <c r="O302">
        <v>148</v>
      </c>
      <c r="P302">
        <v>28</v>
      </c>
      <c r="Q302">
        <v>3.97</v>
      </c>
      <c r="R302">
        <v>-24.648441699999999</v>
      </c>
      <c r="S302">
        <v>148.46776940000001</v>
      </c>
      <c r="T302" t="s">
        <v>939</v>
      </c>
      <c r="U302">
        <v>648542</v>
      </c>
      <c r="V302">
        <v>7273176</v>
      </c>
      <c r="W302">
        <v>55</v>
      </c>
    </row>
    <row r="303" spans="1:23" x14ac:dyDescent="0.25">
      <c r="A303">
        <v>466</v>
      </c>
      <c r="B303" t="s">
        <v>481</v>
      </c>
      <c r="C303">
        <v>0</v>
      </c>
      <c r="E303" t="s">
        <v>969</v>
      </c>
      <c r="F303" t="s">
        <v>1193</v>
      </c>
      <c r="G303" t="s">
        <v>958</v>
      </c>
      <c r="H303" t="s">
        <v>959</v>
      </c>
      <c r="I303" t="s">
        <v>938</v>
      </c>
      <c r="J303">
        <v>26801</v>
      </c>
      <c r="K303">
        <v>500</v>
      </c>
      <c r="L303">
        <v>24</v>
      </c>
      <c r="M303">
        <v>24</v>
      </c>
      <c r="N303">
        <v>54.42</v>
      </c>
      <c r="O303">
        <v>148</v>
      </c>
      <c r="P303">
        <v>10</v>
      </c>
      <c r="Q303">
        <v>3.98</v>
      </c>
      <c r="R303">
        <v>-24.415116699999999</v>
      </c>
      <c r="S303">
        <v>148.1677722</v>
      </c>
      <c r="T303" t="s">
        <v>939</v>
      </c>
      <c r="U303">
        <v>618397</v>
      </c>
      <c r="V303">
        <v>7299305</v>
      </c>
      <c r="W303">
        <v>55</v>
      </c>
    </row>
    <row r="304" spans="1:23" x14ac:dyDescent="0.25">
      <c r="A304">
        <v>2770</v>
      </c>
      <c r="B304" t="s">
        <v>481</v>
      </c>
      <c r="C304">
        <v>0</v>
      </c>
      <c r="E304" t="s">
        <v>956</v>
      </c>
      <c r="F304" t="s">
        <v>1193</v>
      </c>
      <c r="G304" t="s">
        <v>958</v>
      </c>
      <c r="H304" t="s">
        <v>959</v>
      </c>
      <c r="I304" t="s">
        <v>938</v>
      </c>
      <c r="J304">
        <v>23012</v>
      </c>
      <c r="K304">
        <v>12.2</v>
      </c>
      <c r="L304">
        <v>24</v>
      </c>
      <c r="M304">
        <v>9</v>
      </c>
      <c r="N304">
        <v>2.41</v>
      </c>
      <c r="O304">
        <v>147</v>
      </c>
      <c r="P304">
        <v>22</v>
      </c>
      <c r="Q304">
        <v>28.99</v>
      </c>
      <c r="R304">
        <v>-24.150669400000002</v>
      </c>
      <c r="S304">
        <v>147.3747194</v>
      </c>
      <c r="T304" t="s">
        <v>939</v>
      </c>
      <c r="U304">
        <v>538069</v>
      </c>
      <c r="V304">
        <v>7329032</v>
      </c>
      <c r="W304">
        <v>55</v>
      </c>
    </row>
    <row r="305" spans="1:23" x14ac:dyDescent="0.25">
      <c r="A305">
        <v>467</v>
      </c>
      <c r="B305" t="s">
        <v>481</v>
      </c>
      <c r="C305">
        <v>0</v>
      </c>
      <c r="E305" t="s">
        <v>969</v>
      </c>
      <c r="F305" t="s">
        <v>1194</v>
      </c>
      <c r="G305" t="s">
        <v>958</v>
      </c>
      <c r="H305" t="s">
        <v>959</v>
      </c>
      <c r="I305" t="s">
        <v>938</v>
      </c>
      <c r="J305">
        <v>26843</v>
      </c>
      <c r="K305">
        <v>472</v>
      </c>
      <c r="L305">
        <v>24</v>
      </c>
      <c r="M305">
        <v>30</v>
      </c>
      <c r="N305">
        <v>54.42</v>
      </c>
      <c r="O305">
        <v>147</v>
      </c>
      <c r="P305">
        <v>58</v>
      </c>
      <c r="Q305">
        <v>3.99</v>
      </c>
      <c r="R305">
        <v>-24.5151167</v>
      </c>
      <c r="S305">
        <v>147.96777499999999</v>
      </c>
      <c r="T305" t="s">
        <v>939</v>
      </c>
      <c r="U305">
        <v>598041</v>
      </c>
      <c r="V305">
        <v>7288388</v>
      </c>
      <c r="W305">
        <v>55</v>
      </c>
    </row>
    <row r="306" spans="1:23" x14ac:dyDescent="0.25">
      <c r="A306">
        <v>2771</v>
      </c>
      <c r="B306" t="s">
        <v>481</v>
      </c>
      <c r="C306">
        <v>0</v>
      </c>
      <c r="E306" t="s">
        <v>956</v>
      </c>
      <c r="F306" t="s">
        <v>1194</v>
      </c>
      <c r="G306" t="s">
        <v>958</v>
      </c>
      <c r="H306" t="s">
        <v>959</v>
      </c>
      <c r="I306" t="s">
        <v>938</v>
      </c>
      <c r="J306">
        <v>23012</v>
      </c>
      <c r="K306">
        <v>42.7</v>
      </c>
      <c r="L306">
        <v>24</v>
      </c>
      <c r="M306">
        <v>8</v>
      </c>
      <c r="N306">
        <v>49.42</v>
      </c>
      <c r="O306">
        <v>147</v>
      </c>
      <c r="P306">
        <v>22</v>
      </c>
      <c r="Q306">
        <v>32.99</v>
      </c>
      <c r="R306">
        <v>-24.147061099999998</v>
      </c>
      <c r="S306">
        <v>147.3758306</v>
      </c>
      <c r="T306" t="s">
        <v>939</v>
      </c>
      <c r="U306">
        <v>538183</v>
      </c>
      <c r="V306">
        <v>7329431</v>
      </c>
      <c r="W306">
        <v>55</v>
      </c>
    </row>
    <row r="307" spans="1:23" x14ac:dyDescent="0.25">
      <c r="A307">
        <v>469</v>
      </c>
      <c r="B307" t="s">
        <v>481</v>
      </c>
      <c r="C307">
        <v>0</v>
      </c>
      <c r="E307" t="s">
        <v>969</v>
      </c>
      <c r="F307" t="s">
        <v>1195</v>
      </c>
      <c r="G307" t="s">
        <v>958</v>
      </c>
      <c r="H307" t="s">
        <v>959</v>
      </c>
      <c r="I307" t="s">
        <v>938</v>
      </c>
      <c r="J307">
        <v>27128</v>
      </c>
      <c r="K307">
        <v>889</v>
      </c>
      <c r="L307">
        <v>24</v>
      </c>
      <c r="M307">
        <v>15</v>
      </c>
      <c r="N307">
        <v>54.43</v>
      </c>
      <c r="O307">
        <v>147</v>
      </c>
      <c r="P307">
        <v>10</v>
      </c>
      <c r="Q307">
        <v>4.01</v>
      </c>
      <c r="R307">
        <v>-24.2651194</v>
      </c>
      <c r="S307">
        <v>147.16778059999999</v>
      </c>
      <c r="T307" t="s">
        <v>939</v>
      </c>
      <c r="U307">
        <v>517030</v>
      </c>
      <c r="V307">
        <v>7316401</v>
      </c>
      <c r="W307">
        <v>55</v>
      </c>
    </row>
    <row r="308" spans="1:23" x14ac:dyDescent="0.25">
      <c r="A308">
        <v>2773</v>
      </c>
      <c r="B308" t="s">
        <v>481</v>
      </c>
      <c r="C308">
        <v>0</v>
      </c>
      <c r="E308" t="s">
        <v>956</v>
      </c>
      <c r="F308" t="s">
        <v>1195</v>
      </c>
      <c r="G308" t="s">
        <v>958</v>
      </c>
      <c r="H308" t="s">
        <v>959</v>
      </c>
      <c r="I308" t="s">
        <v>938</v>
      </c>
      <c r="J308">
        <v>23012</v>
      </c>
      <c r="K308">
        <v>76.2</v>
      </c>
      <c r="L308">
        <v>24</v>
      </c>
      <c r="M308">
        <v>45</v>
      </c>
      <c r="N308">
        <v>30.42</v>
      </c>
      <c r="O308">
        <v>147</v>
      </c>
      <c r="P308">
        <v>21</v>
      </c>
      <c r="Q308">
        <v>47.02</v>
      </c>
      <c r="R308">
        <v>-24.75845</v>
      </c>
      <c r="S308">
        <v>147.36306110000001</v>
      </c>
      <c r="T308" t="s">
        <v>939</v>
      </c>
      <c r="U308">
        <v>536708</v>
      </c>
      <c r="V308">
        <v>7261740</v>
      </c>
      <c r="W308">
        <v>55</v>
      </c>
    </row>
    <row r="309" spans="1:23" x14ac:dyDescent="0.25">
      <c r="A309">
        <v>470</v>
      </c>
      <c r="B309" t="s">
        <v>481</v>
      </c>
      <c r="C309">
        <v>0</v>
      </c>
      <c r="E309" t="s">
        <v>969</v>
      </c>
      <c r="F309" t="s">
        <v>1196</v>
      </c>
      <c r="G309" t="s">
        <v>958</v>
      </c>
      <c r="H309" t="s">
        <v>959</v>
      </c>
      <c r="I309" t="s">
        <v>938</v>
      </c>
      <c r="J309">
        <v>28307</v>
      </c>
      <c r="K309">
        <v>902</v>
      </c>
      <c r="L309">
        <v>24</v>
      </c>
      <c r="M309">
        <v>3</v>
      </c>
      <c r="N309">
        <v>20</v>
      </c>
      <c r="O309">
        <v>148</v>
      </c>
      <c r="P309">
        <v>9</v>
      </c>
      <c r="Q309">
        <v>36</v>
      </c>
      <c r="R309">
        <v>-24.055555600000002</v>
      </c>
      <c r="S309">
        <v>148.16</v>
      </c>
      <c r="T309" t="s">
        <v>939</v>
      </c>
      <c r="U309">
        <v>617940</v>
      </c>
      <c r="V309">
        <v>7339127</v>
      </c>
      <c r="W309">
        <v>55</v>
      </c>
    </row>
    <row r="310" spans="1:23" x14ac:dyDescent="0.25">
      <c r="A310">
        <v>2774</v>
      </c>
      <c r="B310" t="s">
        <v>481</v>
      </c>
      <c r="C310">
        <v>0</v>
      </c>
      <c r="E310" t="s">
        <v>956</v>
      </c>
      <c r="F310" t="s">
        <v>1196</v>
      </c>
      <c r="G310" t="s">
        <v>958</v>
      </c>
      <c r="H310" t="s">
        <v>959</v>
      </c>
      <c r="I310" t="s">
        <v>938</v>
      </c>
      <c r="J310">
        <v>23012</v>
      </c>
      <c r="K310">
        <v>70.099999999999994</v>
      </c>
      <c r="L310">
        <v>24</v>
      </c>
      <c r="M310">
        <v>45</v>
      </c>
      <c r="N310">
        <v>24.4</v>
      </c>
      <c r="O310">
        <v>147</v>
      </c>
      <c r="P310">
        <v>21</v>
      </c>
      <c r="Q310">
        <v>25.03</v>
      </c>
      <c r="R310">
        <v>-24.756777799999998</v>
      </c>
      <c r="S310">
        <v>147.35695279999999</v>
      </c>
      <c r="T310" t="s">
        <v>939</v>
      </c>
      <c r="U310">
        <v>536091</v>
      </c>
      <c r="V310">
        <v>7261927</v>
      </c>
      <c r="W310">
        <v>55</v>
      </c>
    </row>
    <row r="311" spans="1:23" x14ac:dyDescent="0.25">
      <c r="A311">
        <v>471</v>
      </c>
      <c r="B311" t="s">
        <v>481</v>
      </c>
      <c r="C311">
        <v>0</v>
      </c>
      <c r="E311" t="s">
        <v>969</v>
      </c>
      <c r="F311" t="s">
        <v>1197</v>
      </c>
      <c r="G311" t="s">
        <v>958</v>
      </c>
      <c r="H311" t="s">
        <v>959</v>
      </c>
      <c r="I311" t="s">
        <v>938</v>
      </c>
      <c r="J311">
        <v>28538</v>
      </c>
      <c r="K311">
        <v>724</v>
      </c>
      <c r="L311">
        <v>24</v>
      </c>
      <c r="M311">
        <v>2</v>
      </c>
      <c r="N311">
        <v>48.41</v>
      </c>
      <c r="O311">
        <v>148</v>
      </c>
      <c r="P311">
        <v>11</v>
      </c>
      <c r="Q311">
        <v>18.95</v>
      </c>
      <c r="R311">
        <v>-24.046780600000002</v>
      </c>
      <c r="S311">
        <v>148.1885972</v>
      </c>
      <c r="T311" t="s">
        <v>939</v>
      </c>
      <c r="U311">
        <v>620856</v>
      </c>
      <c r="V311">
        <v>7340074</v>
      </c>
      <c r="W311">
        <v>55</v>
      </c>
    </row>
    <row r="312" spans="1:23" x14ac:dyDescent="0.25">
      <c r="A312">
        <v>2775</v>
      </c>
      <c r="B312" t="s">
        <v>481</v>
      </c>
      <c r="C312">
        <v>0</v>
      </c>
      <c r="E312" t="s">
        <v>956</v>
      </c>
      <c r="F312" t="s">
        <v>1197</v>
      </c>
      <c r="G312" t="s">
        <v>958</v>
      </c>
      <c r="H312" t="s">
        <v>959</v>
      </c>
      <c r="I312" t="s">
        <v>938</v>
      </c>
      <c r="J312">
        <v>23012</v>
      </c>
      <c r="K312">
        <v>76.2</v>
      </c>
      <c r="L312">
        <v>24</v>
      </c>
      <c r="M312">
        <v>44</v>
      </c>
      <c r="N312">
        <v>49.42</v>
      </c>
      <c r="O312">
        <v>147</v>
      </c>
      <c r="P312">
        <v>20</v>
      </c>
      <c r="Q312">
        <v>56.03</v>
      </c>
      <c r="R312">
        <v>-24.7470611</v>
      </c>
      <c r="S312">
        <v>147.34889720000001</v>
      </c>
      <c r="T312" t="s">
        <v>939</v>
      </c>
      <c r="U312">
        <v>535279</v>
      </c>
      <c r="V312">
        <v>7263005</v>
      </c>
      <c r="W312">
        <v>55</v>
      </c>
    </row>
    <row r="313" spans="1:23" x14ac:dyDescent="0.25">
      <c r="A313">
        <v>2762</v>
      </c>
      <c r="B313" t="s">
        <v>481</v>
      </c>
      <c r="C313">
        <v>0</v>
      </c>
      <c r="E313" t="s">
        <v>956</v>
      </c>
      <c r="F313" t="s">
        <v>1198</v>
      </c>
      <c r="G313" t="s">
        <v>958</v>
      </c>
      <c r="H313" t="s">
        <v>959</v>
      </c>
      <c r="I313" t="s">
        <v>938</v>
      </c>
      <c r="J313">
        <v>23012</v>
      </c>
      <c r="K313">
        <v>54.9</v>
      </c>
      <c r="L313">
        <v>24</v>
      </c>
      <c r="M313">
        <v>38</v>
      </c>
      <c r="N313">
        <v>45.41</v>
      </c>
      <c r="O313">
        <v>147</v>
      </c>
      <c r="P313">
        <v>14</v>
      </c>
      <c r="Q313">
        <v>52.02</v>
      </c>
      <c r="R313">
        <v>-24.645947199999998</v>
      </c>
      <c r="S313">
        <v>147.24778330000001</v>
      </c>
      <c r="T313" t="s">
        <v>939</v>
      </c>
      <c r="U313">
        <v>525075</v>
      </c>
      <c r="V313">
        <v>7274223</v>
      </c>
      <c r="W313">
        <v>55</v>
      </c>
    </row>
    <row r="314" spans="1:23" x14ac:dyDescent="0.25">
      <c r="A314">
        <v>459</v>
      </c>
      <c r="B314" t="s">
        <v>481</v>
      </c>
      <c r="C314">
        <v>0</v>
      </c>
      <c r="E314" t="s">
        <v>969</v>
      </c>
      <c r="F314" t="s">
        <v>1198</v>
      </c>
      <c r="G314" t="s">
        <v>958</v>
      </c>
      <c r="H314" t="s">
        <v>959</v>
      </c>
      <c r="I314" t="s">
        <v>938</v>
      </c>
      <c r="J314">
        <v>26438</v>
      </c>
      <c r="K314">
        <v>275</v>
      </c>
      <c r="L314">
        <v>24</v>
      </c>
      <c r="M314">
        <v>37</v>
      </c>
      <c r="N314">
        <v>54.39</v>
      </c>
      <c r="O314">
        <v>148</v>
      </c>
      <c r="P314">
        <v>27</v>
      </c>
      <c r="Q314">
        <v>3.98</v>
      </c>
      <c r="R314">
        <v>-24.631775000000001</v>
      </c>
      <c r="S314">
        <v>148.45110560000001</v>
      </c>
      <c r="T314" t="s">
        <v>939</v>
      </c>
      <c r="U314">
        <v>646875</v>
      </c>
      <c r="V314">
        <v>7275039</v>
      </c>
      <c r="W314">
        <v>55</v>
      </c>
    </row>
    <row r="315" spans="1:23" x14ac:dyDescent="0.25">
      <c r="A315">
        <v>460</v>
      </c>
      <c r="B315" t="s">
        <v>481</v>
      </c>
      <c r="C315">
        <v>0</v>
      </c>
      <c r="E315" t="s">
        <v>969</v>
      </c>
      <c r="F315" t="s">
        <v>1199</v>
      </c>
      <c r="G315" t="s">
        <v>958</v>
      </c>
      <c r="H315" t="s">
        <v>959</v>
      </c>
      <c r="I315" t="s">
        <v>938</v>
      </c>
      <c r="J315">
        <v>26466</v>
      </c>
      <c r="K315">
        <v>365</v>
      </c>
      <c r="L315">
        <v>24</v>
      </c>
      <c r="M315">
        <v>37</v>
      </c>
      <c r="N315">
        <v>54.4</v>
      </c>
      <c r="O315">
        <v>148</v>
      </c>
      <c r="P315">
        <v>26</v>
      </c>
      <c r="Q315">
        <v>3.99</v>
      </c>
      <c r="R315">
        <v>-24.631777799999998</v>
      </c>
      <c r="S315">
        <v>148.43444170000001</v>
      </c>
      <c r="T315" t="s">
        <v>939</v>
      </c>
      <c r="U315">
        <v>645188</v>
      </c>
      <c r="V315">
        <v>7275057</v>
      </c>
      <c r="W315">
        <v>55</v>
      </c>
    </row>
    <row r="316" spans="1:23" x14ac:dyDescent="0.25">
      <c r="A316">
        <v>2763</v>
      </c>
      <c r="B316" t="s">
        <v>481</v>
      </c>
      <c r="C316">
        <v>0</v>
      </c>
      <c r="E316" t="s">
        <v>956</v>
      </c>
      <c r="F316" t="s">
        <v>1199</v>
      </c>
      <c r="G316" t="s">
        <v>958</v>
      </c>
      <c r="H316" t="s">
        <v>959</v>
      </c>
      <c r="I316" t="s">
        <v>938</v>
      </c>
      <c r="J316">
        <v>23012</v>
      </c>
      <c r="K316">
        <v>62.5</v>
      </c>
      <c r="L316">
        <v>24</v>
      </c>
      <c r="M316">
        <v>27</v>
      </c>
      <c r="N316">
        <v>20.41</v>
      </c>
      <c r="O316">
        <v>147</v>
      </c>
      <c r="P316">
        <v>6</v>
      </c>
      <c r="Q316">
        <v>40.03</v>
      </c>
      <c r="R316">
        <v>-24.455669400000001</v>
      </c>
      <c r="S316">
        <v>147.11111940000001</v>
      </c>
      <c r="T316" t="s">
        <v>939</v>
      </c>
      <c r="U316">
        <v>511262</v>
      </c>
      <c r="V316">
        <v>7295309</v>
      </c>
      <c r="W316">
        <v>55</v>
      </c>
    </row>
    <row r="317" spans="1:23" x14ac:dyDescent="0.25">
      <c r="A317">
        <v>2776</v>
      </c>
      <c r="B317" t="s">
        <v>481</v>
      </c>
      <c r="C317">
        <v>0</v>
      </c>
      <c r="E317" t="s">
        <v>956</v>
      </c>
      <c r="F317" t="s">
        <v>1200</v>
      </c>
      <c r="G317" t="s">
        <v>958</v>
      </c>
      <c r="H317" t="s">
        <v>959</v>
      </c>
      <c r="I317" t="s">
        <v>938</v>
      </c>
      <c r="J317">
        <v>23651</v>
      </c>
      <c r="L317">
        <v>24</v>
      </c>
      <c r="M317">
        <v>7</v>
      </c>
      <c r="N317">
        <v>18.420000000000002</v>
      </c>
      <c r="O317">
        <v>147</v>
      </c>
      <c r="P317">
        <v>14</v>
      </c>
      <c r="Q317">
        <v>7</v>
      </c>
      <c r="R317">
        <v>-24.121783300000001</v>
      </c>
      <c r="S317">
        <v>147.23527780000001</v>
      </c>
      <c r="T317" t="s">
        <v>939</v>
      </c>
      <c r="U317">
        <v>523908</v>
      </c>
      <c r="V317">
        <v>7332261</v>
      </c>
      <c r="W317">
        <v>55</v>
      </c>
    </row>
    <row r="318" spans="1:23" x14ac:dyDescent="0.25">
      <c r="A318">
        <v>2777</v>
      </c>
      <c r="B318" t="s">
        <v>481</v>
      </c>
      <c r="C318">
        <v>0</v>
      </c>
      <c r="E318" t="s">
        <v>956</v>
      </c>
      <c r="F318" t="s">
        <v>1201</v>
      </c>
      <c r="G318" t="s">
        <v>958</v>
      </c>
      <c r="H318" t="s">
        <v>959</v>
      </c>
      <c r="I318" t="s">
        <v>938</v>
      </c>
      <c r="J318">
        <v>23377</v>
      </c>
      <c r="L318">
        <v>24</v>
      </c>
      <c r="M318">
        <v>7</v>
      </c>
      <c r="N318">
        <v>18.43</v>
      </c>
      <c r="O318">
        <v>147</v>
      </c>
      <c r="P318">
        <v>16</v>
      </c>
      <c r="Q318">
        <v>55</v>
      </c>
      <c r="R318">
        <v>-24.121786100000001</v>
      </c>
      <c r="S318">
        <v>147.28194439999999</v>
      </c>
      <c r="T318" t="s">
        <v>939</v>
      </c>
      <c r="U318">
        <v>528650</v>
      </c>
      <c r="V318">
        <v>7332252</v>
      </c>
      <c r="W318">
        <v>55</v>
      </c>
    </row>
    <row r="319" spans="1:23" x14ac:dyDescent="0.25">
      <c r="A319">
        <v>461</v>
      </c>
      <c r="B319" t="s">
        <v>481</v>
      </c>
      <c r="C319">
        <v>0</v>
      </c>
      <c r="E319" t="s">
        <v>969</v>
      </c>
      <c r="F319" t="s">
        <v>1202</v>
      </c>
      <c r="G319" t="s">
        <v>958</v>
      </c>
      <c r="H319" t="s">
        <v>959</v>
      </c>
      <c r="I319" t="s">
        <v>938</v>
      </c>
      <c r="J319">
        <v>26487</v>
      </c>
      <c r="K319">
        <v>366</v>
      </c>
      <c r="L319">
        <v>24</v>
      </c>
      <c r="M319">
        <v>37</v>
      </c>
      <c r="N319">
        <v>54.38</v>
      </c>
      <c r="O319">
        <v>148</v>
      </c>
      <c r="P319">
        <v>25</v>
      </c>
      <c r="Q319">
        <v>4</v>
      </c>
      <c r="R319">
        <v>-24.6317722</v>
      </c>
      <c r="S319">
        <v>148.41777780000001</v>
      </c>
      <c r="T319" t="s">
        <v>939</v>
      </c>
      <c r="U319">
        <v>643501</v>
      </c>
      <c r="V319">
        <v>7275075</v>
      </c>
      <c r="W319">
        <v>55</v>
      </c>
    </row>
    <row r="320" spans="1:23" x14ac:dyDescent="0.25">
      <c r="A320">
        <v>2764</v>
      </c>
      <c r="B320" t="s">
        <v>481</v>
      </c>
      <c r="C320">
        <v>0</v>
      </c>
      <c r="E320" t="s">
        <v>956</v>
      </c>
      <c r="F320" t="s">
        <v>1202</v>
      </c>
      <c r="G320" t="s">
        <v>958</v>
      </c>
      <c r="H320" t="s">
        <v>959</v>
      </c>
      <c r="I320" t="s">
        <v>938</v>
      </c>
      <c r="J320">
        <v>23012</v>
      </c>
      <c r="K320">
        <v>65.2</v>
      </c>
      <c r="L320">
        <v>24</v>
      </c>
      <c r="M320">
        <v>28</v>
      </c>
      <c r="N320">
        <v>30.42</v>
      </c>
      <c r="O320">
        <v>147</v>
      </c>
      <c r="P320">
        <v>3</v>
      </c>
      <c r="Q320">
        <v>40.01</v>
      </c>
      <c r="R320">
        <v>-24.475116700000001</v>
      </c>
      <c r="S320">
        <v>147.06111390000001</v>
      </c>
      <c r="T320" t="s">
        <v>939</v>
      </c>
      <c r="U320">
        <v>506193</v>
      </c>
      <c r="V320">
        <v>7293159</v>
      </c>
      <c r="W320">
        <v>55</v>
      </c>
    </row>
    <row r="321" spans="1:23" x14ac:dyDescent="0.25">
      <c r="A321">
        <v>462</v>
      </c>
      <c r="B321" t="s">
        <v>481</v>
      </c>
      <c r="C321">
        <v>0</v>
      </c>
      <c r="E321" t="s">
        <v>969</v>
      </c>
      <c r="F321" t="s">
        <v>1203</v>
      </c>
      <c r="G321" t="s">
        <v>958</v>
      </c>
      <c r="H321" t="s">
        <v>959</v>
      </c>
      <c r="I321" t="s">
        <v>938</v>
      </c>
      <c r="J321">
        <v>26575</v>
      </c>
      <c r="K321">
        <v>917.1</v>
      </c>
      <c r="L321">
        <v>24</v>
      </c>
      <c r="M321">
        <v>33</v>
      </c>
      <c r="N321">
        <v>34.4</v>
      </c>
      <c r="O321">
        <v>148</v>
      </c>
      <c r="P321">
        <v>23</v>
      </c>
      <c r="Q321">
        <v>23.98</v>
      </c>
      <c r="R321">
        <v>-24.559555599999999</v>
      </c>
      <c r="S321">
        <v>148.38999440000001</v>
      </c>
      <c r="T321" t="s">
        <v>939</v>
      </c>
      <c r="U321">
        <v>640769</v>
      </c>
      <c r="V321">
        <v>7283102</v>
      </c>
      <c r="W321">
        <v>55</v>
      </c>
    </row>
    <row r="322" spans="1:23" x14ac:dyDescent="0.25">
      <c r="A322">
        <v>2765</v>
      </c>
      <c r="B322" t="s">
        <v>481</v>
      </c>
      <c r="C322">
        <v>0</v>
      </c>
      <c r="E322" t="s">
        <v>956</v>
      </c>
      <c r="F322" t="s">
        <v>1203</v>
      </c>
      <c r="G322" t="s">
        <v>958</v>
      </c>
      <c r="H322" t="s">
        <v>959</v>
      </c>
      <c r="I322" t="s">
        <v>938</v>
      </c>
      <c r="J322">
        <v>23012</v>
      </c>
      <c r="K322">
        <v>62.5</v>
      </c>
      <c r="L322">
        <v>24</v>
      </c>
      <c r="M322">
        <v>22</v>
      </c>
      <c r="N322">
        <v>46.42</v>
      </c>
      <c r="O322">
        <v>147</v>
      </c>
      <c r="P322">
        <v>14</v>
      </c>
      <c r="Q322">
        <v>30.01</v>
      </c>
      <c r="R322">
        <v>-24.3795611</v>
      </c>
      <c r="S322">
        <v>147.24166940000001</v>
      </c>
      <c r="T322" t="s">
        <v>939</v>
      </c>
      <c r="U322">
        <v>524508</v>
      </c>
      <c r="V322">
        <v>7303719</v>
      </c>
      <c r="W322">
        <v>55</v>
      </c>
    </row>
    <row r="323" spans="1:23" x14ac:dyDescent="0.25">
      <c r="A323">
        <v>2766</v>
      </c>
      <c r="B323" t="s">
        <v>481</v>
      </c>
      <c r="C323">
        <v>0</v>
      </c>
      <c r="E323" t="s">
        <v>956</v>
      </c>
      <c r="F323" t="s">
        <v>1204</v>
      </c>
      <c r="G323" t="s">
        <v>958</v>
      </c>
      <c r="H323" t="s">
        <v>959</v>
      </c>
      <c r="I323" t="s">
        <v>938</v>
      </c>
      <c r="J323">
        <v>23012</v>
      </c>
      <c r="K323">
        <v>48.8</v>
      </c>
      <c r="L323">
        <v>24</v>
      </c>
      <c r="M323">
        <v>16</v>
      </c>
      <c r="N323">
        <v>27.42</v>
      </c>
      <c r="O323">
        <v>147</v>
      </c>
      <c r="P323">
        <v>9</v>
      </c>
      <c r="Q323">
        <v>16.02</v>
      </c>
      <c r="R323">
        <v>-24.2742833</v>
      </c>
      <c r="S323">
        <v>147.15445</v>
      </c>
      <c r="T323" t="s">
        <v>939</v>
      </c>
      <c r="U323">
        <v>515676</v>
      </c>
      <c r="V323">
        <v>7315388</v>
      </c>
      <c r="W323">
        <v>55</v>
      </c>
    </row>
    <row r="324" spans="1:23" x14ac:dyDescent="0.25">
      <c r="A324">
        <v>463</v>
      </c>
      <c r="B324" t="s">
        <v>481</v>
      </c>
      <c r="C324">
        <v>0</v>
      </c>
      <c r="E324" t="s">
        <v>969</v>
      </c>
      <c r="F324" t="s">
        <v>1205</v>
      </c>
      <c r="G324" t="s">
        <v>958</v>
      </c>
      <c r="H324" t="s">
        <v>959</v>
      </c>
      <c r="I324" t="s">
        <v>938</v>
      </c>
      <c r="J324">
        <v>26648</v>
      </c>
      <c r="K324">
        <v>457</v>
      </c>
      <c r="L324">
        <v>24</v>
      </c>
      <c r="M324">
        <v>15</v>
      </c>
      <c r="N324">
        <v>54.41</v>
      </c>
      <c r="O324">
        <v>148</v>
      </c>
      <c r="P324">
        <v>14</v>
      </c>
      <c r="Q324">
        <v>3.97</v>
      </c>
      <c r="R324">
        <v>-24.265113899999999</v>
      </c>
      <c r="S324">
        <v>148.23443610000001</v>
      </c>
      <c r="T324" t="s">
        <v>939</v>
      </c>
      <c r="U324">
        <v>625304</v>
      </c>
      <c r="V324">
        <v>7315857</v>
      </c>
      <c r="W324">
        <v>55</v>
      </c>
    </row>
    <row r="325" spans="1:23" x14ac:dyDescent="0.25">
      <c r="A325">
        <v>2767</v>
      </c>
      <c r="B325" t="s">
        <v>481</v>
      </c>
      <c r="C325">
        <v>0</v>
      </c>
      <c r="E325" t="s">
        <v>956</v>
      </c>
      <c r="F325" t="s">
        <v>1205</v>
      </c>
      <c r="G325" t="s">
        <v>958</v>
      </c>
      <c r="H325" t="s">
        <v>959</v>
      </c>
      <c r="I325" t="s">
        <v>938</v>
      </c>
      <c r="J325">
        <v>23012</v>
      </c>
      <c r="K325">
        <v>33.5</v>
      </c>
      <c r="L325">
        <v>24</v>
      </c>
      <c r="M325">
        <v>15</v>
      </c>
      <c r="N325">
        <v>18.41</v>
      </c>
      <c r="O325">
        <v>147</v>
      </c>
      <c r="P325">
        <v>9</v>
      </c>
      <c r="Q325">
        <v>25.02</v>
      </c>
      <c r="R325">
        <v>-24.255113900000001</v>
      </c>
      <c r="S325">
        <v>147.15694999999999</v>
      </c>
      <c r="T325" t="s">
        <v>939</v>
      </c>
      <c r="U325">
        <v>515932</v>
      </c>
      <c r="V325">
        <v>7317510</v>
      </c>
      <c r="W325">
        <v>55</v>
      </c>
    </row>
    <row r="326" spans="1:23" x14ac:dyDescent="0.25">
      <c r="A326">
        <v>2768</v>
      </c>
      <c r="B326" t="s">
        <v>481</v>
      </c>
      <c r="C326">
        <v>0</v>
      </c>
      <c r="E326" t="s">
        <v>956</v>
      </c>
      <c r="F326" t="s">
        <v>1206</v>
      </c>
      <c r="G326" t="s">
        <v>958</v>
      </c>
      <c r="H326" t="s">
        <v>959</v>
      </c>
      <c r="I326" t="s">
        <v>938</v>
      </c>
      <c r="J326">
        <v>23012</v>
      </c>
      <c r="K326">
        <v>45.7</v>
      </c>
      <c r="L326">
        <v>24</v>
      </c>
      <c r="M326">
        <v>12</v>
      </c>
      <c r="N326">
        <v>22.42</v>
      </c>
      <c r="O326">
        <v>147</v>
      </c>
      <c r="P326">
        <v>8</v>
      </c>
      <c r="Q326">
        <v>1</v>
      </c>
      <c r="R326">
        <v>-24.206227800000001</v>
      </c>
      <c r="S326">
        <v>147.1336111</v>
      </c>
      <c r="T326" t="s">
        <v>939</v>
      </c>
      <c r="U326">
        <v>513568</v>
      </c>
      <c r="V326">
        <v>7322925</v>
      </c>
      <c r="W326">
        <v>55</v>
      </c>
    </row>
    <row r="327" spans="1:23" x14ac:dyDescent="0.25">
      <c r="A327">
        <v>464</v>
      </c>
      <c r="B327" t="s">
        <v>481</v>
      </c>
      <c r="C327">
        <v>0</v>
      </c>
      <c r="E327" t="s">
        <v>969</v>
      </c>
      <c r="F327" t="s">
        <v>1206</v>
      </c>
      <c r="G327" t="s">
        <v>958</v>
      </c>
      <c r="H327" t="s">
        <v>959</v>
      </c>
      <c r="I327" t="s">
        <v>938</v>
      </c>
      <c r="J327">
        <v>26718</v>
      </c>
      <c r="K327">
        <v>455</v>
      </c>
      <c r="L327">
        <v>24</v>
      </c>
      <c r="M327">
        <v>15</v>
      </c>
      <c r="N327">
        <v>54.41</v>
      </c>
      <c r="O327">
        <v>148</v>
      </c>
      <c r="P327">
        <v>13</v>
      </c>
      <c r="Q327">
        <v>3.96</v>
      </c>
      <c r="R327">
        <v>-24.265113899999999</v>
      </c>
      <c r="S327">
        <v>148.2177667</v>
      </c>
      <c r="T327" t="s">
        <v>939</v>
      </c>
      <c r="U327">
        <v>623612</v>
      </c>
      <c r="V327">
        <v>7315872</v>
      </c>
      <c r="W327">
        <v>55</v>
      </c>
    </row>
    <row r="328" spans="1:23" x14ac:dyDescent="0.25">
      <c r="A328">
        <v>465</v>
      </c>
      <c r="B328" t="s">
        <v>481</v>
      </c>
      <c r="C328">
        <v>0</v>
      </c>
      <c r="E328" t="s">
        <v>969</v>
      </c>
      <c r="F328" t="s">
        <v>1207</v>
      </c>
      <c r="G328" t="s">
        <v>958</v>
      </c>
      <c r="H328" t="s">
        <v>959</v>
      </c>
      <c r="I328" t="s">
        <v>938</v>
      </c>
      <c r="J328">
        <v>26749</v>
      </c>
      <c r="K328">
        <v>453</v>
      </c>
      <c r="L328">
        <v>24</v>
      </c>
      <c r="M328">
        <v>15</v>
      </c>
      <c r="N328">
        <v>54.4</v>
      </c>
      <c r="O328">
        <v>148</v>
      </c>
      <c r="P328">
        <v>12</v>
      </c>
      <c r="Q328">
        <v>3.96</v>
      </c>
      <c r="R328">
        <v>-24.265111099999999</v>
      </c>
      <c r="S328">
        <v>148.2011</v>
      </c>
      <c r="T328" t="s">
        <v>939</v>
      </c>
      <c r="U328">
        <v>621920</v>
      </c>
      <c r="V328">
        <v>7315887</v>
      </c>
      <c r="W328">
        <v>55</v>
      </c>
    </row>
    <row r="329" spans="1:23" x14ac:dyDescent="0.25">
      <c r="A329">
        <v>2769</v>
      </c>
      <c r="B329" t="s">
        <v>481</v>
      </c>
      <c r="C329">
        <v>0</v>
      </c>
      <c r="E329" t="s">
        <v>956</v>
      </c>
      <c r="F329" t="s">
        <v>1207</v>
      </c>
      <c r="G329" t="s">
        <v>958</v>
      </c>
      <c r="H329" t="s">
        <v>959</v>
      </c>
      <c r="I329" t="s">
        <v>938</v>
      </c>
      <c r="J329">
        <v>23012</v>
      </c>
      <c r="K329">
        <v>62.5</v>
      </c>
      <c r="L329">
        <v>24</v>
      </c>
      <c r="M329">
        <v>6</v>
      </c>
      <c r="N329">
        <v>50.43</v>
      </c>
      <c r="O329">
        <v>147</v>
      </c>
      <c r="P329">
        <v>12</v>
      </c>
      <c r="Q329">
        <v>12</v>
      </c>
      <c r="R329">
        <v>-24.114008299999998</v>
      </c>
      <c r="S329">
        <v>147.2033333</v>
      </c>
      <c r="T329" t="s">
        <v>939</v>
      </c>
      <c r="U329">
        <v>520663</v>
      </c>
      <c r="V329">
        <v>7333127</v>
      </c>
      <c r="W329">
        <v>55</v>
      </c>
    </row>
    <row r="330" spans="1:23" x14ac:dyDescent="0.25">
      <c r="A330">
        <v>647</v>
      </c>
      <c r="B330" t="s">
        <v>481</v>
      </c>
      <c r="C330">
        <v>0</v>
      </c>
      <c r="D330">
        <v>22570</v>
      </c>
      <c r="E330" t="s">
        <v>1000</v>
      </c>
      <c r="F330" t="s">
        <v>1208</v>
      </c>
      <c r="G330" t="s">
        <v>936</v>
      </c>
      <c r="H330" t="s">
        <v>937</v>
      </c>
      <c r="I330" t="s">
        <v>961</v>
      </c>
      <c r="J330">
        <v>24398</v>
      </c>
      <c r="K330">
        <v>3141.3</v>
      </c>
      <c r="L330">
        <v>25</v>
      </c>
      <c r="M330">
        <v>17</v>
      </c>
      <c r="N330">
        <v>49.46</v>
      </c>
      <c r="O330">
        <v>145</v>
      </c>
      <c r="P330">
        <v>26</v>
      </c>
      <c r="Q330">
        <v>7.14</v>
      </c>
      <c r="R330">
        <v>-25.297072199999999</v>
      </c>
      <c r="S330">
        <v>145.43531669999999</v>
      </c>
      <c r="T330" t="s">
        <v>939</v>
      </c>
      <c r="U330">
        <v>342477</v>
      </c>
      <c r="V330">
        <v>7201228</v>
      </c>
      <c r="W330">
        <v>55</v>
      </c>
    </row>
    <row r="331" spans="1:23" x14ac:dyDescent="0.25">
      <c r="A331">
        <v>62895</v>
      </c>
      <c r="B331" t="s">
        <v>481</v>
      </c>
      <c r="C331" t="s">
        <v>47</v>
      </c>
      <c r="E331" t="s">
        <v>981</v>
      </c>
      <c r="F331" t="s">
        <v>278</v>
      </c>
      <c r="G331" t="s">
        <v>954</v>
      </c>
      <c r="H331" t="s">
        <v>937</v>
      </c>
      <c r="I331" t="s">
        <v>966</v>
      </c>
      <c r="J331">
        <v>40299</v>
      </c>
      <c r="K331">
        <v>1208.94</v>
      </c>
      <c r="L331">
        <v>22</v>
      </c>
      <c r="M331">
        <v>51</v>
      </c>
      <c r="N331">
        <v>12.88</v>
      </c>
      <c r="O331">
        <v>145</v>
      </c>
      <c r="P331">
        <v>6</v>
      </c>
      <c r="Q331">
        <v>51.14</v>
      </c>
      <c r="R331">
        <v>-22.8535778</v>
      </c>
      <c r="S331">
        <v>145.11420559999999</v>
      </c>
      <c r="T331" t="s">
        <v>939</v>
      </c>
      <c r="U331">
        <v>306508</v>
      </c>
      <c r="V331">
        <v>7471443</v>
      </c>
      <c r="W331">
        <v>55</v>
      </c>
    </row>
    <row r="332" spans="1:23" x14ac:dyDescent="0.25">
      <c r="A332">
        <v>62630</v>
      </c>
      <c r="B332" t="s">
        <v>481</v>
      </c>
      <c r="C332" t="s">
        <v>47</v>
      </c>
      <c r="E332" t="s">
        <v>578</v>
      </c>
      <c r="F332" t="s">
        <v>420</v>
      </c>
      <c r="G332" t="s">
        <v>954</v>
      </c>
      <c r="H332" t="s">
        <v>937</v>
      </c>
      <c r="I332" t="s">
        <v>938</v>
      </c>
      <c r="J332">
        <v>40487</v>
      </c>
      <c r="K332">
        <v>1255.56</v>
      </c>
      <c r="L332">
        <v>22</v>
      </c>
      <c r="M332">
        <v>31</v>
      </c>
      <c r="N332">
        <v>25.5</v>
      </c>
      <c r="O332">
        <v>144</v>
      </c>
      <c r="P332">
        <v>46</v>
      </c>
      <c r="Q332">
        <v>3.21</v>
      </c>
      <c r="R332">
        <v>-22.52375</v>
      </c>
      <c r="S332">
        <v>144.76755829999999</v>
      </c>
      <c r="T332" t="s">
        <v>939</v>
      </c>
      <c r="U332">
        <v>270379</v>
      </c>
      <c r="V332">
        <v>7507477</v>
      </c>
      <c r="W332">
        <v>55</v>
      </c>
    </row>
    <row r="333" spans="1:23" x14ac:dyDescent="0.25">
      <c r="A333">
        <v>64182</v>
      </c>
      <c r="B333" t="s">
        <v>481</v>
      </c>
      <c r="C333">
        <v>2</v>
      </c>
      <c r="E333" t="s">
        <v>578</v>
      </c>
      <c r="F333" t="s">
        <v>577</v>
      </c>
      <c r="G333" t="s">
        <v>954</v>
      </c>
      <c r="H333" t="s">
        <v>937</v>
      </c>
      <c r="I333" t="s">
        <v>938</v>
      </c>
      <c r="J333">
        <v>40643</v>
      </c>
      <c r="K333">
        <v>1180</v>
      </c>
      <c r="L333">
        <v>22</v>
      </c>
      <c r="M333">
        <v>31</v>
      </c>
      <c r="N333">
        <v>24.18</v>
      </c>
      <c r="O333">
        <v>144</v>
      </c>
      <c r="P333">
        <v>46</v>
      </c>
      <c r="Q333">
        <v>0.9</v>
      </c>
      <c r="R333">
        <v>-22.523383299999999</v>
      </c>
      <c r="S333">
        <v>144.7669167</v>
      </c>
      <c r="T333" t="s">
        <v>939</v>
      </c>
      <c r="U333">
        <v>270312</v>
      </c>
      <c r="V333">
        <v>7507516</v>
      </c>
      <c r="W333">
        <v>55</v>
      </c>
    </row>
    <row r="334" spans="1:23" x14ac:dyDescent="0.25">
      <c r="A334">
        <v>1482</v>
      </c>
      <c r="B334" t="s">
        <v>481</v>
      </c>
      <c r="C334">
        <v>2</v>
      </c>
      <c r="D334">
        <v>23473</v>
      </c>
      <c r="E334" t="s">
        <v>579</v>
      </c>
      <c r="F334" t="s">
        <v>403</v>
      </c>
      <c r="G334" t="s">
        <v>936</v>
      </c>
      <c r="H334" t="s">
        <v>937</v>
      </c>
      <c r="I334" t="s">
        <v>961</v>
      </c>
      <c r="J334">
        <v>31388</v>
      </c>
      <c r="K334">
        <v>1198</v>
      </c>
      <c r="L334">
        <v>24</v>
      </c>
      <c r="M334">
        <v>6</v>
      </c>
      <c r="N334">
        <v>17.27</v>
      </c>
      <c r="O334">
        <v>144</v>
      </c>
      <c r="P334">
        <v>52</v>
      </c>
      <c r="Q334">
        <v>19.54</v>
      </c>
      <c r="R334">
        <v>-24.1047972</v>
      </c>
      <c r="S334">
        <v>144.87209440000001</v>
      </c>
      <c r="T334" t="s">
        <v>939</v>
      </c>
      <c r="U334">
        <v>283710</v>
      </c>
      <c r="V334">
        <v>7332521</v>
      </c>
      <c r="W334">
        <v>55</v>
      </c>
    </row>
    <row r="335" spans="1:23" x14ac:dyDescent="0.25">
      <c r="A335">
        <v>991</v>
      </c>
      <c r="B335" t="s">
        <v>481</v>
      </c>
      <c r="C335">
        <v>2</v>
      </c>
      <c r="D335">
        <v>23082</v>
      </c>
      <c r="E335" t="s">
        <v>480</v>
      </c>
      <c r="F335" t="s">
        <v>404</v>
      </c>
      <c r="G335" t="s">
        <v>936</v>
      </c>
      <c r="H335" t="s">
        <v>937</v>
      </c>
      <c r="I335" t="s">
        <v>961</v>
      </c>
      <c r="J335">
        <v>30270</v>
      </c>
      <c r="K335">
        <v>2406</v>
      </c>
      <c r="L335">
        <v>24</v>
      </c>
      <c r="M335">
        <v>31</v>
      </c>
      <c r="N335">
        <v>45.46</v>
      </c>
      <c r="O335">
        <v>145</v>
      </c>
      <c r="P335">
        <v>26</v>
      </c>
      <c r="Q335">
        <v>11.24</v>
      </c>
      <c r="R335">
        <v>-24.529294400000001</v>
      </c>
      <c r="S335">
        <v>145.43645559999999</v>
      </c>
      <c r="T335" t="s">
        <v>939</v>
      </c>
      <c r="U335">
        <v>341614</v>
      </c>
      <c r="V335">
        <v>7286264</v>
      </c>
      <c r="W335">
        <v>55</v>
      </c>
    </row>
    <row r="336" spans="1:23" x14ac:dyDescent="0.25">
      <c r="A336">
        <v>1219</v>
      </c>
      <c r="B336" t="s">
        <v>481</v>
      </c>
      <c r="C336">
        <v>0</v>
      </c>
      <c r="D336">
        <v>23650</v>
      </c>
      <c r="E336" t="s">
        <v>1209</v>
      </c>
      <c r="F336" t="s">
        <v>1210</v>
      </c>
      <c r="G336" t="s">
        <v>936</v>
      </c>
      <c r="H336" t="s">
        <v>937</v>
      </c>
      <c r="I336" t="s">
        <v>961</v>
      </c>
      <c r="J336">
        <v>32038</v>
      </c>
      <c r="K336">
        <v>2052.3000000000002</v>
      </c>
      <c r="L336">
        <v>24</v>
      </c>
      <c r="M336">
        <v>32</v>
      </c>
      <c r="N336">
        <v>52.19</v>
      </c>
      <c r="O336">
        <v>144</v>
      </c>
      <c r="P336">
        <v>28</v>
      </c>
      <c r="Q336">
        <v>42.6</v>
      </c>
      <c r="R336">
        <v>-24.547830600000001</v>
      </c>
      <c r="S336">
        <v>144.4785</v>
      </c>
      <c r="T336" t="s">
        <v>939</v>
      </c>
      <c r="U336">
        <v>244578</v>
      </c>
      <c r="V336">
        <v>7282773</v>
      </c>
      <c r="W336">
        <v>55</v>
      </c>
    </row>
    <row r="337" spans="1:23" x14ac:dyDescent="0.25">
      <c r="A337">
        <v>64522</v>
      </c>
      <c r="B337" t="s">
        <v>481</v>
      </c>
      <c r="C337">
        <v>2</v>
      </c>
      <c r="E337" t="s">
        <v>456</v>
      </c>
      <c r="F337" t="s">
        <v>405</v>
      </c>
      <c r="G337" t="s">
        <v>954</v>
      </c>
      <c r="H337" t="s">
        <v>937</v>
      </c>
      <c r="I337" t="s">
        <v>938</v>
      </c>
      <c r="J337">
        <v>40718</v>
      </c>
      <c r="K337">
        <v>436</v>
      </c>
      <c r="L337">
        <v>24</v>
      </c>
      <c r="M337">
        <v>32</v>
      </c>
      <c r="N337">
        <v>52.19</v>
      </c>
      <c r="O337">
        <v>144</v>
      </c>
      <c r="P337">
        <v>28</v>
      </c>
      <c r="Q337">
        <v>42.6</v>
      </c>
      <c r="R337">
        <v>-24.547830600000001</v>
      </c>
      <c r="S337">
        <v>144.4785</v>
      </c>
      <c r="T337" t="s">
        <v>939</v>
      </c>
      <c r="U337">
        <v>244578</v>
      </c>
      <c r="V337">
        <v>7282773</v>
      </c>
      <c r="W337">
        <v>55</v>
      </c>
    </row>
    <row r="338" spans="1:23" x14ac:dyDescent="0.25">
      <c r="A338">
        <v>476</v>
      </c>
      <c r="B338" t="s">
        <v>481</v>
      </c>
      <c r="C338">
        <v>0</v>
      </c>
      <c r="E338" t="s">
        <v>969</v>
      </c>
      <c r="F338" t="s">
        <v>1211</v>
      </c>
      <c r="G338" t="s">
        <v>958</v>
      </c>
      <c r="H338" t="s">
        <v>959</v>
      </c>
      <c r="I338" t="s">
        <v>938</v>
      </c>
      <c r="J338">
        <v>26808</v>
      </c>
      <c r="K338">
        <v>902.2</v>
      </c>
      <c r="L338">
        <v>24</v>
      </c>
      <c r="M338">
        <v>31</v>
      </c>
      <c r="N338">
        <v>54.41</v>
      </c>
      <c r="O338">
        <v>146</v>
      </c>
      <c r="P338">
        <v>36</v>
      </c>
      <c r="Q338">
        <v>4.05</v>
      </c>
      <c r="R338">
        <v>-24.531780600000001</v>
      </c>
      <c r="S338">
        <v>146.601125</v>
      </c>
      <c r="T338" t="s">
        <v>939</v>
      </c>
      <c r="U338">
        <v>459598</v>
      </c>
      <c r="V338">
        <v>7286828</v>
      </c>
      <c r="W338">
        <v>55</v>
      </c>
    </row>
    <row r="339" spans="1:23" x14ac:dyDescent="0.25">
      <c r="A339">
        <v>477</v>
      </c>
      <c r="B339" t="s">
        <v>481</v>
      </c>
      <c r="C339">
        <v>0</v>
      </c>
      <c r="E339" t="s">
        <v>969</v>
      </c>
      <c r="F339" t="s">
        <v>1212</v>
      </c>
      <c r="G339" t="s">
        <v>958</v>
      </c>
      <c r="H339" t="s">
        <v>959</v>
      </c>
      <c r="I339" t="s">
        <v>938</v>
      </c>
      <c r="J339">
        <v>26905</v>
      </c>
      <c r="K339">
        <v>809</v>
      </c>
      <c r="L339">
        <v>24</v>
      </c>
      <c r="M339">
        <v>51</v>
      </c>
      <c r="N339">
        <v>54.41</v>
      </c>
      <c r="O339">
        <v>146</v>
      </c>
      <c r="P339">
        <v>22</v>
      </c>
      <c r="Q339">
        <v>4.08</v>
      </c>
      <c r="R339">
        <v>-24.865113900000001</v>
      </c>
      <c r="S339">
        <v>146.36779999999999</v>
      </c>
      <c r="T339" t="s">
        <v>939</v>
      </c>
      <c r="U339">
        <v>436134</v>
      </c>
      <c r="V339">
        <v>7249830</v>
      </c>
      <c r="W339">
        <v>55</v>
      </c>
    </row>
    <row r="340" spans="1:23" x14ac:dyDescent="0.25">
      <c r="A340">
        <v>478</v>
      </c>
      <c r="B340" t="s">
        <v>481</v>
      </c>
      <c r="C340">
        <v>0</v>
      </c>
      <c r="E340" t="s">
        <v>969</v>
      </c>
      <c r="F340" t="s">
        <v>1213</v>
      </c>
      <c r="G340" t="s">
        <v>958</v>
      </c>
      <c r="H340" t="s">
        <v>959</v>
      </c>
      <c r="I340" t="s">
        <v>938</v>
      </c>
      <c r="J340">
        <v>26960</v>
      </c>
      <c r="K340">
        <v>437</v>
      </c>
      <c r="L340">
        <v>24</v>
      </c>
      <c r="M340">
        <v>18</v>
      </c>
      <c r="N340">
        <v>54.43</v>
      </c>
      <c r="O340">
        <v>146</v>
      </c>
      <c r="P340">
        <v>58</v>
      </c>
      <c r="Q340">
        <v>4.01</v>
      </c>
      <c r="R340">
        <v>-24.3151194</v>
      </c>
      <c r="S340">
        <v>146.9677806</v>
      </c>
      <c r="T340" t="s">
        <v>939</v>
      </c>
      <c r="U340">
        <v>496731</v>
      </c>
      <c r="V340">
        <v>7310875</v>
      </c>
      <c r="W340">
        <v>55</v>
      </c>
    </row>
    <row r="341" spans="1:23" x14ac:dyDescent="0.25">
      <c r="A341">
        <v>2234</v>
      </c>
      <c r="B341" t="s">
        <v>481</v>
      </c>
      <c r="C341">
        <v>0</v>
      </c>
      <c r="E341" t="s">
        <v>956</v>
      </c>
      <c r="F341" t="s">
        <v>1214</v>
      </c>
      <c r="G341" t="s">
        <v>958</v>
      </c>
      <c r="H341" t="s">
        <v>959</v>
      </c>
      <c r="I341" t="s">
        <v>938</v>
      </c>
      <c r="J341">
        <v>23743</v>
      </c>
      <c r="K341">
        <v>74.7</v>
      </c>
      <c r="L341">
        <v>24</v>
      </c>
      <c r="M341">
        <v>4</v>
      </c>
      <c r="N341">
        <v>6.41</v>
      </c>
      <c r="O341">
        <v>146</v>
      </c>
      <c r="P341">
        <v>36</v>
      </c>
      <c r="Q341">
        <v>34.04</v>
      </c>
      <c r="R341">
        <v>-24.068447200000001</v>
      </c>
      <c r="S341">
        <v>146.60945559999999</v>
      </c>
      <c r="T341" t="s">
        <v>939</v>
      </c>
      <c r="U341">
        <v>460298</v>
      </c>
      <c r="V341">
        <v>7338131</v>
      </c>
      <c r="W341">
        <v>55</v>
      </c>
    </row>
    <row r="342" spans="1:23" x14ac:dyDescent="0.25">
      <c r="A342">
        <v>2235</v>
      </c>
      <c r="B342" t="s">
        <v>481</v>
      </c>
      <c r="C342">
        <v>0</v>
      </c>
      <c r="E342" t="s">
        <v>956</v>
      </c>
      <c r="F342" t="s">
        <v>1215</v>
      </c>
      <c r="G342" t="s">
        <v>958</v>
      </c>
      <c r="H342" t="s">
        <v>959</v>
      </c>
      <c r="I342" t="s">
        <v>938</v>
      </c>
      <c r="J342">
        <v>23743</v>
      </c>
      <c r="K342">
        <v>54.9</v>
      </c>
      <c r="L342">
        <v>24</v>
      </c>
      <c r="M342">
        <v>8</v>
      </c>
      <c r="N342">
        <v>31.42</v>
      </c>
      <c r="O342">
        <v>146</v>
      </c>
      <c r="P342">
        <v>45</v>
      </c>
      <c r="Q342">
        <v>53.04</v>
      </c>
      <c r="R342">
        <v>-24.142061099999999</v>
      </c>
      <c r="S342">
        <v>146.76473329999999</v>
      </c>
      <c r="T342" t="s">
        <v>939</v>
      </c>
      <c r="U342">
        <v>476097</v>
      </c>
      <c r="V342">
        <v>7330016</v>
      </c>
      <c r="W342">
        <v>55</v>
      </c>
    </row>
    <row r="343" spans="1:23" x14ac:dyDescent="0.25">
      <c r="A343">
        <v>2236</v>
      </c>
      <c r="B343" t="s">
        <v>481</v>
      </c>
      <c r="C343">
        <v>0</v>
      </c>
      <c r="E343" t="s">
        <v>956</v>
      </c>
      <c r="F343" t="s">
        <v>1216</v>
      </c>
      <c r="G343" t="s">
        <v>958</v>
      </c>
      <c r="H343" t="s">
        <v>959</v>
      </c>
      <c r="I343" t="s">
        <v>938</v>
      </c>
      <c r="J343">
        <v>23743</v>
      </c>
      <c r="K343">
        <v>65.5</v>
      </c>
      <c r="L343">
        <v>24</v>
      </c>
      <c r="M343">
        <v>9</v>
      </c>
      <c r="N343">
        <v>0.43</v>
      </c>
      <c r="O343">
        <v>146</v>
      </c>
      <c r="P343">
        <v>39</v>
      </c>
      <c r="Q343">
        <v>10.02</v>
      </c>
      <c r="R343">
        <v>-24.150119400000001</v>
      </c>
      <c r="S343">
        <v>146.65278330000001</v>
      </c>
      <c r="T343" t="s">
        <v>939</v>
      </c>
      <c r="U343">
        <v>464725</v>
      </c>
      <c r="V343">
        <v>7329100</v>
      </c>
      <c r="W343">
        <v>55</v>
      </c>
    </row>
    <row r="344" spans="1:23" x14ac:dyDescent="0.25">
      <c r="A344">
        <v>2237</v>
      </c>
      <c r="B344" t="s">
        <v>481</v>
      </c>
      <c r="C344">
        <v>0</v>
      </c>
      <c r="E344" t="s">
        <v>956</v>
      </c>
      <c r="F344" t="s">
        <v>1217</v>
      </c>
      <c r="G344" t="s">
        <v>958</v>
      </c>
      <c r="H344" t="s">
        <v>959</v>
      </c>
      <c r="I344" t="s">
        <v>938</v>
      </c>
      <c r="J344">
        <v>23743</v>
      </c>
      <c r="K344">
        <v>93.3</v>
      </c>
      <c r="L344">
        <v>24</v>
      </c>
      <c r="M344">
        <v>13</v>
      </c>
      <c r="N344">
        <v>4.42</v>
      </c>
      <c r="O344">
        <v>146</v>
      </c>
      <c r="P344">
        <v>36</v>
      </c>
      <c r="Q344">
        <v>34.03</v>
      </c>
      <c r="R344">
        <v>-24.217894399999999</v>
      </c>
      <c r="S344">
        <v>146.60945280000001</v>
      </c>
      <c r="T344" t="s">
        <v>939</v>
      </c>
      <c r="U344">
        <v>460344</v>
      </c>
      <c r="V344">
        <v>7321585</v>
      </c>
      <c r="W344">
        <v>55</v>
      </c>
    </row>
    <row r="345" spans="1:23" x14ac:dyDescent="0.25">
      <c r="A345">
        <v>2238</v>
      </c>
      <c r="B345" t="s">
        <v>481</v>
      </c>
      <c r="C345">
        <v>0</v>
      </c>
      <c r="E345" t="s">
        <v>956</v>
      </c>
      <c r="F345" t="s">
        <v>1218</v>
      </c>
      <c r="G345" t="s">
        <v>958</v>
      </c>
      <c r="H345" t="s">
        <v>959</v>
      </c>
      <c r="I345" t="s">
        <v>938</v>
      </c>
      <c r="J345">
        <v>23743</v>
      </c>
      <c r="K345">
        <v>51.5</v>
      </c>
      <c r="L345">
        <v>24</v>
      </c>
      <c r="M345">
        <v>12</v>
      </c>
      <c r="N345">
        <v>45.41</v>
      </c>
      <c r="O345">
        <v>146</v>
      </c>
      <c r="P345">
        <v>31</v>
      </c>
      <c r="Q345">
        <v>46.05</v>
      </c>
      <c r="R345">
        <v>-24.212613900000001</v>
      </c>
      <c r="S345">
        <v>146.52945829999999</v>
      </c>
      <c r="T345" t="s">
        <v>939</v>
      </c>
      <c r="U345">
        <v>452219</v>
      </c>
      <c r="V345">
        <v>7322144</v>
      </c>
      <c r="W345">
        <v>55</v>
      </c>
    </row>
    <row r="346" spans="1:23" x14ac:dyDescent="0.25">
      <c r="A346">
        <v>2239</v>
      </c>
      <c r="B346" t="s">
        <v>481</v>
      </c>
      <c r="C346">
        <v>0</v>
      </c>
      <c r="E346" t="s">
        <v>956</v>
      </c>
      <c r="F346" t="s">
        <v>1219</v>
      </c>
      <c r="G346" t="s">
        <v>958</v>
      </c>
      <c r="H346" t="s">
        <v>959</v>
      </c>
      <c r="I346" t="s">
        <v>938</v>
      </c>
      <c r="J346">
        <v>29460</v>
      </c>
      <c r="K346">
        <v>73.3</v>
      </c>
      <c r="L346">
        <v>24</v>
      </c>
      <c r="M346">
        <v>14</v>
      </c>
      <c r="N346">
        <v>54.44</v>
      </c>
      <c r="O346">
        <v>145</v>
      </c>
      <c r="P346">
        <v>39</v>
      </c>
      <c r="Q346">
        <v>11.06</v>
      </c>
      <c r="R346">
        <v>-24.2484556</v>
      </c>
      <c r="S346">
        <v>145.6530722</v>
      </c>
      <c r="T346" t="s">
        <v>939</v>
      </c>
      <c r="U346">
        <v>363258</v>
      </c>
      <c r="V346">
        <v>7317596</v>
      </c>
      <c r="W346">
        <v>55</v>
      </c>
    </row>
    <row r="347" spans="1:23" x14ac:dyDescent="0.25">
      <c r="A347">
        <v>2240</v>
      </c>
      <c r="B347" t="s">
        <v>481</v>
      </c>
      <c r="C347">
        <v>0</v>
      </c>
      <c r="E347" t="s">
        <v>956</v>
      </c>
      <c r="F347" t="s">
        <v>1220</v>
      </c>
      <c r="G347" t="s">
        <v>958</v>
      </c>
      <c r="H347" t="s">
        <v>959</v>
      </c>
      <c r="I347" t="s">
        <v>938</v>
      </c>
      <c r="J347">
        <v>29462</v>
      </c>
      <c r="K347">
        <v>65.599999999999994</v>
      </c>
      <c r="L347">
        <v>24</v>
      </c>
      <c r="M347">
        <v>14</v>
      </c>
      <c r="N347">
        <v>54.44</v>
      </c>
      <c r="O347">
        <v>145</v>
      </c>
      <c r="P347">
        <v>39</v>
      </c>
      <c r="Q347">
        <v>11.06</v>
      </c>
      <c r="R347">
        <v>-24.2484556</v>
      </c>
      <c r="S347">
        <v>145.6530722</v>
      </c>
      <c r="T347" t="s">
        <v>939</v>
      </c>
      <c r="U347">
        <v>363258</v>
      </c>
      <c r="V347">
        <v>7317596</v>
      </c>
      <c r="W347">
        <v>55</v>
      </c>
    </row>
    <row r="348" spans="1:23" x14ac:dyDescent="0.25">
      <c r="A348">
        <v>2241</v>
      </c>
      <c r="B348" t="s">
        <v>481</v>
      </c>
      <c r="C348">
        <v>0</v>
      </c>
      <c r="E348" t="s">
        <v>956</v>
      </c>
      <c r="F348" t="s">
        <v>1221</v>
      </c>
      <c r="G348" t="s">
        <v>958</v>
      </c>
      <c r="H348" t="s">
        <v>959</v>
      </c>
      <c r="I348" t="s">
        <v>938</v>
      </c>
      <c r="J348">
        <v>29465</v>
      </c>
      <c r="K348">
        <v>99.1</v>
      </c>
      <c r="L348">
        <v>24</v>
      </c>
      <c r="M348">
        <v>4</v>
      </c>
      <c r="N348">
        <v>5.44</v>
      </c>
      <c r="O348">
        <v>145</v>
      </c>
      <c r="P348">
        <v>39</v>
      </c>
      <c r="Q348">
        <v>20.059999999999999</v>
      </c>
      <c r="R348">
        <v>-24.068177800000001</v>
      </c>
      <c r="S348">
        <v>145.65557219999999</v>
      </c>
      <c r="T348" t="s">
        <v>939</v>
      </c>
      <c r="U348">
        <v>363320</v>
      </c>
      <c r="V348">
        <v>7337562</v>
      </c>
      <c r="W348">
        <v>55</v>
      </c>
    </row>
    <row r="349" spans="1:23" x14ac:dyDescent="0.25">
      <c r="A349">
        <v>1426</v>
      </c>
      <c r="B349" t="s">
        <v>481</v>
      </c>
      <c r="C349">
        <v>0</v>
      </c>
      <c r="E349" t="s">
        <v>969</v>
      </c>
      <c r="F349" t="s">
        <v>1222</v>
      </c>
      <c r="G349" t="s">
        <v>958</v>
      </c>
      <c r="H349" t="s">
        <v>959</v>
      </c>
      <c r="I349" t="s">
        <v>938</v>
      </c>
      <c r="J349">
        <v>31005</v>
      </c>
      <c r="K349">
        <v>1263.2</v>
      </c>
      <c r="L349">
        <v>24</v>
      </c>
      <c r="M349">
        <v>49</v>
      </c>
      <c r="N349">
        <v>9.42</v>
      </c>
      <c r="O349">
        <v>145</v>
      </c>
      <c r="P349">
        <v>50</v>
      </c>
      <c r="Q349">
        <v>52.11</v>
      </c>
      <c r="R349">
        <v>-24.819283299999999</v>
      </c>
      <c r="S349">
        <v>145.8478083</v>
      </c>
      <c r="T349" t="s">
        <v>939</v>
      </c>
      <c r="U349">
        <v>383558</v>
      </c>
      <c r="V349">
        <v>7254561</v>
      </c>
      <c r="W349">
        <v>55</v>
      </c>
    </row>
    <row r="350" spans="1:23" x14ac:dyDescent="0.25">
      <c r="A350">
        <v>2242</v>
      </c>
      <c r="B350" t="s">
        <v>481</v>
      </c>
      <c r="C350">
        <v>0</v>
      </c>
      <c r="E350" t="s">
        <v>956</v>
      </c>
      <c r="F350" t="s">
        <v>1223</v>
      </c>
      <c r="G350" t="s">
        <v>958</v>
      </c>
      <c r="H350" t="s">
        <v>959</v>
      </c>
      <c r="I350" t="s">
        <v>938</v>
      </c>
      <c r="J350">
        <v>29470</v>
      </c>
      <c r="K350">
        <v>70.2</v>
      </c>
      <c r="L350">
        <v>24</v>
      </c>
      <c r="M350">
        <v>32</v>
      </c>
      <c r="N350">
        <v>52.44</v>
      </c>
      <c r="O350">
        <v>145</v>
      </c>
      <c r="P350">
        <v>47</v>
      </c>
      <c r="Q350">
        <v>8.08</v>
      </c>
      <c r="R350">
        <v>-24.547899999999998</v>
      </c>
      <c r="S350">
        <v>145.7855778</v>
      </c>
      <c r="T350" t="s">
        <v>939</v>
      </c>
      <c r="U350">
        <v>377002</v>
      </c>
      <c r="V350">
        <v>7284560</v>
      </c>
      <c r="W350">
        <v>55</v>
      </c>
    </row>
    <row r="351" spans="1:23" x14ac:dyDescent="0.25">
      <c r="A351">
        <v>2243</v>
      </c>
      <c r="B351" t="s">
        <v>481</v>
      </c>
      <c r="C351">
        <v>0</v>
      </c>
      <c r="E351" t="s">
        <v>956</v>
      </c>
      <c r="F351" t="s">
        <v>1224</v>
      </c>
      <c r="G351" t="s">
        <v>958</v>
      </c>
      <c r="H351" t="s">
        <v>959</v>
      </c>
      <c r="I351" t="s">
        <v>938</v>
      </c>
      <c r="J351">
        <v>29471</v>
      </c>
      <c r="K351">
        <v>47.9</v>
      </c>
      <c r="L351">
        <v>24</v>
      </c>
      <c r="M351">
        <v>29</v>
      </c>
      <c r="N351">
        <v>50.44</v>
      </c>
      <c r="O351">
        <v>145</v>
      </c>
      <c r="P351">
        <v>56</v>
      </c>
      <c r="Q351">
        <v>50.07</v>
      </c>
      <c r="R351">
        <v>-24.497344399999999</v>
      </c>
      <c r="S351">
        <v>145.94724170000001</v>
      </c>
      <c r="T351" t="s">
        <v>939</v>
      </c>
      <c r="U351">
        <v>393334</v>
      </c>
      <c r="V351">
        <v>7290293</v>
      </c>
      <c r="W351">
        <v>55</v>
      </c>
    </row>
    <row r="352" spans="1:23" x14ac:dyDescent="0.25">
      <c r="A352">
        <v>2244</v>
      </c>
      <c r="B352" t="s">
        <v>481</v>
      </c>
      <c r="C352">
        <v>0</v>
      </c>
      <c r="E352" t="s">
        <v>956</v>
      </c>
      <c r="F352" t="s">
        <v>1225</v>
      </c>
      <c r="G352" t="s">
        <v>958</v>
      </c>
      <c r="H352" t="s">
        <v>959</v>
      </c>
      <c r="I352" t="s">
        <v>938</v>
      </c>
      <c r="J352">
        <v>29472</v>
      </c>
      <c r="K352">
        <v>36.299999999999997</v>
      </c>
      <c r="L352">
        <v>24</v>
      </c>
      <c r="M352">
        <v>51</v>
      </c>
      <c r="N352">
        <v>15.41</v>
      </c>
      <c r="O352">
        <v>146</v>
      </c>
      <c r="P352">
        <v>6</v>
      </c>
      <c r="Q352">
        <v>23.14</v>
      </c>
      <c r="R352">
        <v>-24.854280599999999</v>
      </c>
      <c r="S352">
        <v>146.10642780000001</v>
      </c>
      <c r="T352" t="s">
        <v>939</v>
      </c>
      <c r="U352">
        <v>409721</v>
      </c>
      <c r="V352">
        <v>7250882</v>
      </c>
      <c r="W352">
        <v>55</v>
      </c>
    </row>
    <row r="353" spans="1:23" x14ac:dyDescent="0.25">
      <c r="A353">
        <v>2245</v>
      </c>
      <c r="B353" t="s">
        <v>481</v>
      </c>
      <c r="C353">
        <v>0</v>
      </c>
      <c r="E353" t="s">
        <v>956</v>
      </c>
      <c r="F353" t="s">
        <v>1226</v>
      </c>
      <c r="G353" t="s">
        <v>958</v>
      </c>
      <c r="H353" t="s">
        <v>959</v>
      </c>
      <c r="I353" t="s">
        <v>938</v>
      </c>
      <c r="J353">
        <v>29474</v>
      </c>
      <c r="K353">
        <v>72</v>
      </c>
      <c r="L353">
        <v>24</v>
      </c>
      <c r="M353">
        <v>59</v>
      </c>
      <c r="N353">
        <v>29.4</v>
      </c>
      <c r="O353">
        <v>146</v>
      </c>
      <c r="P353">
        <v>7</v>
      </c>
      <c r="Q353">
        <v>51.15</v>
      </c>
      <c r="R353">
        <v>-24.991499999999998</v>
      </c>
      <c r="S353">
        <v>146.130875</v>
      </c>
      <c r="T353" t="s">
        <v>939</v>
      </c>
      <c r="U353">
        <v>412288</v>
      </c>
      <c r="V353">
        <v>7235703</v>
      </c>
      <c r="W353">
        <v>55</v>
      </c>
    </row>
    <row r="354" spans="1:23" x14ac:dyDescent="0.25">
      <c r="A354">
        <v>2246</v>
      </c>
      <c r="B354" t="s">
        <v>481</v>
      </c>
      <c r="C354">
        <v>0</v>
      </c>
      <c r="E354" t="s">
        <v>956</v>
      </c>
      <c r="F354" t="s">
        <v>1227</v>
      </c>
      <c r="G354" t="s">
        <v>958</v>
      </c>
      <c r="H354" t="s">
        <v>959</v>
      </c>
      <c r="I354" t="s">
        <v>938</v>
      </c>
      <c r="J354">
        <v>29475</v>
      </c>
      <c r="K354">
        <v>33.200000000000003</v>
      </c>
      <c r="L354">
        <v>24</v>
      </c>
      <c r="M354">
        <v>58</v>
      </c>
      <c r="N354">
        <v>16.420000000000002</v>
      </c>
      <c r="O354">
        <v>146</v>
      </c>
      <c r="P354">
        <v>9</v>
      </c>
      <c r="Q354">
        <v>29.09</v>
      </c>
      <c r="R354">
        <v>-24.971227800000001</v>
      </c>
      <c r="S354">
        <v>146.15808060000001</v>
      </c>
      <c r="T354" t="s">
        <v>939</v>
      </c>
      <c r="U354">
        <v>415020</v>
      </c>
      <c r="V354">
        <v>7237965</v>
      </c>
      <c r="W354">
        <v>55</v>
      </c>
    </row>
    <row r="355" spans="1:23" x14ac:dyDescent="0.25">
      <c r="A355">
        <v>2229</v>
      </c>
      <c r="B355" t="s">
        <v>481</v>
      </c>
      <c r="C355">
        <v>0</v>
      </c>
      <c r="E355" t="s">
        <v>956</v>
      </c>
      <c r="F355" t="s">
        <v>1228</v>
      </c>
      <c r="G355" t="s">
        <v>958</v>
      </c>
      <c r="H355" t="s">
        <v>959</v>
      </c>
      <c r="I355" t="s">
        <v>938</v>
      </c>
      <c r="J355">
        <v>24108</v>
      </c>
      <c r="K355">
        <v>84.9</v>
      </c>
      <c r="L355">
        <v>24</v>
      </c>
      <c r="M355">
        <v>46</v>
      </c>
      <c r="N355">
        <v>11.4</v>
      </c>
      <c r="O355">
        <v>146</v>
      </c>
      <c r="P355">
        <v>13</v>
      </c>
      <c r="Q355">
        <v>53.07</v>
      </c>
      <c r="R355">
        <v>-24.769833299999998</v>
      </c>
      <c r="S355">
        <v>146.2314083</v>
      </c>
      <c r="T355" t="s">
        <v>939</v>
      </c>
      <c r="U355">
        <v>422296</v>
      </c>
      <c r="V355">
        <v>7260310</v>
      </c>
      <c r="W355">
        <v>55</v>
      </c>
    </row>
    <row r="356" spans="1:23" x14ac:dyDescent="0.25">
      <c r="A356">
        <v>2230</v>
      </c>
      <c r="B356" t="s">
        <v>481</v>
      </c>
      <c r="C356">
        <v>0</v>
      </c>
      <c r="E356" t="s">
        <v>956</v>
      </c>
      <c r="F356" t="s">
        <v>1229</v>
      </c>
      <c r="G356" t="s">
        <v>958</v>
      </c>
      <c r="H356" t="s">
        <v>959</v>
      </c>
      <c r="I356" t="s">
        <v>938</v>
      </c>
      <c r="J356">
        <v>24108</v>
      </c>
      <c r="K356">
        <v>64</v>
      </c>
      <c r="L356">
        <v>24</v>
      </c>
      <c r="M356">
        <v>49</v>
      </c>
      <c r="N356">
        <v>46.42</v>
      </c>
      <c r="O356">
        <v>145</v>
      </c>
      <c r="P356">
        <v>57</v>
      </c>
      <c r="Q356">
        <v>1.1100000000000001</v>
      </c>
      <c r="R356">
        <v>-24.829561099999999</v>
      </c>
      <c r="S356">
        <v>145.95030829999999</v>
      </c>
      <c r="T356" t="s">
        <v>939</v>
      </c>
      <c r="U356">
        <v>393926</v>
      </c>
      <c r="V356">
        <v>7253507</v>
      </c>
      <c r="W356">
        <v>55</v>
      </c>
    </row>
    <row r="357" spans="1:23" x14ac:dyDescent="0.25">
      <c r="A357">
        <v>2231</v>
      </c>
      <c r="B357" t="s">
        <v>481</v>
      </c>
      <c r="C357">
        <v>0</v>
      </c>
      <c r="E357" t="s">
        <v>956</v>
      </c>
      <c r="F357" t="s">
        <v>1230</v>
      </c>
      <c r="G357" t="s">
        <v>958</v>
      </c>
      <c r="H357" t="s">
        <v>959</v>
      </c>
      <c r="I357" t="s">
        <v>938</v>
      </c>
      <c r="J357">
        <v>24108</v>
      </c>
      <c r="K357">
        <v>76.7</v>
      </c>
      <c r="L357">
        <v>24</v>
      </c>
      <c r="M357">
        <v>16</v>
      </c>
      <c r="N357">
        <v>6.42</v>
      </c>
      <c r="O357">
        <v>146</v>
      </c>
      <c r="P357">
        <v>25</v>
      </c>
      <c r="Q357">
        <v>4.03</v>
      </c>
      <c r="R357">
        <v>-24.268450000000001</v>
      </c>
      <c r="S357">
        <v>146.4177861</v>
      </c>
      <c r="T357" t="s">
        <v>939</v>
      </c>
      <c r="U357">
        <v>440905</v>
      </c>
      <c r="V357">
        <v>7315919</v>
      </c>
      <c r="W357">
        <v>55</v>
      </c>
    </row>
    <row r="358" spans="1:23" x14ac:dyDescent="0.25">
      <c r="A358">
        <v>2232</v>
      </c>
      <c r="B358" t="s">
        <v>481</v>
      </c>
      <c r="C358">
        <v>0</v>
      </c>
      <c r="E358" t="s">
        <v>956</v>
      </c>
      <c r="F358" t="s">
        <v>1231</v>
      </c>
      <c r="G358" t="s">
        <v>958</v>
      </c>
      <c r="H358" t="s">
        <v>959</v>
      </c>
      <c r="I358" t="s">
        <v>938</v>
      </c>
      <c r="J358">
        <v>24108</v>
      </c>
      <c r="K358">
        <v>66.099999999999994</v>
      </c>
      <c r="L358">
        <v>24</v>
      </c>
      <c r="M358">
        <v>12</v>
      </c>
      <c r="N358">
        <v>11.4</v>
      </c>
      <c r="O358">
        <v>146</v>
      </c>
      <c r="P358">
        <v>32</v>
      </c>
      <c r="Q358">
        <v>29.03</v>
      </c>
      <c r="R358">
        <v>-24.203166700000001</v>
      </c>
      <c r="S358">
        <v>146.54139720000001</v>
      </c>
      <c r="T358" t="s">
        <v>939</v>
      </c>
      <c r="U358">
        <v>453428</v>
      </c>
      <c r="V358">
        <v>7323194</v>
      </c>
      <c r="W358">
        <v>55</v>
      </c>
    </row>
    <row r="359" spans="1:23" x14ac:dyDescent="0.25">
      <c r="A359">
        <v>2233</v>
      </c>
      <c r="B359" t="s">
        <v>481</v>
      </c>
      <c r="C359">
        <v>0</v>
      </c>
      <c r="E359" t="s">
        <v>956</v>
      </c>
      <c r="F359" t="s">
        <v>1232</v>
      </c>
      <c r="G359" t="s">
        <v>958</v>
      </c>
      <c r="H359" t="s">
        <v>959</v>
      </c>
      <c r="I359" t="s">
        <v>938</v>
      </c>
      <c r="J359">
        <v>24108</v>
      </c>
      <c r="K359">
        <v>52.4</v>
      </c>
      <c r="L359">
        <v>24</v>
      </c>
      <c r="M359">
        <v>8</v>
      </c>
      <c r="N359">
        <v>49.42</v>
      </c>
      <c r="O359">
        <v>146</v>
      </c>
      <c r="P359">
        <v>32</v>
      </c>
      <c r="Q359">
        <v>16.04</v>
      </c>
      <c r="R359">
        <v>-24.147061099999998</v>
      </c>
      <c r="S359">
        <v>146.53778890000001</v>
      </c>
      <c r="T359" t="s">
        <v>939</v>
      </c>
      <c r="U359">
        <v>453041</v>
      </c>
      <c r="V359">
        <v>7329405</v>
      </c>
      <c r="W359">
        <v>55</v>
      </c>
    </row>
    <row r="360" spans="1:23" x14ac:dyDescent="0.25">
      <c r="A360">
        <v>1780</v>
      </c>
      <c r="B360" t="s">
        <v>481</v>
      </c>
      <c r="C360">
        <v>0</v>
      </c>
      <c r="E360" t="s">
        <v>956</v>
      </c>
      <c r="F360" t="s">
        <v>1233</v>
      </c>
      <c r="G360" t="s">
        <v>958</v>
      </c>
      <c r="H360" t="s">
        <v>959</v>
      </c>
      <c r="I360" t="s">
        <v>938</v>
      </c>
      <c r="J360">
        <v>24108</v>
      </c>
      <c r="L360">
        <v>21</v>
      </c>
      <c r="M360">
        <v>32</v>
      </c>
      <c r="N360">
        <v>28.48</v>
      </c>
      <c r="O360">
        <v>145</v>
      </c>
      <c r="P360">
        <v>22</v>
      </c>
      <c r="Q360">
        <v>34.04</v>
      </c>
      <c r="R360">
        <v>-21.5412444</v>
      </c>
      <c r="S360">
        <v>145.3761222</v>
      </c>
      <c r="T360" t="s">
        <v>939</v>
      </c>
      <c r="U360">
        <v>331831</v>
      </c>
      <c r="V360">
        <v>7617066</v>
      </c>
      <c r="W360">
        <v>55</v>
      </c>
    </row>
    <row r="361" spans="1:23" x14ac:dyDescent="0.25">
      <c r="A361">
        <v>745</v>
      </c>
      <c r="B361" t="s">
        <v>481</v>
      </c>
      <c r="C361" t="s">
        <v>962</v>
      </c>
      <c r="D361">
        <v>22595</v>
      </c>
      <c r="E361" t="s">
        <v>1234</v>
      </c>
      <c r="F361" t="s">
        <v>610</v>
      </c>
      <c r="G361" t="s">
        <v>936</v>
      </c>
      <c r="H361" t="s">
        <v>937</v>
      </c>
      <c r="I361" t="s">
        <v>938</v>
      </c>
      <c r="J361">
        <v>24556</v>
      </c>
      <c r="K361">
        <v>1611.2</v>
      </c>
      <c r="L361">
        <v>22</v>
      </c>
      <c r="M361">
        <v>21</v>
      </c>
      <c r="N361">
        <v>55.97</v>
      </c>
      <c r="O361">
        <v>145</v>
      </c>
      <c r="P361">
        <v>0</v>
      </c>
      <c r="Q361">
        <v>9.8699999999999992</v>
      </c>
      <c r="R361">
        <v>-22.365547200000002</v>
      </c>
      <c r="S361">
        <v>145.0027417</v>
      </c>
      <c r="T361" t="s">
        <v>939</v>
      </c>
      <c r="U361">
        <v>294343</v>
      </c>
      <c r="V361">
        <v>7525338</v>
      </c>
      <c r="W361">
        <v>55</v>
      </c>
    </row>
    <row r="362" spans="1:23" x14ac:dyDescent="0.25">
      <c r="A362">
        <v>803</v>
      </c>
      <c r="B362" t="s">
        <v>481</v>
      </c>
      <c r="C362">
        <v>0</v>
      </c>
      <c r="D362">
        <v>22596</v>
      </c>
      <c r="E362" t="s">
        <v>1235</v>
      </c>
      <c r="F362" t="s">
        <v>1236</v>
      </c>
      <c r="G362" t="s">
        <v>936</v>
      </c>
      <c r="H362" t="s">
        <v>937</v>
      </c>
      <c r="I362" t="s">
        <v>938</v>
      </c>
      <c r="J362">
        <v>24795</v>
      </c>
      <c r="K362">
        <v>1489.3</v>
      </c>
      <c r="L362">
        <v>21</v>
      </c>
      <c r="M362">
        <v>43</v>
      </c>
      <c r="N362">
        <v>0.48</v>
      </c>
      <c r="O362">
        <v>144</v>
      </c>
      <c r="P362">
        <v>40</v>
      </c>
      <c r="Q362">
        <v>54.06</v>
      </c>
      <c r="R362">
        <v>-21.716799999999999</v>
      </c>
      <c r="S362">
        <v>144.6816833</v>
      </c>
      <c r="T362" t="s">
        <v>939</v>
      </c>
      <c r="U362">
        <v>260181</v>
      </c>
      <c r="V362">
        <v>7596714</v>
      </c>
      <c r="W362">
        <v>55</v>
      </c>
    </row>
    <row r="363" spans="1:23" x14ac:dyDescent="0.25">
      <c r="A363">
        <v>62792</v>
      </c>
      <c r="B363" t="s">
        <v>481</v>
      </c>
      <c r="C363" t="s">
        <v>47</v>
      </c>
      <c r="E363" t="s">
        <v>978</v>
      </c>
      <c r="F363" t="s">
        <v>282</v>
      </c>
      <c r="G363" t="s">
        <v>954</v>
      </c>
      <c r="H363" t="s">
        <v>937</v>
      </c>
      <c r="I363" t="s">
        <v>938</v>
      </c>
      <c r="J363">
        <v>40137</v>
      </c>
      <c r="K363">
        <v>1635.96</v>
      </c>
      <c r="L363">
        <v>23</v>
      </c>
      <c r="M363">
        <v>49</v>
      </c>
      <c r="N363">
        <v>13.96</v>
      </c>
      <c r="O363">
        <v>144</v>
      </c>
      <c r="P363">
        <v>59</v>
      </c>
      <c r="Q363">
        <v>48.57</v>
      </c>
      <c r="R363">
        <v>-23.820544399999999</v>
      </c>
      <c r="S363">
        <v>144.996825</v>
      </c>
      <c r="T363" t="s">
        <v>939</v>
      </c>
      <c r="U363">
        <v>295944</v>
      </c>
      <c r="V363">
        <v>7364191</v>
      </c>
      <c r="W363">
        <v>55</v>
      </c>
    </row>
    <row r="364" spans="1:23" x14ac:dyDescent="0.25">
      <c r="A364">
        <v>657</v>
      </c>
      <c r="B364" t="s">
        <v>481</v>
      </c>
      <c r="C364">
        <v>0</v>
      </c>
      <c r="D364">
        <v>22668</v>
      </c>
      <c r="E364" t="s">
        <v>964</v>
      </c>
      <c r="F364" t="s">
        <v>1237</v>
      </c>
      <c r="G364" t="s">
        <v>936</v>
      </c>
      <c r="H364" t="s">
        <v>937</v>
      </c>
      <c r="I364" t="s">
        <v>961</v>
      </c>
      <c r="J364">
        <v>25658</v>
      </c>
      <c r="K364">
        <v>1339.9</v>
      </c>
      <c r="L364">
        <v>25</v>
      </c>
      <c r="M364">
        <v>2</v>
      </c>
      <c r="N364">
        <v>44.39</v>
      </c>
      <c r="O364">
        <v>146</v>
      </c>
      <c r="P364">
        <v>36</v>
      </c>
      <c r="Q364">
        <v>4.08</v>
      </c>
      <c r="R364">
        <v>-25.045663900000001</v>
      </c>
      <c r="S364">
        <v>146.60113329999999</v>
      </c>
      <c r="T364" t="s">
        <v>939</v>
      </c>
      <c r="U364">
        <v>459765</v>
      </c>
      <c r="V364">
        <v>7229927</v>
      </c>
      <c r="W364">
        <v>55</v>
      </c>
    </row>
    <row r="365" spans="1:23" x14ac:dyDescent="0.25">
      <c r="A365">
        <v>62629</v>
      </c>
      <c r="B365" t="s">
        <v>481</v>
      </c>
      <c r="C365" t="s">
        <v>47</v>
      </c>
      <c r="E365" t="s">
        <v>578</v>
      </c>
      <c r="F365" t="s">
        <v>292</v>
      </c>
      <c r="G365" t="s">
        <v>954</v>
      </c>
      <c r="H365" t="s">
        <v>937</v>
      </c>
      <c r="I365" t="s">
        <v>938</v>
      </c>
      <c r="J365">
        <v>40156</v>
      </c>
      <c r="K365">
        <v>1179.3800000000001</v>
      </c>
      <c r="L365">
        <v>22</v>
      </c>
      <c r="M365">
        <v>58</v>
      </c>
      <c r="N365">
        <v>8.09</v>
      </c>
      <c r="O365">
        <v>144</v>
      </c>
      <c r="P365">
        <v>47</v>
      </c>
      <c r="Q365">
        <v>39.99</v>
      </c>
      <c r="R365">
        <v>-22.9689139</v>
      </c>
      <c r="S365">
        <v>144.79444169999999</v>
      </c>
      <c r="T365" t="s">
        <v>939</v>
      </c>
      <c r="U365">
        <v>273879</v>
      </c>
      <c r="V365">
        <v>7458214</v>
      </c>
      <c r="W365">
        <v>55</v>
      </c>
    </row>
    <row r="366" spans="1:23" x14ac:dyDescent="0.25">
      <c r="A366">
        <v>2010</v>
      </c>
      <c r="B366" t="s">
        <v>481</v>
      </c>
      <c r="C366">
        <v>0</v>
      </c>
      <c r="D366">
        <v>23636</v>
      </c>
      <c r="E366" t="s">
        <v>1016</v>
      </c>
      <c r="F366" t="s">
        <v>1238</v>
      </c>
      <c r="G366" t="s">
        <v>936</v>
      </c>
      <c r="H366" t="s">
        <v>937</v>
      </c>
      <c r="I366" t="s">
        <v>961</v>
      </c>
      <c r="J366">
        <v>32498</v>
      </c>
      <c r="K366">
        <v>1122.5999999999999</v>
      </c>
      <c r="L366">
        <v>21</v>
      </c>
      <c r="M366">
        <v>37</v>
      </c>
      <c r="N366">
        <v>32.28</v>
      </c>
      <c r="O366">
        <v>143</v>
      </c>
      <c r="P366">
        <v>4</v>
      </c>
      <c r="Q366">
        <v>28.19</v>
      </c>
      <c r="R366">
        <v>-21.625633300000001</v>
      </c>
      <c r="S366">
        <v>143.0744972</v>
      </c>
      <c r="T366" t="s">
        <v>939</v>
      </c>
      <c r="U366">
        <v>714724</v>
      </c>
      <c r="V366">
        <v>7607168</v>
      </c>
      <c r="W366">
        <v>54</v>
      </c>
    </row>
    <row r="367" spans="1:23" x14ac:dyDescent="0.25">
      <c r="A367">
        <v>66462</v>
      </c>
      <c r="B367" t="s">
        <v>481</v>
      </c>
      <c r="C367">
        <v>0</v>
      </c>
      <c r="E367" t="s">
        <v>559</v>
      </c>
      <c r="F367" t="s">
        <v>1239</v>
      </c>
      <c r="G367" t="s">
        <v>954</v>
      </c>
      <c r="H367" t="s">
        <v>937</v>
      </c>
      <c r="I367" t="s">
        <v>966</v>
      </c>
      <c r="J367">
        <v>41183</v>
      </c>
      <c r="K367">
        <v>1562</v>
      </c>
      <c r="L367">
        <v>22</v>
      </c>
      <c r="M367">
        <v>7</v>
      </c>
      <c r="N367">
        <v>43.86</v>
      </c>
      <c r="O367">
        <v>143</v>
      </c>
      <c r="P367">
        <v>32</v>
      </c>
      <c r="Q367">
        <v>11.25</v>
      </c>
      <c r="R367">
        <v>-22.12885</v>
      </c>
      <c r="S367">
        <v>143.53645829999999</v>
      </c>
      <c r="T367" t="s">
        <v>939</v>
      </c>
      <c r="U367">
        <v>761641</v>
      </c>
      <c r="V367">
        <v>7550720</v>
      </c>
      <c r="W367">
        <v>54</v>
      </c>
    </row>
    <row r="368" spans="1:23" x14ac:dyDescent="0.25">
      <c r="A368">
        <v>694</v>
      </c>
      <c r="B368" t="s">
        <v>481</v>
      </c>
      <c r="C368">
        <v>0</v>
      </c>
      <c r="D368">
        <v>22320</v>
      </c>
      <c r="E368" t="s">
        <v>1240</v>
      </c>
      <c r="F368" t="s">
        <v>1241</v>
      </c>
      <c r="G368" t="s">
        <v>936</v>
      </c>
      <c r="H368" t="s">
        <v>937</v>
      </c>
      <c r="I368" t="s">
        <v>938</v>
      </c>
      <c r="J368">
        <v>23586</v>
      </c>
      <c r="K368">
        <v>1089.0999999999999</v>
      </c>
      <c r="L368">
        <v>25</v>
      </c>
      <c r="M368">
        <v>9</v>
      </c>
      <c r="N368">
        <v>40.39</v>
      </c>
      <c r="O368">
        <v>147</v>
      </c>
      <c r="P368">
        <v>53</v>
      </c>
      <c r="Q368">
        <v>41.01</v>
      </c>
      <c r="R368">
        <v>-25.1612194</v>
      </c>
      <c r="S368">
        <v>147.89472499999999</v>
      </c>
      <c r="T368" t="s">
        <v>939</v>
      </c>
      <c r="U368">
        <v>590171</v>
      </c>
      <c r="V368">
        <v>7216891</v>
      </c>
      <c r="W368">
        <v>55</v>
      </c>
    </row>
    <row r="369" spans="1:23" x14ac:dyDescent="0.25">
      <c r="A369">
        <v>656</v>
      </c>
      <c r="B369" t="s">
        <v>481</v>
      </c>
      <c r="C369">
        <v>0</v>
      </c>
      <c r="D369">
        <v>22268</v>
      </c>
      <c r="E369" t="s">
        <v>979</v>
      </c>
      <c r="F369" t="s">
        <v>1242</v>
      </c>
      <c r="G369" t="s">
        <v>936</v>
      </c>
      <c r="H369" t="s">
        <v>937</v>
      </c>
      <c r="I369" t="s">
        <v>938</v>
      </c>
      <c r="J369">
        <v>23490</v>
      </c>
      <c r="K369">
        <v>1483.46</v>
      </c>
      <c r="L369">
        <v>25</v>
      </c>
      <c r="M369">
        <v>11</v>
      </c>
      <c r="N369">
        <v>21.4</v>
      </c>
      <c r="O369">
        <v>146</v>
      </c>
      <c r="P369">
        <v>8</v>
      </c>
      <c r="Q369">
        <v>6.11</v>
      </c>
      <c r="R369">
        <v>-25.189277799999999</v>
      </c>
      <c r="S369">
        <v>146.13503059999999</v>
      </c>
      <c r="T369" t="s">
        <v>939</v>
      </c>
      <c r="U369">
        <v>412848</v>
      </c>
      <c r="V369">
        <v>7213804</v>
      </c>
      <c r="W369">
        <v>55</v>
      </c>
    </row>
    <row r="370" spans="1:23" x14ac:dyDescent="0.25">
      <c r="A370">
        <v>777</v>
      </c>
      <c r="B370" t="s">
        <v>481</v>
      </c>
      <c r="C370">
        <v>0</v>
      </c>
      <c r="D370">
        <v>22829</v>
      </c>
      <c r="E370" t="s">
        <v>533</v>
      </c>
      <c r="F370" t="s">
        <v>1243</v>
      </c>
      <c r="G370" t="s">
        <v>936</v>
      </c>
      <c r="H370" t="s">
        <v>937</v>
      </c>
      <c r="I370" t="s">
        <v>938</v>
      </c>
      <c r="J370">
        <v>27203</v>
      </c>
      <c r="K370">
        <v>1982.7</v>
      </c>
      <c r="L370">
        <v>22</v>
      </c>
      <c r="M370">
        <v>2</v>
      </c>
      <c r="N370">
        <v>14.49</v>
      </c>
      <c r="O370">
        <v>142</v>
      </c>
      <c r="P370">
        <v>36</v>
      </c>
      <c r="Q370">
        <v>42.94</v>
      </c>
      <c r="R370">
        <v>-22.037358300000001</v>
      </c>
      <c r="S370">
        <v>142.61192779999999</v>
      </c>
      <c r="T370" t="s">
        <v>939</v>
      </c>
      <c r="U370">
        <v>666357</v>
      </c>
      <c r="V370">
        <v>7562151</v>
      </c>
      <c r="W370">
        <v>54</v>
      </c>
    </row>
    <row r="371" spans="1:23" x14ac:dyDescent="0.25">
      <c r="A371">
        <v>62158</v>
      </c>
      <c r="B371" t="s">
        <v>481</v>
      </c>
      <c r="C371" t="s">
        <v>47</v>
      </c>
      <c r="E371" t="s">
        <v>1244</v>
      </c>
      <c r="F371" t="s">
        <v>588</v>
      </c>
      <c r="G371" t="s">
        <v>936</v>
      </c>
      <c r="H371" t="s">
        <v>937</v>
      </c>
      <c r="I371" t="s">
        <v>938</v>
      </c>
      <c r="J371">
        <v>39945</v>
      </c>
      <c r="K371">
        <v>1523</v>
      </c>
      <c r="L371">
        <v>23</v>
      </c>
      <c r="M371">
        <v>40</v>
      </c>
      <c r="N371">
        <v>30</v>
      </c>
      <c r="O371">
        <v>146</v>
      </c>
      <c r="P371">
        <v>1</v>
      </c>
      <c r="Q371">
        <v>59.99</v>
      </c>
      <c r="R371">
        <v>-23.675000000000001</v>
      </c>
      <c r="S371">
        <v>146.0333306</v>
      </c>
      <c r="T371" t="s">
        <v>939</v>
      </c>
      <c r="U371">
        <v>401430</v>
      </c>
      <c r="V371">
        <v>7381412</v>
      </c>
      <c r="W371">
        <v>55</v>
      </c>
    </row>
    <row r="372" spans="1:23" x14ac:dyDescent="0.25">
      <c r="A372">
        <v>64364</v>
      </c>
      <c r="B372" t="s">
        <v>481</v>
      </c>
      <c r="C372">
        <v>2</v>
      </c>
      <c r="E372" t="s">
        <v>559</v>
      </c>
      <c r="F372" t="s">
        <v>593</v>
      </c>
      <c r="G372" t="s">
        <v>954</v>
      </c>
      <c r="H372" t="s">
        <v>937</v>
      </c>
      <c r="I372" t="s">
        <v>938</v>
      </c>
      <c r="J372">
        <v>40739</v>
      </c>
      <c r="K372">
        <v>1303</v>
      </c>
      <c r="L372">
        <v>23</v>
      </c>
      <c r="M372">
        <v>10</v>
      </c>
      <c r="N372">
        <v>43.96</v>
      </c>
      <c r="O372">
        <v>144</v>
      </c>
      <c r="P372">
        <v>47</v>
      </c>
      <c r="Q372">
        <v>12.14</v>
      </c>
      <c r="R372">
        <v>-23.178877799999999</v>
      </c>
      <c r="S372">
        <v>144.7867056</v>
      </c>
      <c r="T372" t="s">
        <v>939</v>
      </c>
      <c r="U372">
        <v>273438</v>
      </c>
      <c r="V372">
        <v>7434946</v>
      </c>
      <c r="W372">
        <v>55</v>
      </c>
    </row>
    <row r="373" spans="1:23" x14ac:dyDescent="0.25">
      <c r="A373">
        <v>2796</v>
      </c>
      <c r="B373" t="s">
        <v>481</v>
      </c>
      <c r="C373">
        <v>0</v>
      </c>
      <c r="E373" t="s">
        <v>956</v>
      </c>
      <c r="F373" t="s">
        <v>1245</v>
      </c>
      <c r="G373" t="s">
        <v>958</v>
      </c>
      <c r="H373" t="s">
        <v>959</v>
      </c>
      <c r="I373" t="s">
        <v>884</v>
      </c>
      <c r="J373">
        <v>24838</v>
      </c>
      <c r="L373">
        <v>27</v>
      </c>
      <c r="M373">
        <v>58</v>
      </c>
      <c r="N373">
        <v>54.42</v>
      </c>
      <c r="O373">
        <v>146</v>
      </c>
      <c r="P373">
        <v>52</v>
      </c>
      <c r="Q373">
        <v>4.16</v>
      </c>
      <c r="R373">
        <v>-27.9817833</v>
      </c>
      <c r="S373">
        <v>146.86782220000001</v>
      </c>
      <c r="T373" t="s">
        <v>939</v>
      </c>
      <c r="U373">
        <v>487002</v>
      </c>
      <c r="V373">
        <v>6904798</v>
      </c>
      <c r="W373">
        <v>55</v>
      </c>
    </row>
    <row r="374" spans="1:23" x14ac:dyDescent="0.25">
      <c r="A374">
        <v>989</v>
      </c>
      <c r="B374" t="s">
        <v>481</v>
      </c>
      <c r="C374">
        <v>0</v>
      </c>
      <c r="D374">
        <v>50417</v>
      </c>
      <c r="E374" t="s">
        <v>969</v>
      </c>
      <c r="F374" t="s">
        <v>1245</v>
      </c>
      <c r="G374" t="s">
        <v>958</v>
      </c>
      <c r="H374" t="s">
        <v>959</v>
      </c>
      <c r="I374" t="s">
        <v>961</v>
      </c>
      <c r="J374">
        <v>30237</v>
      </c>
      <c r="K374">
        <v>1268.7</v>
      </c>
      <c r="L374">
        <v>27</v>
      </c>
      <c r="M374">
        <v>5</v>
      </c>
      <c r="N374">
        <v>41.42</v>
      </c>
      <c r="O374">
        <v>146</v>
      </c>
      <c r="P374">
        <v>8</v>
      </c>
      <c r="Q374">
        <v>37.17</v>
      </c>
      <c r="R374">
        <v>-27.094838899999999</v>
      </c>
      <c r="S374">
        <v>146.1436583</v>
      </c>
      <c r="T374" t="s">
        <v>939</v>
      </c>
      <c r="U374">
        <v>415107</v>
      </c>
      <c r="V374">
        <v>7002761</v>
      </c>
      <c r="W374">
        <v>55</v>
      </c>
    </row>
    <row r="375" spans="1:23" x14ac:dyDescent="0.25">
      <c r="A375">
        <v>68836</v>
      </c>
      <c r="B375" t="s">
        <v>481</v>
      </c>
      <c r="C375">
        <v>0</v>
      </c>
      <c r="E375" t="s">
        <v>994</v>
      </c>
      <c r="F375" t="s">
        <v>1246</v>
      </c>
      <c r="G375" t="s">
        <v>954</v>
      </c>
      <c r="H375" t="s">
        <v>937</v>
      </c>
      <c r="I375" t="s">
        <v>966</v>
      </c>
      <c r="J375">
        <v>41505</v>
      </c>
      <c r="K375">
        <v>933.08</v>
      </c>
      <c r="L375">
        <v>22</v>
      </c>
      <c r="M375">
        <v>31</v>
      </c>
      <c r="N375">
        <v>59.39</v>
      </c>
      <c r="O375">
        <v>146</v>
      </c>
      <c r="P375">
        <v>1</v>
      </c>
      <c r="Q375">
        <v>43.84</v>
      </c>
      <c r="R375">
        <v>-22.533163900000002</v>
      </c>
      <c r="S375">
        <v>146.0288444</v>
      </c>
      <c r="T375" t="s">
        <v>939</v>
      </c>
      <c r="U375">
        <v>400132</v>
      </c>
      <c r="V375">
        <v>7507824</v>
      </c>
      <c r="W375">
        <v>55</v>
      </c>
    </row>
    <row r="376" spans="1:23" x14ac:dyDescent="0.25">
      <c r="A376">
        <v>793</v>
      </c>
      <c r="B376" t="s">
        <v>481</v>
      </c>
      <c r="C376">
        <v>0</v>
      </c>
      <c r="D376">
        <v>22488</v>
      </c>
      <c r="E376" t="s">
        <v>1013</v>
      </c>
      <c r="F376" t="s">
        <v>1247</v>
      </c>
      <c r="G376" t="s">
        <v>936</v>
      </c>
      <c r="H376" t="s">
        <v>937</v>
      </c>
      <c r="I376" t="s">
        <v>961</v>
      </c>
      <c r="J376">
        <v>24000</v>
      </c>
      <c r="K376">
        <v>3105</v>
      </c>
      <c r="L376">
        <v>25</v>
      </c>
      <c r="M376">
        <v>30</v>
      </c>
      <c r="N376">
        <v>22.43</v>
      </c>
      <c r="O376">
        <v>143</v>
      </c>
      <c r="P376">
        <v>55</v>
      </c>
      <c r="Q376">
        <v>47.52</v>
      </c>
      <c r="R376">
        <v>-25.506230599999999</v>
      </c>
      <c r="S376">
        <v>143.92986669999999</v>
      </c>
      <c r="T376" t="s">
        <v>939</v>
      </c>
      <c r="U376">
        <v>794511</v>
      </c>
      <c r="V376">
        <v>7175742</v>
      </c>
      <c r="W376">
        <v>54</v>
      </c>
    </row>
    <row r="377" spans="1:23" x14ac:dyDescent="0.25">
      <c r="A377">
        <v>794</v>
      </c>
      <c r="B377" t="s">
        <v>481</v>
      </c>
      <c r="C377">
        <v>0</v>
      </c>
      <c r="D377">
        <v>22609</v>
      </c>
      <c r="E377" t="s">
        <v>1013</v>
      </c>
      <c r="F377" t="s">
        <v>1248</v>
      </c>
      <c r="G377" t="s">
        <v>936</v>
      </c>
      <c r="H377" t="s">
        <v>937</v>
      </c>
      <c r="I377" t="s">
        <v>938</v>
      </c>
      <c r="J377">
        <v>24638</v>
      </c>
      <c r="K377">
        <v>2026.92</v>
      </c>
      <c r="L377">
        <v>25</v>
      </c>
      <c r="M377">
        <v>31</v>
      </c>
      <c r="N377">
        <v>43.44</v>
      </c>
      <c r="O377">
        <v>143</v>
      </c>
      <c r="P377">
        <v>53</v>
      </c>
      <c r="Q377">
        <v>30.4</v>
      </c>
      <c r="R377">
        <v>-25.528733299999999</v>
      </c>
      <c r="S377">
        <v>143.8917778</v>
      </c>
      <c r="T377" t="s">
        <v>939</v>
      </c>
      <c r="U377">
        <v>790626</v>
      </c>
      <c r="V377">
        <v>7173332</v>
      </c>
      <c r="W377">
        <v>54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R193"/>
  <sheetViews>
    <sheetView workbookViewId="0">
      <pane xSplit="7" ySplit="4" topLeftCell="H32" activePane="bottomRight" state="frozen"/>
      <selection pane="topRight" activeCell="E1" sqref="E1"/>
      <selection pane="bottomLeft" activeCell="A5" sqref="A5"/>
      <selection pane="bottomRight" activeCell="A51" sqref="A51:XFD51"/>
    </sheetView>
  </sheetViews>
  <sheetFormatPr defaultRowHeight="15" x14ac:dyDescent="0.25"/>
  <cols>
    <col min="1" max="1" width="3" style="27" customWidth="1"/>
    <col min="2" max="2" width="5.28515625" style="28" customWidth="1"/>
    <col min="3" max="3" width="18.7109375" style="28" customWidth="1"/>
    <col min="4" max="4" width="11.140625" customWidth="1"/>
    <col min="5" max="5" width="18.5703125" style="28" customWidth="1"/>
    <col min="6" max="6" width="10.28515625" style="28" customWidth="1"/>
    <col min="7" max="7" width="14" style="30" customWidth="1"/>
    <col min="8" max="8" width="14" style="28" customWidth="1"/>
    <col min="9" max="9" width="10.5703125" style="28" customWidth="1"/>
    <col min="10" max="10" width="11.7109375" style="28" customWidth="1"/>
    <col min="11" max="11" width="11.85546875" style="28" customWidth="1"/>
    <col min="12" max="12" width="17.7109375" style="28" customWidth="1"/>
    <col min="13" max="13" width="12.5703125" style="28" customWidth="1"/>
    <col min="14" max="15" width="12.5703125" style="28" hidden="1" customWidth="1"/>
    <col min="16" max="16" width="10.28515625" style="28" customWidth="1"/>
    <col min="17" max="17" width="11.7109375" style="28" customWidth="1"/>
    <col min="18" max="18" width="12.28515625" style="28" customWidth="1"/>
    <col min="19" max="19" width="9.140625" style="28"/>
    <col min="20" max="20" width="11.7109375" style="28" customWidth="1"/>
    <col min="21" max="27" width="9.140625" style="28"/>
    <col min="28" max="28" width="13.42578125" style="28" customWidth="1"/>
    <col min="41" max="41" width="13.140625" customWidth="1"/>
    <col min="42" max="42" width="11" customWidth="1"/>
    <col min="43" max="43" width="11.28515625" style="32" customWidth="1"/>
    <col min="44" max="44" width="11.28515625" style="28" customWidth="1"/>
    <col min="45" max="45" width="10.5703125" style="28" customWidth="1"/>
    <col min="46" max="46" width="12.42578125" customWidth="1"/>
    <col min="47" max="47" width="12" customWidth="1"/>
    <col min="48" max="48" width="10.7109375" customWidth="1"/>
    <col min="49" max="49" width="11.28515625" style="28" customWidth="1"/>
    <col min="53" max="53" width="12.140625" customWidth="1"/>
    <col min="54" max="54" width="10" customWidth="1"/>
    <col min="55" max="55" width="13.28515625" customWidth="1"/>
    <col min="57" max="57" width="13.28515625" customWidth="1"/>
    <col min="58" max="58" width="10" customWidth="1"/>
    <col min="59" max="62" width="12.140625" customWidth="1"/>
    <col min="63" max="63" width="11.7109375" customWidth="1"/>
    <col min="64" max="64" width="14" customWidth="1"/>
    <col min="65" max="65" width="12" customWidth="1"/>
    <col min="66" max="66" width="15.85546875" customWidth="1"/>
    <col min="67" max="67" width="12.5703125" customWidth="1"/>
    <col min="68" max="68" width="16.5703125" customWidth="1"/>
    <col min="69" max="69" width="9.140625" style="28"/>
    <col min="71" max="90" width="9.140625" style="28"/>
    <col min="91" max="92" width="16.7109375" style="28" customWidth="1"/>
    <col min="93" max="106" width="9.140625" style="28"/>
    <col min="107" max="107" width="17.140625" style="28" customWidth="1"/>
    <col min="108" max="108" width="13.140625" style="28" customWidth="1"/>
    <col min="109" max="109" width="11.28515625" style="28" customWidth="1"/>
    <col min="110" max="110" width="10.5703125" style="28" customWidth="1"/>
    <col min="111" max="111" width="9.140625" style="28" customWidth="1"/>
    <col min="112" max="116" width="7.85546875" style="28" customWidth="1"/>
    <col min="117" max="119" width="11.5703125" style="28" customWidth="1"/>
    <col min="120" max="128" width="9.140625" style="28"/>
    <col min="130" max="148" width="9.140625" style="28"/>
  </cols>
  <sheetData>
    <row r="1" spans="1:148" x14ac:dyDescent="0.25">
      <c r="D1" s="29"/>
      <c r="M1" s="27" t="s">
        <v>614</v>
      </c>
      <c r="N1" s="27"/>
      <c r="O1" s="27"/>
      <c r="S1" s="27" t="s">
        <v>615</v>
      </c>
      <c r="AC1" s="31">
        <f>AC2</f>
        <v>22.989799999999999</v>
      </c>
      <c r="AD1" s="31">
        <f>AD2</f>
        <v>39.101999999999997</v>
      </c>
      <c r="AE1" s="31">
        <f>+AE2*2</f>
        <v>40.08</v>
      </c>
      <c r="AF1" s="31">
        <f>+AF2*2</f>
        <v>24.312000000000001</v>
      </c>
      <c r="AG1" s="31">
        <f>AG2</f>
        <v>35.453000000000003</v>
      </c>
      <c r="AH1" s="31">
        <f>AH2</f>
        <v>61.0062</v>
      </c>
      <c r="AI1" s="31">
        <v>60</v>
      </c>
      <c r="AJ1" s="31">
        <f>+AJ2*2</f>
        <v>96.061599999999999</v>
      </c>
      <c r="AK1" s="31">
        <v>62</v>
      </c>
      <c r="AL1" s="29"/>
      <c r="AM1" s="29"/>
      <c r="AN1" s="29"/>
      <c r="AO1" s="29"/>
      <c r="AP1" s="29"/>
      <c r="AS1" s="32">
        <f>(2.5*AE23)+(4.1*AF23)</f>
        <v>22.220307657143756</v>
      </c>
      <c r="AT1" s="29" t="s">
        <v>616</v>
      </c>
      <c r="AU1" s="29"/>
      <c r="AV1" s="29"/>
      <c r="AW1" s="33"/>
      <c r="AX1" s="29"/>
      <c r="AY1" s="29" t="s">
        <v>617</v>
      </c>
      <c r="AZ1" s="29" t="s">
        <v>618</v>
      </c>
      <c r="BA1" s="29"/>
      <c r="BB1" s="29"/>
      <c r="BC1" s="29"/>
      <c r="BD1" s="29"/>
      <c r="BE1" s="29"/>
      <c r="BF1" s="29"/>
      <c r="BG1" s="29"/>
      <c r="BH1" s="29"/>
      <c r="BI1" s="29"/>
      <c r="BJ1" s="29"/>
      <c r="BK1" s="29"/>
      <c r="BL1" s="29"/>
      <c r="BM1" s="29"/>
      <c r="BN1" s="29"/>
      <c r="BO1" s="29"/>
      <c r="BP1" s="29"/>
    </row>
    <row r="2" spans="1:148" x14ac:dyDescent="0.25">
      <c r="D2" s="29"/>
      <c r="AC2" s="34">
        <v>22.989799999999999</v>
      </c>
      <c r="AD2" s="34">
        <v>39.101999999999997</v>
      </c>
      <c r="AE2" s="34">
        <v>20.04</v>
      </c>
      <c r="AF2" s="34">
        <v>12.156000000000001</v>
      </c>
      <c r="AG2" s="34">
        <v>35.453000000000003</v>
      </c>
      <c r="AH2" s="34">
        <v>61.0062</v>
      </c>
      <c r="AI2" s="34">
        <v>60</v>
      </c>
      <c r="AJ2" s="34">
        <v>48.030799999999999</v>
      </c>
      <c r="AK2" s="34">
        <v>62</v>
      </c>
      <c r="AL2" s="29"/>
      <c r="AM2" s="29"/>
      <c r="AN2" s="29"/>
      <c r="AO2" s="29"/>
      <c r="AP2" s="29"/>
      <c r="AT2" s="29"/>
      <c r="AU2" s="29"/>
      <c r="AV2" s="29"/>
      <c r="AW2" s="33"/>
      <c r="AX2" s="29"/>
      <c r="AY2" s="29"/>
      <c r="AZ2" s="29"/>
      <c r="BA2" s="29"/>
      <c r="BB2" s="29"/>
      <c r="BC2" s="29"/>
      <c r="BD2" s="29"/>
      <c r="BE2" s="29"/>
      <c r="BF2" s="29"/>
      <c r="BG2" s="29"/>
      <c r="BH2" s="29"/>
      <c r="BI2" s="29"/>
      <c r="BJ2" s="29"/>
      <c r="BK2" s="29"/>
      <c r="BL2" s="29"/>
      <c r="BM2" s="29"/>
      <c r="BN2" s="29"/>
      <c r="BO2" s="29"/>
      <c r="BP2" s="29"/>
      <c r="DD2" s="28" t="s">
        <v>619</v>
      </c>
      <c r="DG2" s="27"/>
      <c r="DM2" s="28" t="s">
        <v>620</v>
      </c>
    </row>
    <row r="3" spans="1:148" s="28" customFormat="1" ht="17.25" x14ac:dyDescent="0.25">
      <c r="A3" s="27"/>
      <c r="D3" s="35" t="s">
        <v>621</v>
      </c>
      <c r="G3" s="30"/>
      <c r="L3" s="28" t="s">
        <v>622</v>
      </c>
      <c r="M3" s="28" t="s">
        <v>623</v>
      </c>
      <c r="N3" s="28" t="s">
        <v>28</v>
      </c>
      <c r="O3" s="28" t="s">
        <v>624</v>
      </c>
      <c r="P3" s="36" t="s">
        <v>625</v>
      </c>
      <c r="Q3" s="28" t="s">
        <v>626</v>
      </c>
      <c r="R3" s="28" t="s">
        <v>625</v>
      </c>
      <c r="S3" s="28" t="s">
        <v>627</v>
      </c>
      <c r="T3" s="28" t="s">
        <v>628</v>
      </c>
      <c r="U3" s="28" t="s">
        <v>629</v>
      </c>
      <c r="V3" s="28" t="s">
        <v>630</v>
      </c>
      <c r="W3" s="28" t="s">
        <v>631</v>
      </c>
      <c r="X3" s="28" t="s">
        <v>632</v>
      </c>
      <c r="Y3" s="28" t="s">
        <v>633</v>
      </c>
      <c r="Z3" s="28" t="s">
        <v>634</v>
      </c>
      <c r="AA3" s="28" t="s">
        <v>635</v>
      </c>
      <c r="AB3" s="28" t="s">
        <v>636</v>
      </c>
      <c r="AC3" s="37" t="s">
        <v>627</v>
      </c>
      <c r="AD3" s="38" t="s">
        <v>628</v>
      </c>
      <c r="AE3" s="38" t="s">
        <v>629</v>
      </c>
      <c r="AF3" s="37" t="s">
        <v>630</v>
      </c>
      <c r="AG3" s="38" t="s">
        <v>631</v>
      </c>
      <c r="AH3" s="37" t="s">
        <v>637</v>
      </c>
      <c r="AI3" s="37" t="s">
        <v>638</v>
      </c>
      <c r="AJ3" s="38" t="s">
        <v>639</v>
      </c>
      <c r="AK3" s="39" t="s">
        <v>640</v>
      </c>
      <c r="AL3" s="38" t="s">
        <v>641</v>
      </c>
      <c r="AM3" s="38" t="s">
        <v>642</v>
      </c>
      <c r="AN3" s="35" t="s">
        <v>643</v>
      </c>
      <c r="AO3" s="35" t="s">
        <v>644</v>
      </c>
      <c r="AP3" s="40" t="s">
        <v>645</v>
      </c>
      <c r="AQ3" s="32" t="s">
        <v>646</v>
      </c>
      <c r="AR3" s="41" t="s">
        <v>647</v>
      </c>
      <c r="AS3" s="42" t="s">
        <v>648</v>
      </c>
      <c r="AT3" s="43" t="s">
        <v>649</v>
      </c>
      <c r="AU3" s="44" t="s">
        <v>650</v>
      </c>
      <c r="AV3" s="37" t="s">
        <v>651</v>
      </c>
      <c r="AW3" s="37"/>
      <c r="AX3" s="37" t="s">
        <v>652</v>
      </c>
      <c r="AY3" s="37" t="s">
        <v>653</v>
      </c>
      <c r="AZ3" s="37" t="s">
        <v>654</v>
      </c>
      <c r="BA3" s="37" t="s">
        <v>655</v>
      </c>
      <c r="BB3" s="37" t="s">
        <v>656</v>
      </c>
      <c r="BC3" s="37" t="s">
        <v>657</v>
      </c>
      <c r="BD3" s="37" t="s">
        <v>658</v>
      </c>
      <c r="BE3" s="37" t="s">
        <v>659</v>
      </c>
      <c r="BF3" s="37" t="s">
        <v>660</v>
      </c>
      <c r="BG3" s="37" t="s">
        <v>661</v>
      </c>
      <c r="BH3" s="37" t="s">
        <v>662</v>
      </c>
      <c r="BI3" s="37" t="s">
        <v>663</v>
      </c>
      <c r="BJ3" s="37" t="s">
        <v>664</v>
      </c>
      <c r="BK3" s="37" t="s">
        <v>665</v>
      </c>
      <c r="BL3" s="37" t="s">
        <v>666</v>
      </c>
      <c r="BM3" s="43" t="s">
        <v>667</v>
      </c>
      <c r="BN3" s="43" t="s">
        <v>668</v>
      </c>
      <c r="BO3" s="45" t="s">
        <v>669</v>
      </c>
      <c r="BP3" s="37" t="s">
        <v>670</v>
      </c>
      <c r="BQ3" s="28" t="s">
        <v>671</v>
      </c>
      <c r="BR3" s="28" t="s">
        <v>597</v>
      </c>
      <c r="BS3" s="28" t="s">
        <v>672</v>
      </c>
      <c r="BT3" s="28" t="s">
        <v>673</v>
      </c>
      <c r="BU3" s="28" t="s">
        <v>674</v>
      </c>
      <c r="BV3" s="28" t="s">
        <v>675</v>
      </c>
      <c r="BW3" s="28" t="s">
        <v>676</v>
      </c>
      <c r="BX3" s="28" t="s">
        <v>677</v>
      </c>
      <c r="BY3" s="28" t="s">
        <v>678</v>
      </c>
      <c r="BZ3" s="28" t="s">
        <v>679</v>
      </c>
      <c r="CA3" s="28" t="s">
        <v>680</v>
      </c>
      <c r="CB3" s="28" t="s">
        <v>681</v>
      </c>
      <c r="CC3" s="28" t="s">
        <v>682</v>
      </c>
      <c r="CD3" s="28" t="s">
        <v>683</v>
      </c>
      <c r="CE3" s="28" t="s">
        <v>684</v>
      </c>
      <c r="CF3" s="28" t="s">
        <v>685</v>
      </c>
      <c r="CG3" s="28" t="s">
        <v>686</v>
      </c>
      <c r="CH3" s="28" t="s">
        <v>687</v>
      </c>
      <c r="CI3" s="28" t="s">
        <v>688</v>
      </c>
      <c r="CJ3" s="28" t="s">
        <v>689</v>
      </c>
      <c r="CK3" s="28" t="s">
        <v>690</v>
      </c>
      <c r="CL3" s="28" t="s">
        <v>691</v>
      </c>
      <c r="CM3" s="28" t="s">
        <v>692</v>
      </c>
      <c r="CN3" s="28" t="s">
        <v>693</v>
      </c>
      <c r="CO3" s="28" t="s">
        <v>694</v>
      </c>
      <c r="CP3" s="28" t="s">
        <v>695</v>
      </c>
      <c r="CQ3" s="28" t="s">
        <v>696</v>
      </c>
      <c r="CR3" s="28" t="s">
        <v>697</v>
      </c>
      <c r="CS3" s="28" t="s">
        <v>698</v>
      </c>
      <c r="CT3" s="28" t="s">
        <v>699</v>
      </c>
      <c r="CU3" s="28" t="s">
        <v>700</v>
      </c>
      <c r="CV3" s="28" t="s">
        <v>701</v>
      </c>
      <c r="CW3" s="46" t="s">
        <v>702</v>
      </c>
      <c r="CX3" s="46" t="s">
        <v>703</v>
      </c>
      <c r="CY3" s="46" t="s">
        <v>704</v>
      </c>
      <c r="CZ3" s="46" t="s">
        <v>705</v>
      </c>
      <c r="DA3" s="46" t="s">
        <v>706</v>
      </c>
      <c r="DB3" s="46" t="s">
        <v>707</v>
      </c>
      <c r="DC3" s="28" t="s">
        <v>708</v>
      </c>
      <c r="DD3" s="47" t="s">
        <v>709</v>
      </c>
      <c r="DE3" s="47" t="s">
        <v>710</v>
      </c>
      <c r="DF3" s="47" t="s">
        <v>711</v>
      </c>
      <c r="DG3" s="47" t="s">
        <v>712</v>
      </c>
      <c r="DH3" s="47" t="s">
        <v>713</v>
      </c>
      <c r="DI3" s="47" t="s">
        <v>714</v>
      </c>
      <c r="DJ3" s="47" t="s">
        <v>715</v>
      </c>
      <c r="DK3" s="47" t="s">
        <v>716</v>
      </c>
      <c r="DL3" s="47" t="s">
        <v>717</v>
      </c>
      <c r="DM3" s="36"/>
      <c r="DN3" s="36" t="s">
        <v>718</v>
      </c>
      <c r="DO3" s="36" t="s">
        <v>14</v>
      </c>
      <c r="DP3" s="36" t="s">
        <v>719</v>
      </c>
      <c r="DQ3" s="36" t="s">
        <v>720</v>
      </c>
      <c r="DR3" s="36"/>
      <c r="DS3" s="36"/>
      <c r="DT3" s="36"/>
      <c r="DU3" s="36" t="s">
        <v>721</v>
      </c>
      <c r="DV3" s="36"/>
      <c r="DW3" s="36"/>
      <c r="DX3" s="36"/>
      <c r="DY3" s="28" t="s">
        <v>722</v>
      </c>
      <c r="DZ3" s="28" t="s">
        <v>723</v>
      </c>
      <c r="EA3" s="28" t="s">
        <v>724</v>
      </c>
      <c r="EB3" s="28" t="s">
        <v>725</v>
      </c>
      <c r="EC3" s="28" t="s">
        <v>726</v>
      </c>
      <c r="ED3" s="28" t="s">
        <v>727</v>
      </c>
      <c r="EE3" s="28" t="s">
        <v>728</v>
      </c>
      <c r="EF3" s="28" t="s">
        <v>729</v>
      </c>
      <c r="EG3" s="28" t="s">
        <v>730</v>
      </c>
      <c r="EH3" s="28" t="s">
        <v>731</v>
      </c>
      <c r="EI3" s="28" t="s">
        <v>732</v>
      </c>
      <c r="EJ3" s="28" t="s">
        <v>733</v>
      </c>
      <c r="EK3" s="28" t="s">
        <v>734</v>
      </c>
      <c r="EL3" s="28" t="s">
        <v>735</v>
      </c>
      <c r="EM3" s="28" t="s">
        <v>736</v>
      </c>
      <c r="EN3" s="28" t="s">
        <v>737</v>
      </c>
    </row>
    <row r="4" spans="1:148" ht="17.25" x14ac:dyDescent="0.25">
      <c r="A4" s="27" t="s">
        <v>738</v>
      </c>
      <c r="B4" s="28" t="s">
        <v>739</v>
      </c>
      <c r="C4" s="28" t="s">
        <v>740</v>
      </c>
      <c r="D4" s="48" t="s">
        <v>741</v>
      </c>
      <c r="E4" s="28" t="s">
        <v>742</v>
      </c>
      <c r="F4" s="28" t="s">
        <v>743</v>
      </c>
      <c r="G4" s="30" t="s">
        <v>15</v>
      </c>
      <c r="H4" s="28" t="s">
        <v>744</v>
      </c>
      <c r="I4" s="28" t="s">
        <v>745</v>
      </c>
      <c r="J4" s="28" t="s">
        <v>746</v>
      </c>
      <c r="K4" s="28" t="s">
        <v>747</v>
      </c>
      <c r="L4" s="28" t="s">
        <v>748</v>
      </c>
      <c r="M4" s="49" t="s">
        <v>749</v>
      </c>
      <c r="N4" s="49" t="s">
        <v>750</v>
      </c>
      <c r="O4" s="49" t="s">
        <v>751</v>
      </c>
      <c r="P4" s="36" t="s">
        <v>752</v>
      </c>
      <c r="Q4" s="28" t="s">
        <v>753</v>
      </c>
      <c r="R4" s="28" t="s">
        <v>754</v>
      </c>
      <c r="S4" s="28" t="s">
        <v>755</v>
      </c>
      <c r="T4" s="28" t="s">
        <v>755</v>
      </c>
      <c r="U4" s="28" t="s">
        <v>755</v>
      </c>
      <c r="V4" s="28" t="s">
        <v>755</v>
      </c>
      <c r="W4" s="28" t="s">
        <v>755</v>
      </c>
      <c r="X4" s="28" t="s">
        <v>755</v>
      </c>
      <c r="Y4" s="28" t="s">
        <v>755</v>
      </c>
      <c r="Z4" s="28" t="s">
        <v>755</v>
      </c>
      <c r="AC4" s="50" t="s">
        <v>756</v>
      </c>
      <c r="AD4" s="51" t="s">
        <v>756</v>
      </c>
      <c r="AE4" s="51" t="s">
        <v>756</v>
      </c>
      <c r="AF4" s="50" t="s">
        <v>756</v>
      </c>
      <c r="AG4" s="51" t="s">
        <v>756</v>
      </c>
      <c r="AH4" s="51" t="s">
        <v>756</v>
      </c>
      <c r="AI4" s="51" t="s">
        <v>756</v>
      </c>
      <c r="AJ4" s="51" t="s">
        <v>756</v>
      </c>
      <c r="AK4" s="52" t="s">
        <v>756</v>
      </c>
      <c r="AL4" s="51" t="s">
        <v>757</v>
      </c>
      <c r="AM4" s="51" t="s">
        <v>757</v>
      </c>
      <c r="AN4" s="48" t="s">
        <v>758</v>
      </c>
      <c r="AO4" s="53" t="s">
        <v>759</v>
      </c>
      <c r="AP4" s="54" t="s">
        <v>760</v>
      </c>
      <c r="AQ4" s="32" t="s">
        <v>755</v>
      </c>
      <c r="AS4" s="42"/>
      <c r="AT4" s="50"/>
      <c r="AU4" s="55" t="s">
        <v>761</v>
      </c>
      <c r="AV4" s="56" t="s">
        <v>762</v>
      </c>
      <c r="AW4" s="50"/>
      <c r="AX4" s="57" t="s">
        <v>756</v>
      </c>
      <c r="AY4" s="57" t="s">
        <v>756</v>
      </c>
      <c r="AZ4" s="57" t="s">
        <v>756</v>
      </c>
      <c r="BA4" s="57" t="s">
        <v>756</v>
      </c>
      <c r="BB4" s="57" t="s">
        <v>756</v>
      </c>
      <c r="BC4" s="57" t="s">
        <v>756</v>
      </c>
      <c r="BD4" s="57" t="s">
        <v>756</v>
      </c>
      <c r="BE4" s="57" t="s">
        <v>756</v>
      </c>
      <c r="BF4" s="57" t="s">
        <v>756</v>
      </c>
      <c r="BG4" s="57" t="s">
        <v>756</v>
      </c>
      <c r="BH4" s="57" t="s">
        <v>756</v>
      </c>
      <c r="BI4" s="57" t="s">
        <v>756</v>
      </c>
      <c r="BJ4" s="57" t="s">
        <v>756</v>
      </c>
      <c r="BK4" s="57" t="s">
        <v>756</v>
      </c>
      <c r="BL4" s="57" t="s">
        <v>756</v>
      </c>
      <c r="BM4" s="50"/>
      <c r="BN4" s="50"/>
      <c r="BO4" s="51"/>
      <c r="BP4" s="57" t="s">
        <v>756</v>
      </c>
      <c r="BQ4" s="28" t="s">
        <v>755</v>
      </c>
      <c r="BR4" s="28" t="s">
        <v>755</v>
      </c>
      <c r="BX4" s="28" t="s">
        <v>755</v>
      </c>
      <c r="BY4" s="28" t="s">
        <v>755</v>
      </c>
      <c r="CB4" s="28" t="s">
        <v>755</v>
      </c>
      <c r="DD4" s="47"/>
      <c r="DE4" s="47"/>
      <c r="DF4" s="47"/>
      <c r="DG4" s="47" t="s">
        <v>755</v>
      </c>
      <c r="DH4" s="47"/>
      <c r="DI4" s="47"/>
      <c r="DJ4" s="47"/>
      <c r="DK4" s="47" t="s">
        <v>763</v>
      </c>
      <c r="DL4" s="47"/>
      <c r="DM4" s="36" t="s">
        <v>764</v>
      </c>
      <c r="DN4" s="36"/>
      <c r="DO4" s="36"/>
      <c r="DP4" s="36" t="s">
        <v>765</v>
      </c>
      <c r="DQ4" s="36" t="s">
        <v>766</v>
      </c>
      <c r="DR4" s="36" t="s">
        <v>767</v>
      </c>
      <c r="DS4" s="36" t="s">
        <v>768</v>
      </c>
      <c r="DT4" s="36" t="s">
        <v>769</v>
      </c>
      <c r="DU4" s="36" t="s">
        <v>766</v>
      </c>
      <c r="DV4" s="36" t="s">
        <v>767</v>
      </c>
      <c r="DW4" s="36" t="s">
        <v>768</v>
      </c>
      <c r="DX4" s="36" t="s">
        <v>769</v>
      </c>
      <c r="DY4" s="28" t="s">
        <v>770</v>
      </c>
      <c r="DZ4" s="28" t="s">
        <v>771</v>
      </c>
      <c r="EA4" s="28" t="s">
        <v>771</v>
      </c>
      <c r="EB4" s="28" t="s">
        <v>771</v>
      </c>
      <c r="EC4" s="28" t="s">
        <v>771</v>
      </c>
      <c r="ED4" s="28" t="s">
        <v>771</v>
      </c>
      <c r="EE4" s="28" t="s">
        <v>771</v>
      </c>
      <c r="EF4" s="28" t="s">
        <v>771</v>
      </c>
      <c r="EG4" s="28" t="s">
        <v>771</v>
      </c>
      <c r="EH4" s="28" t="s">
        <v>771</v>
      </c>
      <c r="EI4" s="28" t="s">
        <v>771</v>
      </c>
      <c r="EJ4" s="28" t="s">
        <v>771</v>
      </c>
      <c r="EK4" s="28" t="s">
        <v>771</v>
      </c>
      <c r="EL4" s="28" t="s">
        <v>771</v>
      </c>
      <c r="EM4" s="28" t="s">
        <v>771</v>
      </c>
      <c r="EN4" s="28" t="s">
        <v>14</v>
      </c>
    </row>
    <row r="5" spans="1:148" x14ac:dyDescent="0.25">
      <c r="C5" s="28" t="s">
        <v>772</v>
      </c>
      <c r="E5" s="28" t="s">
        <v>773</v>
      </c>
      <c r="J5" s="28">
        <v>1186.05</v>
      </c>
      <c r="K5" s="28">
        <v>1186.92</v>
      </c>
      <c r="L5" s="28" t="s">
        <v>774</v>
      </c>
      <c r="AA5"/>
      <c r="AB5"/>
      <c r="AQ5" s="58"/>
      <c r="AR5"/>
      <c r="BQ5"/>
      <c r="BS5"/>
      <c r="BT5"/>
      <c r="BU5"/>
      <c r="BV5"/>
      <c r="BW5"/>
      <c r="BY5"/>
      <c r="BZ5"/>
      <c r="CA5"/>
      <c r="CB5"/>
      <c r="CC5"/>
      <c r="CD5"/>
      <c r="CE5"/>
      <c r="CF5"/>
      <c r="CG5"/>
      <c r="CH5"/>
      <c r="CI5"/>
      <c r="CJ5"/>
      <c r="CK5"/>
      <c r="CL5"/>
      <c r="CM5"/>
      <c r="CN5"/>
      <c r="CO5"/>
      <c r="CP5"/>
      <c r="CQ5"/>
      <c r="CR5"/>
      <c r="CS5"/>
      <c r="CT5"/>
      <c r="CU5"/>
      <c r="CV5"/>
      <c r="CW5"/>
      <c r="CX5"/>
      <c r="CY5"/>
      <c r="CZ5"/>
      <c r="DA5"/>
      <c r="DB5"/>
      <c r="DC5"/>
      <c r="DD5"/>
      <c r="DE5"/>
      <c r="DF5"/>
      <c r="DM5" s="28" t="s">
        <v>775</v>
      </c>
      <c r="DP5" s="28">
        <v>-11.6</v>
      </c>
      <c r="DZ5" s="28">
        <v>0</v>
      </c>
      <c r="EA5" s="28">
        <v>219700</v>
      </c>
      <c r="EB5" s="28">
        <v>780</v>
      </c>
      <c r="EC5" s="28">
        <v>779400</v>
      </c>
      <c r="ED5" s="28">
        <v>0</v>
      </c>
      <c r="EE5" s="28">
        <v>47</v>
      </c>
      <c r="EF5" s="28">
        <v>5</v>
      </c>
      <c r="EG5" s="28">
        <v>0</v>
      </c>
      <c r="EH5" s="28">
        <v>1</v>
      </c>
      <c r="EI5" s="28">
        <v>0</v>
      </c>
      <c r="EJ5" s="28">
        <v>0</v>
      </c>
      <c r="EK5" s="28">
        <v>0</v>
      </c>
      <c r="EL5" s="28">
        <v>0</v>
      </c>
      <c r="EM5" s="28">
        <v>0</v>
      </c>
      <c r="EN5" s="28">
        <v>23</v>
      </c>
    </row>
    <row r="6" spans="1:148" x14ac:dyDescent="0.25">
      <c r="C6" s="28" t="s">
        <v>772</v>
      </c>
      <c r="E6" s="28" t="s">
        <v>773</v>
      </c>
      <c r="J6" s="28">
        <v>1175.07</v>
      </c>
      <c r="K6" s="28">
        <v>1175.5999999999999</v>
      </c>
      <c r="L6" s="28" t="s">
        <v>774</v>
      </c>
      <c r="AA6"/>
      <c r="AB6"/>
      <c r="AQ6" s="58"/>
      <c r="AR6"/>
      <c r="BQ6"/>
      <c r="BS6"/>
      <c r="BT6"/>
      <c r="BU6"/>
      <c r="BV6"/>
      <c r="BW6"/>
      <c r="BY6"/>
      <c r="BZ6"/>
      <c r="CA6"/>
      <c r="CB6"/>
      <c r="CC6"/>
      <c r="CD6"/>
      <c r="CE6"/>
      <c r="CF6"/>
      <c r="CG6"/>
      <c r="CH6"/>
      <c r="CI6"/>
      <c r="CJ6"/>
      <c r="CK6"/>
      <c r="CL6"/>
      <c r="CM6"/>
      <c r="CN6"/>
      <c r="CO6"/>
      <c r="CP6"/>
      <c r="CQ6"/>
      <c r="CR6"/>
      <c r="CS6"/>
      <c r="CT6"/>
      <c r="CU6"/>
      <c r="CV6"/>
      <c r="CW6"/>
      <c r="CX6"/>
      <c r="CY6"/>
      <c r="CZ6"/>
      <c r="DA6"/>
      <c r="DB6"/>
      <c r="DC6"/>
      <c r="DD6"/>
      <c r="DE6"/>
      <c r="DF6"/>
      <c r="DM6" s="28" t="s">
        <v>775</v>
      </c>
      <c r="DP6" s="28">
        <v>-12.7</v>
      </c>
      <c r="DZ6" s="28">
        <v>0</v>
      </c>
      <c r="EA6" s="28">
        <v>221300</v>
      </c>
      <c r="EB6" s="28">
        <v>1100</v>
      </c>
      <c r="EC6" s="28">
        <v>777500</v>
      </c>
      <c r="ED6" s="28">
        <v>0</v>
      </c>
      <c r="EE6" s="28">
        <v>88</v>
      </c>
      <c r="EF6" s="28">
        <v>6</v>
      </c>
      <c r="EG6" s="28">
        <v>0</v>
      </c>
      <c r="EH6" s="28">
        <v>2</v>
      </c>
      <c r="EI6" s="28">
        <v>0</v>
      </c>
      <c r="EJ6" s="28">
        <v>0</v>
      </c>
      <c r="EK6" s="28">
        <v>2</v>
      </c>
      <c r="EL6" s="28">
        <v>1</v>
      </c>
      <c r="EM6" s="28">
        <v>1</v>
      </c>
      <c r="EN6" s="28">
        <v>24</v>
      </c>
    </row>
    <row r="7" spans="1:148" x14ac:dyDescent="0.25">
      <c r="C7" s="28" t="s">
        <v>772</v>
      </c>
      <c r="E7" s="28" t="s">
        <v>773</v>
      </c>
      <c r="J7" s="28">
        <v>1048.6199999999999</v>
      </c>
      <c r="K7" s="28">
        <v>1049.44</v>
      </c>
      <c r="L7" s="28" t="s">
        <v>774</v>
      </c>
      <c r="AA7"/>
      <c r="AB7"/>
      <c r="AQ7" s="58"/>
      <c r="AR7"/>
      <c r="BQ7"/>
      <c r="BS7"/>
      <c r="BT7"/>
      <c r="BU7"/>
      <c r="BV7"/>
      <c r="BW7"/>
      <c r="BY7"/>
      <c r="BZ7"/>
      <c r="CA7"/>
      <c r="CB7"/>
      <c r="CC7"/>
      <c r="CD7"/>
      <c r="CE7"/>
      <c r="CF7"/>
      <c r="CG7"/>
      <c r="CH7"/>
      <c r="CI7"/>
      <c r="CJ7"/>
      <c r="CK7"/>
      <c r="CL7"/>
      <c r="CM7"/>
      <c r="CN7"/>
      <c r="CO7"/>
      <c r="CP7"/>
      <c r="CQ7"/>
      <c r="CR7"/>
      <c r="CS7"/>
      <c r="CT7"/>
      <c r="CU7"/>
      <c r="CV7"/>
      <c r="CW7"/>
      <c r="CX7"/>
      <c r="CY7"/>
      <c r="CZ7"/>
      <c r="DA7"/>
      <c r="DB7"/>
      <c r="DC7"/>
      <c r="DD7"/>
      <c r="DE7"/>
      <c r="DF7"/>
      <c r="DM7" s="28" t="s">
        <v>775</v>
      </c>
      <c r="DP7" s="28">
        <v>2.1</v>
      </c>
      <c r="DQ7" s="28">
        <v>-54.9</v>
      </c>
      <c r="DU7" s="28">
        <v>-232</v>
      </c>
      <c r="DZ7" s="28">
        <v>0</v>
      </c>
      <c r="EA7" s="28">
        <v>74600</v>
      </c>
      <c r="EB7" s="28">
        <v>40900</v>
      </c>
      <c r="EC7" s="28">
        <v>282400</v>
      </c>
      <c r="ED7" s="28">
        <v>0</v>
      </c>
      <c r="EE7" s="28">
        <v>591100</v>
      </c>
      <c r="EF7" s="28">
        <v>10900</v>
      </c>
      <c r="EG7" s="28">
        <v>0</v>
      </c>
      <c r="EH7" s="28">
        <v>89</v>
      </c>
      <c r="EI7" s="28">
        <v>0</v>
      </c>
      <c r="EJ7" s="28">
        <v>16</v>
      </c>
      <c r="EK7" s="28">
        <v>9</v>
      </c>
      <c r="EL7" s="28">
        <v>1</v>
      </c>
      <c r="EM7" s="28">
        <v>1</v>
      </c>
      <c r="EN7" s="28">
        <v>31</v>
      </c>
    </row>
    <row r="8" spans="1:148" x14ac:dyDescent="0.25">
      <c r="C8" s="28" t="s">
        <v>772</v>
      </c>
      <c r="E8" s="28" t="s">
        <v>773</v>
      </c>
      <c r="J8" s="28">
        <v>1044.1600000000001</v>
      </c>
      <c r="K8" s="28">
        <v>1044.97</v>
      </c>
      <c r="L8" s="28" t="s">
        <v>774</v>
      </c>
      <c r="AA8"/>
      <c r="AB8"/>
      <c r="AQ8" s="58"/>
      <c r="AR8"/>
      <c r="BQ8"/>
      <c r="BS8"/>
      <c r="BT8"/>
      <c r="BU8"/>
      <c r="BV8"/>
      <c r="BW8"/>
      <c r="BY8"/>
      <c r="BZ8"/>
      <c r="CA8"/>
      <c r="CB8"/>
      <c r="CC8"/>
      <c r="CD8"/>
      <c r="CE8"/>
      <c r="CF8"/>
      <c r="CG8"/>
      <c r="CH8"/>
      <c r="CI8"/>
      <c r="CJ8"/>
      <c r="CK8"/>
      <c r="CL8"/>
      <c r="CM8"/>
      <c r="CN8"/>
      <c r="CO8"/>
      <c r="CP8"/>
      <c r="CQ8"/>
      <c r="CR8"/>
      <c r="CS8"/>
      <c r="CT8"/>
      <c r="CU8"/>
      <c r="CV8"/>
      <c r="CW8"/>
      <c r="CX8"/>
      <c r="CY8"/>
      <c r="CZ8"/>
      <c r="DA8"/>
      <c r="DB8"/>
      <c r="DC8"/>
      <c r="DD8"/>
      <c r="DE8"/>
      <c r="DF8"/>
      <c r="DM8" s="28" t="s">
        <v>775</v>
      </c>
      <c r="DP8" s="28">
        <v>1.1000000000000001</v>
      </c>
      <c r="DQ8" s="28">
        <v>-55</v>
      </c>
      <c r="DU8" s="28">
        <v>-230</v>
      </c>
      <c r="DZ8" s="28">
        <v>0</v>
      </c>
      <c r="EA8" s="28">
        <v>34700</v>
      </c>
      <c r="EB8" s="28">
        <v>47800</v>
      </c>
      <c r="EC8" s="28">
        <v>163400</v>
      </c>
      <c r="ED8" s="28">
        <v>0</v>
      </c>
      <c r="EE8" s="28">
        <v>740800</v>
      </c>
      <c r="EF8" s="28">
        <v>12900</v>
      </c>
      <c r="EG8" s="28">
        <v>0</v>
      </c>
      <c r="EH8" s="28">
        <v>157</v>
      </c>
      <c r="EI8" s="28">
        <v>1</v>
      </c>
      <c r="EJ8" s="28">
        <v>72</v>
      </c>
      <c r="EK8" s="28">
        <v>19</v>
      </c>
      <c r="EL8" s="28">
        <v>10</v>
      </c>
      <c r="EM8" s="28">
        <v>2</v>
      </c>
      <c r="EN8" s="28">
        <v>95</v>
      </c>
    </row>
    <row r="9" spans="1:148" x14ac:dyDescent="0.25">
      <c r="C9" s="28" t="s">
        <v>772</v>
      </c>
      <c r="E9" s="28" t="s">
        <v>773</v>
      </c>
      <c r="J9" s="28">
        <v>1129.2</v>
      </c>
      <c r="K9" s="28">
        <v>1129.9000000000001</v>
      </c>
      <c r="L9" s="28" t="s">
        <v>774</v>
      </c>
      <c r="AA9"/>
      <c r="AB9"/>
      <c r="AQ9" s="58"/>
      <c r="AR9"/>
      <c r="BQ9"/>
      <c r="BS9"/>
      <c r="BT9"/>
      <c r="BU9"/>
      <c r="BV9"/>
      <c r="BW9"/>
      <c r="BY9"/>
      <c r="BZ9"/>
      <c r="CA9"/>
      <c r="CB9"/>
      <c r="CC9"/>
      <c r="CD9"/>
      <c r="CE9"/>
      <c r="CF9"/>
      <c r="CG9"/>
      <c r="CH9"/>
      <c r="CI9"/>
      <c r="CJ9"/>
      <c r="CK9"/>
      <c r="CL9"/>
      <c r="CM9"/>
      <c r="CN9"/>
      <c r="CO9"/>
      <c r="CP9"/>
      <c r="CQ9"/>
      <c r="CR9"/>
      <c r="CS9"/>
      <c r="CT9"/>
      <c r="CU9"/>
      <c r="CV9"/>
      <c r="CW9"/>
      <c r="CX9"/>
      <c r="CY9"/>
      <c r="CZ9"/>
      <c r="DA9"/>
      <c r="DB9"/>
      <c r="DC9"/>
      <c r="DD9"/>
      <c r="DE9"/>
      <c r="DF9"/>
      <c r="DM9" s="28" t="s">
        <v>775</v>
      </c>
      <c r="DZ9" s="28">
        <v>0</v>
      </c>
      <c r="EA9" s="28">
        <v>220500</v>
      </c>
      <c r="EB9" s="28">
        <v>1500</v>
      </c>
      <c r="EC9" s="28">
        <v>774100</v>
      </c>
      <c r="ED9" s="28">
        <v>0</v>
      </c>
      <c r="EE9" s="28">
        <v>3590</v>
      </c>
      <c r="EF9" s="28">
        <v>285</v>
      </c>
      <c r="EG9" s="28">
        <v>0</v>
      </c>
      <c r="EH9" s="28">
        <v>8</v>
      </c>
      <c r="EI9" s="28">
        <v>0</v>
      </c>
      <c r="EJ9" s="28">
        <v>12</v>
      </c>
      <c r="EK9" s="28">
        <v>2</v>
      </c>
      <c r="EL9" s="28">
        <v>1</v>
      </c>
      <c r="EM9" s="28">
        <v>1</v>
      </c>
      <c r="EN9" s="28">
        <v>12</v>
      </c>
    </row>
    <row r="10" spans="1:148" x14ac:dyDescent="0.25">
      <c r="C10" s="28" t="s">
        <v>772</v>
      </c>
      <c r="E10" s="28" t="s">
        <v>773</v>
      </c>
      <c r="J10" s="28">
        <v>1016.49</v>
      </c>
      <c r="K10" s="28">
        <v>1017.1</v>
      </c>
      <c r="L10" s="28" t="s">
        <v>774</v>
      </c>
      <c r="AA10"/>
      <c r="AB10"/>
      <c r="AQ10" s="58"/>
      <c r="AR10"/>
      <c r="BQ10"/>
      <c r="BS10"/>
      <c r="BT10"/>
      <c r="BU10"/>
      <c r="BV10"/>
      <c r="BW10"/>
      <c r="BY10"/>
      <c r="BZ10"/>
      <c r="CA10"/>
      <c r="CB10"/>
      <c r="CC10"/>
      <c r="CD10"/>
      <c r="CE10"/>
      <c r="CF10"/>
      <c r="CG10"/>
      <c r="CH10"/>
      <c r="CI10"/>
      <c r="CJ10"/>
      <c r="CK10"/>
      <c r="CL10"/>
      <c r="CM10"/>
      <c r="CN10"/>
      <c r="CO10"/>
      <c r="CP10"/>
      <c r="CQ10"/>
      <c r="CR10"/>
      <c r="CS10"/>
      <c r="CT10"/>
      <c r="CU10"/>
      <c r="CV10"/>
      <c r="CW10"/>
      <c r="CX10"/>
      <c r="CY10"/>
      <c r="CZ10"/>
      <c r="DA10"/>
      <c r="DB10"/>
      <c r="DC10"/>
      <c r="DD10"/>
      <c r="DE10"/>
      <c r="DF10"/>
      <c r="DM10" s="28" t="s">
        <v>775</v>
      </c>
      <c r="DP10" s="28">
        <v>-4.7</v>
      </c>
      <c r="DQ10" s="28">
        <v>-59.4</v>
      </c>
      <c r="DU10" s="28">
        <v>-224</v>
      </c>
      <c r="DZ10" s="28">
        <v>0</v>
      </c>
      <c r="EA10" s="28">
        <v>39900</v>
      </c>
      <c r="EB10" s="28">
        <v>23800</v>
      </c>
      <c r="EC10" s="28">
        <v>193200</v>
      </c>
      <c r="ED10" s="28">
        <v>0</v>
      </c>
      <c r="EE10" s="28">
        <v>742300</v>
      </c>
      <c r="EF10" s="28">
        <v>689</v>
      </c>
      <c r="EG10" s="28">
        <v>0</v>
      </c>
      <c r="EH10" s="28">
        <v>14</v>
      </c>
      <c r="EI10" s="28">
        <v>1</v>
      </c>
      <c r="EJ10" s="28">
        <v>3</v>
      </c>
      <c r="EK10" s="28">
        <v>3</v>
      </c>
      <c r="EL10" s="28">
        <v>0</v>
      </c>
      <c r="EM10" s="28">
        <v>1</v>
      </c>
      <c r="EN10" s="28">
        <v>45</v>
      </c>
    </row>
    <row r="11" spans="1:148" s="24" customFormat="1" x14ac:dyDescent="0.25">
      <c r="A11" s="200"/>
      <c r="B11" s="201"/>
      <c r="C11" s="201" t="s">
        <v>776</v>
      </c>
      <c r="D11" s="202">
        <f t="shared" ref="D11:D52" si="0">+ABS(AN11)</f>
        <v>3.9635638874639265E-2</v>
      </c>
      <c r="E11" s="201" t="s">
        <v>777</v>
      </c>
      <c r="F11" s="201"/>
      <c r="G11" s="203"/>
      <c r="H11" s="201"/>
      <c r="I11" s="201"/>
      <c r="J11" s="201">
        <v>1444.17</v>
      </c>
      <c r="K11" s="201">
        <v>1449.34</v>
      </c>
      <c r="L11" s="204">
        <v>34294</v>
      </c>
      <c r="M11" s="205">
        <v>6.9</v>
      </c>
      <c r="N11" s="61"/>
      <c r="O11" s="61"/>
      <c r="P11" s="201">
        <v>16200</v>
      </c>
      <c r="Q11" s="201"/>
      <c r="R11" s="201"/>
      <c r="S11" s="201">
        <v>3200</v>
      </c>
      <c r="T11" s="201">
        <v>4.8</v>
      </c>
      <c r="U11" s="201">
        <v>100</v>
      </c>
      <c r="V11" s="201">
        <v>80</v>
      </c>
      <c r="W11" s="201">
        <v>5158</v>
      </c>
      <c r="X11" s="201">
        <v>1029.4000000000001</v>
      </c>
      <c r="Y11" s="201"/>
      <c r="Z11" s="201">
        <v>47</v>
      </c>
      <c r="AA11" s="201">
        <v>2.8</v>
      </c>
      <c r="AB11" s="201"/>
      <c r="AC11" s="206">
        <f t="shared" ref="AC11:AD52" si="1">+S11/AC$2</f>
        <v>139.19216348119602</v>
      </c>
      <c r="AD11" s="206">
        <f t="shared" si="1"/>
        <v>0.12275586926499923</v>
      </c>
      <c r="AE11" s="206">
        <f t="shared" ref="AE11:AF52" si="2">+(U11/AE$2)</f>
        <v>4.9900199600798407</v>
      </c>
      <c r="AF11" s="206">
        <f t="shared" si="2"/>
        <v>6.5811122079631454</v>
      </c>
      <c r="AG11" s="206">
        <f t="shared" ref="AG11:AI26" si="3">+W11/AG$2</f>
        <v>145.48839308380107</v>
      </c>
      <c r="AH11" s="206">
        <f t="shared" si="3"/>
        <v>16.873694804790333</v>
      </c>
      <c r="AI11" s="206">
        <f t="shared" si="3"/>
        <v>0</v>
      </c>
      <c r="AJ11" s="206">
        <f t="shared" ref="AJ11:AJ52" si="4">Z11/AJ$2</f>
        <v>0.97853877095530373</v>
      </c>
      <c r="AK11" s="206"/>
      <c r="AL11" s="206">
        <f t="shared" ref="AL11:AL52" si="5">+(AC11+AD11+AE11+AF11)</f>
        <v>150.88605151850402</v>
      </c>
      <c r="AM11" s="206">
        <f t="shared" ref="AM11:AM52" si="6">+(AG11+AH11+AI11+AJ11)</f>
        <v>163.34062665954673</v>
      </c>
      <c r="AN11" s="202">
        <f t="shared" ref="AN11:AN58" si="7">+((AL11-AM11)/(AL11+AM11))</f>
        <v>-3.9635638874639265E-2</v>
      </c>
      <c r="AO11" s="202" t="str">
        <f>+IF(D11&lt;10%,"Pass","")</f>
        <v>Pass</v>
      </c>
      <c r="AP11" s="207">
        <f t="shared" ref="AP11:AP52" si="8">SUM(S11:Z11)</f>
        <v>9619.1999999999989</v>
      </c>
      <c r="AQ11" s="208"/>
      <c r="AR11" s="208">
        <v>9108</v>
      </c>
      <c r="AS11" s="208">
        <v>579</v>
      </c>
      <c r="AT11" s="206">
        <f t="shared" ref="AT11:AT37" si="9">(-BO11)+(BN11)-(-8.48)</f>
        <v>1.0053124725449187</v>
      </c>
      <c r="AU11" s="209">
        <f t="shared" ref="AU11:AU52" si="10">0.5*((S11/1000/AC$1)+(T11/1000/AD$1)+(U11/1000/AE$1)*4+(V11/1000/AF$1)*4+(W11/1000/AG$1)+(Z11/1000/AJ$1)*4+(X11/1000/AH$1))</f>
        <v>0.16338817455852453</v>
      </c>
      <c r="AV11" s="206">
        <f t="shared" ref="AV11:AV52" si="11">(S11/22.9)/(SQRT(0.5*((U11/40.01)*2+(V11/24.3)*2)))</f>
        <v>58.065324506497348</v>
      </c>
      <c r="AW11" s="206" t="str">
        <f t="shared" ref="AW11:AW52" si="12">IF(AV11&gt;18,"poor quality","")</f>
        <v>poor quality</v>
      </c>
      <c r="AX11" s="206">
        <f t="shared" ref="AX11:AX52" si="13">+AH11/AG11</f>
        <v>0.1159796630310647</v>
      </c>
      <c r="AY11" s="206">
        <f t="shared" ref="AY11:AY52" si="14">+AD11/AG11</f>
        <v>8.437502584435864E-4</v>
      </c>
      <c r="AZ11" s="206">
        <f>+AC11/AD11</f>
        <v>1133.8941617586931</v>
      </c>
      <c r="BA11" s="206">
        <f t="shared" ref="BA11:BA52" si="15">+AD11/AL11</f>
        <v>8.135667149454499E-4</v>
      </c>
      <c r="BB11" s="206">
        <f t="shared" ref="BB11:BB46" si="16">+AC11/AG11</f>
        <v>0.95672349203157092</v>
      </c>
      <c r="BC11" s="206">
        <f t="shared" ref="BC11:BC52" si="17">(AE11+AF11)/AG11</f>
        <v>7.9533026125170228E-2</v>
      </c>
      <c r="BD11" s="206">
        <f t="shared" ref="BD11:BD52" si="18">+AE11/AG11</f>
        <v>3.4298405902425479E-2</v>
      </c>
      <c r="BE11" s="206">
        <f>+AJ11/AH11</f>
        <v>5.7991968106327424E-2</v>
      </c>
      <c r="BF11" s="206">
        <f t="shared" ref="BF11:BF52" si="19">(AC11+AD11)/AG11</f>
        <v>0.95756724229001455</v>
      </c>
      <c r="BG11" s="206">
        <f t="shared" ref="BG11:BG52" si="20">+AC11/AL11</f>
        <v>0.9224985482778445</v>
      </c>
      <c r="BH11" s="206">
        <f t="shared" ref="BH11:BH52" si="21">+AE11/AL11</f>
        <v>3.3071446365391076E-2</v>
      </c>
      <c r="BI11" s="206">
        <f t="shared" ref="BI11:BJ52" si="22">+AF11/AL11</f>
        <v>4.3616438641818828E-2</v>
      </c>
      <c r="BJ11" s="206">
        <f t="shared" si="22"/>
        <v>0.89070549109037445</v>
      </c>
      <c r="BK11" s="206">
        <f t="shared" ref="BK11:BK52" si="23">AJ11/AM11</f>
        <v>5.9907861930448359E-3</v>
      </c>
      <c r="BL11" s="206">
        <f t="shared" ref="BL11:BL52" si="24">AH11/AM11</f>
        <v>0.10330372271658063</v>
      </c>
      <c r="BM11" s="206">
        <f t="shared" ref="BM11:BM52" si="25">(-LOG(AH11/1000))</f>
        <v>1.7727898102598738</v>
      </c>
      <c r="BN11" s="206">
        <f t="shared" ref="BN11:BN52" si="26">(-10.3)+M11+(-BM11)</f>
        <v>-5.1727898102598742</v>
      </c>
      <c r="BO11" s="206">
        <f t="shared" ref="BO11:BO52" si="27">(-LOG((AE11)/1000))</f>
        <v>2.301897717195208</v>
      </c>
      <c r="BP11" s="206">
        <f t="shared" ref="BP11:BP52" si="28">(AE11+AF11)/(AC11+AD11)</f>
        <v>8.3057379798172307E-2</v>
      </c>
      <c r="BQ11" s="201"/>
      <c r="BS11" s="201"/>
      <c r="BT11" s="201"/>
      <c r="BU11" s="201"/>
      <c r="BV11" s="201"/>
      <c r="BW11" s="201"/>
      <c r="BX11" s="201"/>
      <c r="BY11" s="201"/>
      <c r="BZ11" s="201"/>
      <c r="CA11" s="201"/>
      <c r="CB11" s="201"/>
      <c r="CC11" s="201"/>
      <c r="CD11" s="201"/>
      <c r="CE11" s="201"/>
      <c r="CF11" s="201"/>
      <c r="CG11" s="201"/>
      <c r="CH11" s="201"/>
      <c r="CI11" s="201"/>
      <c r="CJ11" s="201"/>
      <c r="CK11" s="201"/>
      <c r="CL11" s="201"/>
      <c r="CM11" s="201"/>
      <c r="CN11" s="201"/>
      <c r="CO11" s="201"/>
      <c r="CP11" s="201"/>
      <c r="CQ11" s="201"/>
      <c r="CR11" s="201"/>
      <c r="CS11" s="201"/>
      <c r="CT11" s="201"/>
      <c r="CU11" s="201"/>
      <c r="CV11" s="201"/>
      <c r="CW11" s="201"/>
      <c r="CX11" s="201"/>
      <c r="CY11" s="201"/>
      <c r="CZ11" s="201"/>
      <c r="DA11" s="201"/>
      <c r="DB11" s="201"/>
      <c r="DC11" s="201"/>
      <c r="DD11" s="201"/>
      <c r="DE11" s="201"/>
      <c r="DF11" s="201"/>
      <c r="DG11" s="201"/>
      <c r="DH11" s="201"/>
      <c r="DI11" s="201"/>
      <c r="DJ11" s="201"/>
      <c r="DK11" s="201"/>
      <c r="DL11" s="201"/>
      <c r="DM11" s="201"/>
      <c r="DN11" s="201"/>
      <c r="DO11" s="201"/>
      <c r="DP11" s="201"/>
      <c r="DQ11" s="201"/>
      <c r="DR11" s="201"/>
      <c r="DS11" s="201"/>
      <c r="DT11" s="201"/>
      <c r="DU11" s="201"/>
      <c r="DV11" s="201"/>
      <c r="DW11" s="201"/>
      <c r="DX11" s="201"/>
      <c r="DZ11" s="201"/>
      <c r="EA11" s="201"/>
      <c r="EB11" s="201"/>
      <c r="EC11" s="201"/>
      <c r="ED11" s="201"/>
      <c r="EE11" s="201"/>
      <c r="EF11" s="201"/>
      <c r="EG11" s="201"/>
      <c r="EH11" s="201"/>
      <c r="EI11" s="201"/>
      <c r="EJ11" s="201"/>
      <c r="EK11" s="201"/>
      <c r="EL11" s="201"/>
      <c r="EM11" s="201"/>
      <c r="EN11" s="201"/>
      <c r="EO11" s="201"/>
      <c r="EP11" s="201"/>
      <c r="EQ11" s="201"/>
      <c r="ER11" s="201"/>
    </row>
    <row r="12" spans="1:148" s="24" customFormat="1" x14ac:dyDescent="0.25">
      <c r="A12" s="200"/>
      <c r="B12" s="201"/>
      <c r="C12" s="201" t="s">
        <v>776</v>
      </c>
      <c r="D12" s="202">
        <f t="shared" si="0"/>
        <v>3.4268019280486742E-2</v>
      </c>
      <c r="E12" s="201" t="s">
        <v>778</v>
      </c>
      <c r="F12" s="201"/>
      <c r="G12" s="203"/>
      <c r="H12" s="201"/>
      <c r="I12" s="201"/>
      <c r="J12" s="201">
        <v>1399.63</v>
      </c>
      <c r="K12" s="201">
        <v>1409.91</v>
      </c>
      <c r="L12" s="204">
        <v>34295</v>
      </c>
      <c r="M12" s="205">
        <v>7.4</v>
      </c>
      <c r="N12" s="61"/>
      <c r="O12" s="61"/>
      <c r="P12" s="201">
        <v>9640</v>
      </c>
      <c r="Q12" s="201"/>
      <c r="R12" s="201"/>
      <c r="S12" s="201">
        <v>1940</v>
      </c>
      <c r="T12" s="201">
        <v>42</v>
      </c>
      <c r="U12" s="201">
        <v>45</v>
      </c>
      <c r="V12" s="201">
        <v>55</v>
      </c>
      <c r="W12" s="201">
        <v>2853</v>
      </c>
      <c r="X12" s="201">
        <v>1079.7</v>
      </c>
      <c r="Y12" s="201"/>
      <c r="Z12" s="201">
        <v>29</v>
      </c>
      <c r="AA12" s="201">
        <v>0.9</v>
      </c>
      <c r="AB12" s="201"/>
      <c r="AC12" s="206">
        <f t="shared" si="1"/>
        <v>84.385249110475087</v>
      </c>
      <c r="AD12" s="206">
        <f t="shared" si="1"/>
        <v>1.0741138560687433</v>
      </c>
      <c r="AE12" s="206">
        <f t="shared" si="2"/>
        <v>2.2455089820359282</v>
      </c>
      <c r="AF12" s="206">
        <f t="shared" si="2"/>
        <v>4.5245146429746628</v>
      </c>
      <c r="AG12" s="206">
        <f t="shared" si="3"/>
        <v>80.472738555270354</v>
      </c>
      <c r="AH12" s="206">
        <f t="shared" si="3"/>
        <v>17.698201166438821</v>
      </c>
      <c r="AI12" s="206">
        <f t="shared" si="3"/>
        <v>0</v>
      </c>
      <c r="AJ12" s="206">
        <f t="shared" si="4"/>
        <v>0.60377924165327246</v>
      </c>
      <c r="AK12" s="206"/>
      <c r="AL12" s="206">
        <f t="shared" si="5"/>
        <v>92.22938659155443</v>
      </c>
      <c r="AM12" s="206">
        <f t="shared" si="6"/>
        <v>98.774718963362446</v>
      </c>
      <c r="AN12" s="202">
        <f t="shared" si="7"/>
        <v>-3.4268019280486742E-2</v>
      </c>
      <c r="AO12" s="202" t="str">
        <f t="shared" ref="AO12:AO52" si="29">+IF(D12&lt;10%,"Pass","")</f>
        <v>Pass</v>
      </c>
      <c r="AP12" s="207">
        <f t="shared" si="8"/>
        <v>6043.7</v>
      </c>
      <c r="AQ12" s="208"/>
      <c r="AR12" s="208">
        <v>5234</v>
      </c>
      <c r="AS12" s="208">
        <v>339</v>
      </c>
      <c r="AT12" s="206">
        <f t="shared" si="9"/>
        <v>1.1792439237786851</v>
      </c>
      <c r="AU12" s="209">
        <f t="shared" si="10"/>
        <v>9.9188954210790381E-2</v>
      </c>
      <c r="AV12" s="206">
        <f t="shared" si="11"/>
        <v>46.024445683664396</v>
      </c>
      <c r="AW12" s="206" t="str">
        <f t="shared" si="12"/>
        <v>poor quality</v>
      </c>
      <c r="AX12" s="206">
        <f t="shared" si="13"/>
        <v>0.21992790955266581</v>
      </c>
      <c r="AY12" s="206">
        <f t="shared" si="14"/>
        <v>1.3347549435403141E-2</v>
      </c>
      <c r="AZ12" s="206">
        <f t="shared" ref="AZ12:AZ52" si="30">+AC12/AD12</f>
        <v>78.562666921852298</v>
      </c>
      <c r="BA12" s="206">
        <f t="shared" si="15"/>
        <v>1.1646112977261213E-2</v>
      </c>
      <c r="BB12" s="206">
        <f t="shared" si="16"/>
        <v>1.0486190805165347</v>
      </c>
      <c r="BC12" s="206">
        <f t="shared" si="17"/>
        <v>8.4128162487732389E-2</v>
      </c>
      <c r="BD12" s="206">
        <f t="shared" si="18"/>
        <v>2.7903971237336057E-2</v>
      </c>
      <c r="BE12" s="206">
        <f t="shared" ref="BE12:BE52" si="31">+AJ12/AH12</f>
        <v>3.4115288665506963E-2</v>
      </c>
      <c r="BF12" s="206">
        <f t="shared" si="19"/>
        <v>1.0619666299519379</v>
      </c>
      <c r="BG12" s="206">
        <f t="shared" si="20"/>
        <v>0.9149496947668343</v>
      </c>
      <c r="BH12" s="206">
        <f t="shared" si="21"/>
        <v>2.4347001156804316E-2</v>
      </c>
      <c r="BI12" s="206">
        <f t="shared" si="22"/>
        <v>4.9057191099100061E-2</v>
      </c>
      <c r="BJ12" s="206">
        <f t="shared" si="22"/>
        <v>0.81470987110699178</v>
      </c>
      <c r="BK12" s="206">
        <f t="shared" si="23"/>
        <v>6.1126900485257412E-3</v>
      </c>
      <c r="BL12" s="206">
        <f t="shared" si="24"/>
        <v>0.17917743884448251</v>
      </c>
      <c r="BM12" s="206">
        <f t="shared" si="25"/>
        <v>1.7520708728014509</v>
      </c>
      <c r="BN12" s="206">
        <f t="shared" si="26"/>
        <v>-4.6520708728014508</v>
      </c>
      <c r="BO12" s="206">
        <f t="shared" si="27"/>
        <v>2.6486852034198645</v>
      </c>
      <c r="BP12" s="206">
        <f t="shared" si="28"/>
        <v>7.9219214723856082E-2</v>
      </c>
      <c r="BQ12" s="201"/>
      <c r="BS12" s="201"/>
      <c r="BT12" s="201"/>
      <c r="BU12" s="201"/>
      <c r="BV12" s="201"/>
      <c r="BW12" s="201"/>
      <c r="BX12" s="201"/>
      <c r="BY12" s="201"/>
      <c r="BZ12" s="201"/>
      <c r="CA12" s="201"/>
      <c r="CB12" s="201"/>
      <c r="CC12" s="201"/>
      <c r="CD12" s="201"/>
      <c r="CE12" s="201"/>
      <c r="CF12" s="201"/>
      <c r="CG12" s="201"/>
      <c r="CH12" s="201"/>
      <c r="CI12" s="201"/>
      <c r="CJ12" s="201"/>
      <c r="CK12" s="201"/>
      <c r="CL12" s="201"/>
      <c r="CM12" s="201"/>
      <c r="CN12" s="201"/>
      <c r="CO12" s="201"/>
      <c r="CP12" s="201"/>
      <c r="CQ12" s="201"/>
      <c r="CR12" s="201"/>
      <c r="CS12" s="201"/>
      <c r="CT12" s="201"/>
      <c r="CU12" s="201"/>
      <c r="CV12" s="201"/>
      <c r="CW12" s="201"/>
      <c r="CX12" s="201"/>
      <c r="CY12" s="201"/>
      <c r="CZ12" s="201"/>
      <c r="DA12" s="201"/>
      <c r="DB12" s="201"/>
      <c r="DC12" s="201"/>
      <c r="DD12" s="201"/>
      <c r="DE12" s="201"/>
      <c r="DF12" s="201"/>
      <c r="DG12" s="201"/>
      <c r="DH12" s="201"/>
      <c r="DI12" s="201"/>
      <c r="DJ12" s="201"/>
      <c r="DK12" s="201"/>
      <c r="DL12" s="201"/>
      <c r="DM12" s="201"/>
      <c r="DN12" s="201"/>
      <c r="DO12" s="201"/>
      <c r="DP12" s="201"/>
      <c r="DQ12" s="201"/>
      <c r="DR12" s="201"/>
      <c r="DS12" s="201"/>
      <c r="DT12" s="201"/>
      <c r="DU12" s="201"/>
      <c r="DV12" s="201"/>
      <c r="DW12" s="201"/>
      <c r="DX12" s="201"/>
      <c r="DZ12" s="201"/>
      <c r="EA12" s="201"/>
      <c r="EB12" s="201"/>
      <c r="EC12" s="201"/>
      <c r="ED12" s="201"/>
      <c r="EE12" s="201"/>
      <c r="EF12" s="201"/>
      <c r="EG12" s="201"/>
      <c r="EH12" s="201"/>
      <c r="EI12" s="201"/>
      <c r="EJ12" s="201"/>
      <c r="EK12" s="201"/>
      <c r="EL12" s="201"/>
      <c r="EM12" s="201"/>
      <c r="EN12" s="201"/>
      <c r="EO12" s="201"/>
      <c r="EP12" s="201"/>
      <c r="EQ12" s="201"/>
      <c r="ER12" s="201"/>
    </row>
    <row r="13" spans="1:148" s="24" customFormat="1" x14ac:dyDescent="0.25">
      <c r="A13" s="200"/>
      <c r="B13" s="201"/>
      <c r="C13" s="201" t="s">
        <v>776</v>
      </c>
      <c r="D13" s="202">
        <f t="shared" si="0"/>
        <v>2.8305122124852544E-2</v>
      </c>
      <c r="E13" s="201" t="s">
        <v>779</v>
      </c>
      <c r="F13" s="201"/>
      <c r="G13" s="203"/>
      <c r="H13" s="201"/>
      <c r="I13" s="201"/>
      <c r="J13" s="201">
        <v>1385.92</v>
      </c>
      <c r="K13" s="201">
        <v>1397.95</v>
      </c>
      <c r="L13" s="204">
        <v>34296</v>
      </c>
      <c r="M13" s="205">
        <v>8.3000000000000007</v>
      </c>
      <c r="N13" s="61"/>
      <c r="O13" s="61"/>
      <c r="P13" s="201">
        <v>3350</v>
      </c>
      <c r="Q13" s="201"/>
      <c r="R13" s="201"/>
      <c r="S13" s="201">
        <v>761</v>
      </c>
      <c r="T13" s="201">
        <v>28</v>
      </c>
      <c r="U13" s="201">
        <v>8.6</v>
      </c>
      <c r="V13" s="201">
        <v>1.6</v>
      </c>
      <c r="W13" s="201">
        <v>443</v>
      </c>
      <c r="X13" s="201">
        <v>1204.3</v>
      </c>
      <c r="Y13" s="201"/>
      <c r="Z13" s="201">
        <v>12</v>
      </c>
      <c r="AA13" s="201" t="s">
        <v>780</v>
      </c>
      <c r="AB13" s="201"/>
      <c r="AC13" s="206">
        <f t="shared" si="1"/>
        <v>33.101636377871927</v>
      </c>
      <c r="AD13" s="206">
        <f t="shared" si="1"/>
        <v>0.71607590404582888</v>
      </c>
      <c r="AE13" s="206">
        <f t="shared" si="2"/>
        <v>0.42914171656686628</v>
      </c>
      <c r="AF13" s="206">
        <f t="shared" si="2"/>
        <v>0.13162224415926291</v>
      </c>
      <c r="AG13" s="206">
        <f t="shared" si="3"/>
        <v>12.495416466871632</v>
      </c>
      <c r="AH13" s="206">
        <f t="shared" si="3"/>
        <v>19.740616527500482</v>
      </c>
      <c r="AI13" s="206">
        <f t="shared" si="3"/>
        <v>0</v>
      </c>
      <c r="AJ13" s="206">
        <f t="shared" si="4"/>
        <v>0.24983968620135413</v>
      </c>
      <c r="AK13" s="206"/>
      <c r="AL13" s="206">
        <f t="shared" si="5"/>
        <v>34.378476242643885</v>
      </c>
      <c r="AM13" s="206">
        <f t="shared" si="6"/>
        <v>32.485872680573465</v>
      </c>
      <c r="AN13" s="202">
        <f t="shared" si="7"/>
        <v>2.8305122124852544E-2</v>
      </c>
      <c r="AO13" s="202" t="str">
        <f t="shared" si="29"/>
        <v>Pass</v>
      </c>
      <c r="AP13" s="207">
        <f t="shared" si="8"/>
        <v>2458.5</v>
      </c>
      <c r="AQ13" s="208"/>
      <c r="AR13" s="208">
        <v>1856</v>
      </c>
      <c r="AS13" s="208">
        <v>28</v>
      </c>
      <c r="AT13" s="206">
        <f t="shared" si="9"/>
        <v>1.4079614462274783</v>
      </c>
      <c r="AU13" s="209">
        <f t="shared" si="10"/>
        <v>3.3837476285072415E-2</v>
      </c>
      <c r="AV13" s="206">
        <f t="shared" si="11"/>
        <v>62.713125407755335</v>
      </c>
      <c r="AW13" s="206" t="str">
        <f t="shared" si="12"/>
        <v>poor quality</v>
      </c>
      <c r="AX13" s="206">
        <f t="shared" si="13"/>
        <v>1.5798286179446379</v>
      </c>
      <c r="AY13" s="206">
        <f t="shared" si="14"/>
        <v>5.7307085837780526E-2</v>
      </c>
      <c r="AZ13" s="206">
        <f t="shared" si="30"/>
        <v>46.226435201698145</v>
      </c>
      <c r="BA13" s="206">
        <f t="shared" si="15"/>
        <v>2.0829192631801149E-2</v>
      </c>
      <c r="BB13" s="206">
        <f t="shared" si="16"/>
        <v>2.6491022900783148</v>
      </c>
      <c r="BC13" s="206">
        <f t="shared" si="17"/>
        <v>4.4877572685380271E-2</v>
      </c>
      <c r="BD13" s="206">
        <f t="shared" si="18"/>
        <v>3.4343930648860301E-2</v>
      </c>
      <c r="BE13" s="206">
        <f t="shared" si="31"/>
        <v>1.2656123776747531E-2</v>
      </c>
      <c r="BF13" s="206">
        <f t="shared" si="19"/>
        <v>2.7064093759160954</v>
      </c>
      <c r="BG13" s="206">
        <f t="shared" si="20"/>
        <v>0.96285932349764425</v>
      </c>
      <c r="BH13" s="206">
        <f t="shared" si="21"/>
        <v>1.2482860308815799E-2</v>
      </c>
      <c r="BI13" s="206">
        <f t="shared" si="22"/>
        <v>3.8286235617387698E-3</v>
      </c>
      <c r="BJ13" s="206">
        <f t="shared" si="22"/>
        <v>0.38464155141332818</v>
      </c>
      <c r="BK13" s="206">
        <f t="shared" si="23"/>
        <v>7.6907180132722167E-3</v>
      </c>
      <c r="BL13" s="206">
        <f t="shared" si="24"/>
        <v>0.60766773057339973</v>
      </c>
      <c r="BM13" s="206">
        <f t="shared" si="25"/>
        <v>1.7046392878208816</v>
      </c>
      <c r="BN13" s="206">
        <f t="shared" si="26"/>
        <v>-3.7046392878208816</v>
      </c>
      <c r="BO13" s="206">
        <f t="shared" si="27"/>
        <v>3.3673992659516405</v>
      </c>
      <c r="BP13" s="206">
        <f t="shared" si="28"/>
        <v>1.6581960247676726E-2</v>
      </c>
      <c r="BQ13" s="201"/>
      <c r="BS13" s="201"/>
      <c r="BT13" s="201"/>
      <c r="BU13" s="201"/>
      <c r="BV13" s="201"/>
      <c r="BW13" s="201"/>
      <c r="BX13" s="201"/>
      <c r="BY13" s="201"/>
      <c r="BZ13" s="201"/>
      <c r="CA13" s="201"/>
      <c r="CB13" s="201"/>
      <c r="CC13" s="201"/>
      <c r="CD13" s="201"/>
      <c r="CE13" s="201"/>
      <c r="CF13" s="201"/>
      <c r="CG13" s="201"/>
      <c r="CH13" s="201"/>
      <c r="CI13" s="201"/>
      <c r="CJ13" s="201"/>
      <c r="CK13" s="201"/>
      <c r="CL13" s="201"/>
      <c r="CM13" s="201"/>
      <c r="CN13" s="201"/>
      <c r="CO13" s="201"/>
      <c r="CP13" s="201"/>
      <c r="CQ13" s="201"/>
      <c r="CR13" s="201"/>
      <c r="CS13" s="201"/>
      <c r="CT13" s="201"/>
      <c r="CU13" s="201"/>
      <c r="CV13" s="201"/>
      <c r="CW13" s="201"/>
      <c r="CX13" s="201"/>
      <c r="CY13" s="201"/>
      <c r="CZ13" s="201"/>
      <c r="DA13" s="201"/>
      <c r="DB13" s="201"/>
      <c r="DC13" s="201"/>
      <c r="DD13" s="201"/>
      <c r="DE13" s="201"/>
      <c r="DF13" s="201"/>
      <c r="DG13" s="201"/>
      <c r="DH13" s="201"/>
      <c r="DI13" s="201"/>
      <c r="DJ13" s="201"/>
      <c r="DK13" s="201"/>
      <c r="DL13" s="201"/>
      <c r="DM13" s="201"/>
      <c r="DN13" s="201"/>
      <c r="DO13" s="201"/>
      <c r="DP13" s="201"/>
      <c r="DQ13" s="201"/>
      <c r="DR13" s="201"/>
      <c r="DS13" s="201"/>
      <c r="DT13" s="201"/>
      <c r="DU13" s="201"/>
      <c r="DV13" s="201"/>
      <c r="DW13" s="201"/>
      <c r="DX13" s="201"/>
      <c r="DZ13" s="201"/>
      <c r="EA13" s="201"/>
      <c r="EB13" s="201"/>
      <c r="EC13" s="201"/>
      <c r="ED13" s="201"/>
      <c r="EE13" s="201"/>
      <c r="EF13" s="201"/>
      <c r="EG13" s="201"/>
      <c r="EH13" s="201"/>
      <c r="EI13" s="201"/>
      <c r="EJ13" s="201"/>
      <c r="EK13" s="201"/>
      <c r="EL13" s="201"/>
      <c r="EM13" s="201"/>
      <c r="EN13" s="201"/>
      <c r="EO13" s="201"/>
      <c r="EP13" s="201"/>
      <c r="EQ13" s="201"/>
      <c r="ER13" s="201"/>
    </row>
    <row r="14" spans="1:148" s="24" customFormat="1" x14ac:dyDescent="0.25">
      <c r="A14" s="200"/>
      <c r="B14" s="201"/>
      <c r="C14" s="201" t="s">
        <v>776</v>
      </c>
      <c r="D14" s="202">
        <f t="shared" si="0"/>
        <v>7.2435921783667156E-3</v>
      </c>
      <c r="E14" s="201" t="s">
        <v>781</v>
      </c>
      <c r="F14" s="201"/>
      <c r="G14" s="203"/>
      <c r="H14" s="201"/>
      <c r="I14" s="201"/>
      <c r="J14" s="201">
        <v>1399.47</v>
      </c>
      <c r="K14" s="201">
        <v>1409.84</v>
      </c>
      <c r="L14" s="204">
        <v>34297</v>
      </c>
      <c r="M14" s="205">
        <v>7.6</v>
      </c>
      <c r="N14" s="61"/>
      <c r="O14" s="61"/>
      <c r="P14" s="201">
        <v>5000</v>
      </c>
      <c r="Q14" s="201"/>
      <c r="R14" s="201"/>
      <c r="S14" s="201">
        <v>1048</v>
      </c>
      <c r="T14" s="201">
        <v>31</v>
      </c>
      <c r="U14" s="201">
        <v>32</v>
      </c>
      <c r="V14" s="201">
        <v>9.1999999999999993</v>
      </c>
      <c r="W14" s="201">
        <v>1018</v>
      </c>
      <c r="X14" s="201">
        <v>1252.4000000000001</v>
      </c>
      <c r="Y14" s="201"/>
      <c r="Z14" s="201">
        <v>9.6</v>
      </c>
      <c r="AA14" s="201" t="s">
        <v>780</v>
      </c>
      <c r="AB14" s="201"/>
      <c r="AC14" s="206">
        <f t="shared" si="1"/>
        <v>45.585433540091692</v>
      </c>
      <c r="AD14" s="206">
        <f t="shared" si="1"/>
        <v>0.79279832233645342</v>
      </c>
      <c r="AE14" s="206">
        <f t="shared" si="2"/>
        <v>1.5968063872255489</v>
      </c>
      <c r="AF14" s="206">
        <f t="shared" si="2"/>
        <v>0.75682790391576171</v>
      </c>
      <c r="AG14" s="206">
        <f t="shared" si="3"/>
        <v>28.714072151863029</v>
      </c>
      <c r="AH14" s="206">
        <f t="shared" si="3"/>
        <v>20.529060980687209</v>
      </c>
      <c r="AI14" s="206">
        <f t="shared" si="3"/>
        <v>0</v>
      </c>
      <c r="AJ14" s="206">
        <f t="shared" si="4"/>
        <v>0.19987174896108331</v>
      </c>
      <c r="AK14" s="206"/>
      <c r="AL14" s="206">
        <f t="shared" si="5"/>
        <v>48.731866153569456</v>
      </c>
      <c r="AM14" s="206">
        <f t="shared" si="6"/>
        <v>49.443004881511328</v>
      </c>
      <c r="AN14" s="202">
        <f t="shared" si="7"/>
        <v>-7.2435921783667156E-3</v>
      </c>
      <c r="AO14" s="202" t="str">
        <f t="shared" si="29"/>
        <v>Pass</v>
      </c>
      <c r="AP14" s="207">
        <f t="shared" si="8"/>
        <v>3400.2</v>
      </c>
      <c r="AQ14" s="208"/>
      <c r="AR14" s="208">
        <v>2774</v>
      </c>
      <c r="AS14" s="208">
        <v>118</v>
      </c>
      <c r="AT14" s="206">
        <f t="shared" si="9"/>
        <v>1.2956213458955501</v>
      </c>
      <c r="AU14" s="209">
        <f t="shared" si="10"/>
        <v>5.0364188537591593E-2</v>
      </c>
      <c r="AV14" s="206">
        <f t="shared" si="11"/>
        <v>42.157929428775567</v>
      </c>
      <c r="AW14" s="206" t="str">
        <f t="shared" si="12"/>
        <v>poor quality</v>
      </c>
      <c r="AX14" s="206">
        <f t="shared" si="13"/>
        <v>0.7149477396348759</v>
      </c>
      <c r="AY14" s="206">
        <f t="shared" si="14"/>
        <v>2.7610097172685939E-2</v>
      </c>
      <c r="AZ14" s="206">
        <f t="shared" si="30"/>
        <v>57.49940717047307</v>
      </c>
      <c r="BA14" s="206">
        <f t="shared" si="15"/>
        <v>1.626858121620248E-2</v>
      </c>
      <c r="BB14" s="206">
        <f t="shared" si="16"/>
        <v>1.5875642193485962</v>
      </c>
      <c r="BC14" s="206">
        <f t="shared" si="17"/>
        <v>8.1967973009659023E-2</v>
      </c>
      <c r="BD14" s="206">
        <f t="shared" si="18"/>
        <v>5.5610586293032796E-2</v>
      </c>
      <c r="BE14" s="206">
        <f t="shared" si="31"/>
        <v>9.7360395173024909E-3</v>
      </c>
      <c r="BF14" s="206">
        <f t="shared" si="19"/>
        <v>1.615174316521282</v>
      </c>
      <c r="BG14" s="206">
        <f t="shared" si="20"/>
        <v>0.93543377543633643</v>
      </c>
      <c r="BH14" s="206">
        <f t="shared" si="21"/>
        <v>3.2767191434727928E-2</v>
      </c>
      <c r="BI14" s="206">
        <f t="shared" si="22"/>
        <v>1.5530451912733214E-2</v>
      </c>
      <c r="BJ14" s="206">
        <f t="shared" si="22"/>
        <v>0.58075095194305926</v>
      </c>
      <c r="BK14" s="206">
        <f t="shared" si="23"/>
        <v>4.0424676744479819E-3</v>
      </c>
      <c r="BL14" s="206">
        <f t="shared" si="24"/>
        <v>0.41520658038249264</v>
      </c>
      <c r="BM14" s="206">
        <f t="shared" si="25"/>
        <v>1.6876309152291469</v>
      </c>
      <c r="BN14" s="206">
        <f t="shared" si="26"/>
        <v>-4.3876309152291482</v>
      </c>
      <c r="BO14" s="206">
        <f t="shared" si="27"/>
        <v>2.7967477388753021</v>
      </c>
      <c r="BP14" s="206">
        <f t="shared" si="28"/>
        <v>5.0748685247917633E-2</v>
      </c>
      <c r="BQ14" s="201"/>
      <c r="BS14" s="201"/>
      <c r="BT14" s="201"/>
      <c r="BU14" s="201"/>
      <c r="BV14" s="201"/>
      <c r="BW14" s="201"/>
      <c r="BX14" s="201"/>
      <c r="BY14" s="201"/>
      <c r="BZ14" s="201"/>
      <c r="CA14" s="201"/>
      <c r="CB14" s="201"/>
      <c r="CC14" s="201"/>
      <c r="CD14" s="201"/>
      <c r="CE14" s="201"/>
      <c r="CF14" s="201"/>
      <c r="CG14" s="201"/>
      <c r="CH14" s="201"/>
      <c r="CI14" s="201"/>
      <c r="CJ14" s="201"/>
      <c r="CK14" s="201"/>
      <c r="CL14" s="201"/>
      <c r="CM14" s="201"/>
      <c r="CN14" s="201"/>
      <c r="CO14" s="201"/>
      <c r="CP14" s="201"/>
      <c r="CQ14" s="201"/>
      <c r="CR14" s="201"/>
      <c r="CS14" s="201"/>
      <c r="CT14" s="201"/>
      <c r="CU14" s="201"/>
      <c r="CV14" s="201"/>
      <c r="CW14" s="201"/>
      <c r="CX14" s="201"/>
      <c r="CY14" s="201"/>
      <c r="CZ14" s="201"/>
      <c r="DA14" s="201"/>
      <c r="DB14" s="201"/>
      <c r="DC14" s="201"/>
      <c r="DD14" s="201"/>
      <c r="DE14" s="201"/>
      <c r="DF14" s="201"/>
      <c r="DG14" s="201"/>
      <c r="DH14" s="201"/>
      <c r="DI14" s="201"/>
      <c r="DJ14" s="201"/>
      <c r="DK14" s="201"/>
      <c r="DL14" s="201"/>
      <c r="DM14" s="201"/>
      <c r="DN14" s="201"/>
      <c r="DO14" s="201"/>
      <c r="DP14" s="201"/>
      <c r="DQ14" s="201"/>
      <c r="DR14" s="201"/>
      <c r="DS14" s="201"/>
      <c r="DT14" s="201"/>
      <c r="DU14" s="201"/>
      <c r="DV14" s="201"/>
      <c r="DW14" s="201"/>
      <c r="DX14" s="201"/>
      <c r="DZ14" s="201"/>
      <c r="EA14" s="201"/>
      <c r="EB14" s="201"/>
      <c r="EC14" s="201"/>
      <c r="ED14" s="201"/>
      <c r="EE14" s="201"/>
      <c r="EF14" s="201"/>
      <c r="EG14" s="201"/>
      <c r="EH14" s="201"/>
      <c r="EI14" s="201"/>
      <c r="EJ14" s="201"/>
      <c r="EK14" s="201"/>
      <c r="EL14" s="201"/>
      <c r="EM14" s="201"/>
      <c r="EN14" s="201"/>
      <c r="EO14" s="201"/>
      <c r="EP14" s="201"/>
      <c r="EQ14" s="201"/>
      <c r="ER14" s="201"/>
    </row>
    <row r="15" spans="1:148" s="24" customFormat="1" x14ac:dyDescent="0.25">
      <c r="A15" s="200"/>
      <c r="B15" s="201"/>
      <c r="C15" s="201" t="s">
        <v>782</v>
      </c>
      <c r="D15" s="202">
        <f t="shared" si="0"/>
        <v>4.6105816685543276E-2</v>
      </c>
      <c r="E15" s="201" t="s">
        <v>783</v>
      </c>
      <c r="F15" s="201"/>
      <c r="G15" s="203"/>
      <c r="H15" s="201"/>
      <c r="I15" s="201"/>
      <c r="J15" s="201">
        <v>1443.92</v>
      </c>
      <c r="K15" s="201">
        <v>1449.13</v>
      </c>
      <c r="L15" s="204">
        <v>34298</v>
      </c>
      <c r="M15" s="205">
        <v>7.5</v>
      </c>
      <c r="N15" s="61"/>
      <c r="O15" s="61"/>
      <c r="P15" s="201">
        <v>4740</v>
      </c>
      <c r="Q15" s="201"/>
      <c r="R15" s="201"/>
      <c r="S15" s="201">
        <v>900</v>
      </c>
      <c r="T15" s="201">
        <v>17</v>
      </c>
      <c r="U15" s="201">
        <v>20</v>
      </c>
      <c r="V15" s="201">
        <v>3.6</v>
      </c>
      <c r="W15" s="201">
        <v>998</v>
      </c>
      <c r="X15" s="201">
        <v>1006.3</v>
      </c>
      <c r="Y15" s="201"/>
      <c r="Z15" s="201">
        <v>8.8000000000000007</v>
      </c>
      <c r="AA15" s="201" t="s">
        <v>780</v>
      </c>
      <c r="AB15" s="201"/>
      <c r="AC15" s="206">
        <f t="shared" si="1"/>
        <v>39.147795979086382</v>
      </c>
      <c r="AD15" s="206">
        <f t="shared" si="1"/>
        <v>0.43476037031353898</v>
      </c>
      <c r="AE15" s="206">
        <f t="shared" si="2"/>
        <v>0.99800399201596812</v>
      </c>
      <c r="AF15" s="206">
        <f t="shared" si="2"/>
        <v>0.29615004935834155</v>
      </c>
      <c r="AG15" s="206">
        <f t="shared" si="3"/>
        <v>28.149944997602457</v>
      </c>
      <c r="AH15" s="206">
        <f t="shared" si="3"/>
        <v>16.49504476594182</v>
      </c>
      <c r="AI15" s="206">
        <f t="shared" si="3"/>
        <v>0</v>
      </c>
      <c r="AJ15" s="206">
        <f t="shared" si="4"/>
        <v>0.18321576988099306</v>
      </c>
      <c r="AK15" s="206"/>
      <c r="AL15" s="206">
        <f t="shared" si="5"/>
        <v>40.876710390774228</v>
      </c>
      <c r="AM15" s="206">
        <f t="shared" si="6"/>
        <v>44.828205533425269</v>
      </c>
      <c r="AN15" s="202">
        <f t="shared" si="7"/>
        <v>-4.6105816685543276E-2</v>
      </c>
      <c r="AO15" s="202" t="str">
        <f t="shared" si="29"/>
        <v>Pass</v>
      </c>
      <c r="AP15" s="207">
        <f t="shared" si="8"/>
        <v>2953.7</v>
      </c>
      <c r="AQ15" s="208"/>
      <c r="AR15" s="208">
        <v>2451</v>
      </c>
      <c r="AS15" s="208">
        <v>65</v>
      </c>
      <c r="AT15" s="206">
        <f t="shared" si="9"/>
        <v>0.89648577698457821</v>
      </c>
      <c r="AU15" s="209">
        <f t="shared" si="10"/>
        <v>4.3591142867727403E-2</v>
      </c>
      <c r="AV15" s="206">
        <f t="shared" si="11"/>
        <v>48.821571741362881</v>
      </c>
      <c r="AW15" s="206" t="str">
        <f t="shared" si="12"/>
        <v>poor quality</v>
      </c>
      <c r="AX15" s="206">
        <f t="shared" si="13"/>
        <v>0.58597076361416378</v>
      </c>
      <c r="AY15" s="206">
        <f t="shared" si="14"/>
        <v>1.5444448305336572E-2</v>
      </c>
      <c r="AZ15" s="206">
        <f t="shared" si="30"/>
        <v>90.04453637495503</v>
      </c>
      <c r="BA15" s="206">
        <f t="shared" si="15"/>
        <v>1.0635894282032619E-2</v>
      </c>
      <c r="BB15" s="206">
        <f t="shared" si="16"/>
        <v>1.3906881872209915</v>
      </c>
      <c r="BC15" s="206">
        <f t="shared" si="17"/>
        <v>4.5973590409662729E-2</v>
      </c>
      <c r="BD15" s="206">
        <f t="shared" si="18"/>
        <v>3.5453141812567257E-2</v>
      </c>
      <c r="BE15" s="206">
        <f t="shared" si="31"/>
        <v>1.1107321773341786E-2</v>
      </c>
      <c r="BF15" s="206">
        <f t="shared" si="19"/>
        <v>1.4061326355263282</v>
      </c>
      <c r="BG15" s="206">
        <f t="shared" si="20"/>
        <v>0.95770416955866244</v>
      </c>
      <c r="BH15" s="206">
        <f t="shared" si="21"/>
        <v>2.441497817400725E-2</v>
      </c>
      <c r="BI15" s="206">
        <f t="shared" si="22"/>
        <v>7.2449579852977087E-3</v>
      </c>
      <c r="BJ15" s="206">
        <f t="shared" si="22"/>
        <v>0.62795163586490221</v>
      </c>
      <c r="BK15" s="206">
        <f t="shared" si="23"/>
        <v>4.0870645545778503E-3</v>
      </c>
      <c r="BL15" s="206">
        <f t="shared" si="24"/>
        <v>0.36796129958051998</v>
      </c>
      <c r="BM15" s="206">
        <f t="shared" si="25"/>
        <v>1.7826465014841948</v>
      </c>
      <c r="BN15" s="206">
        <f t="shared" si="26"/>
        <v>-4.5826465014841951</v>
      </c>
      <c r="BO15" s="206">
        <f t="shared" si="27"/>
        <v>3.0008677215312267</v>
      </c>
      <c r="BP15" s="206">
        <f t="shared" si="28"/>
        <v>3.2695059660893505E-2</v>
      </c>
      <c r="BQ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c r="CQ15" s="201"/>
      <c r="CR15" s="201"/>
      <c r="CS15" s="201"/>
      <c r="CT15" s="201"/>
      <c r="CU15" s="201"/>
      <c r="CV15" s="201"/>
      <c r="CW15" s="201"/>
      <c r="CX15" s="201"/>
      <c r="CY15" s="201"/>
      <c r="CZ15" s="201"/>
      <c r="DA15" s="201"/>
      <c r="DB15" s="201"/>
      <c r="DC15" s="201"/>
      <c r="DD15" s="201"/>
      <c r="DE15" s="201"/>
      <c r="DF15" s="201"/>
      <c r="DG15" s="201"/>
      <c r="DH15" s="201"/>
      <c r="DI15" s="201"/>
      <c r="DJ15" s="201"/>
      <c r="DK15" s="201"/>
      <c r="DL15" s="201"/>
      <c r="DM15" s="201"/>
      <c r="DN15" s="201"/>
      <c r="DO15" s="201"/>
      <c r="DP15" s="201"/>
      <c r="DQ15" s="201"/>
      <c r="DR15" s="201"/>
      <c r="DS15" s="201"/>
      <c r="DT15" s="201"/>
      <c r="DU15" s="201"/>
      <c r="DV15" s="201"/>
      <c r="DW15" s="201"/>
      <c r="DX15" s="201"/>
      <c r="DZ15" s="201"/>
      <c r="EA15" s="201"/>
      <c r="EB15" s="201"/>
      <c r="EC15" s="201"/>
      <c r="ED15" s="201"/>
      <c r="EE15" s="201"/>
      <c r="EF15" s="201"/>
      <c r="EG15" s="201"/>
      <c r="EH15" s="201"/>
      <c r="EI15" s="201"/>
      <c r="EJ15" s="201"/>
      <c r="EK15" s="201"/>
      <c r="EL15" s="201"/>
      <c r="EM15" s="201"/>
      <c r="EN15" s="201"/>
      <c r="EO15" s="201"/>
      <c r="EP15" s="201"/>
      <c r="EQ15" s="201"/>
      <c r="ER15" s="201"/>
    </row>
    <row r="16" spans="1:148" s="24" customFormat="1" x14ac:dyDescent="0.25">
      <c r="A16" s="200"/>
      <c r="B16" s="201"/>
      <c r="C16" s="201" t="s">
        <v>782</v>
      </c>
      <c r="D16" s="202">
        <f t="shared" si="0"/>
        <v>4.6860118470860988E-2</v>
      </c>
      <c r="E16" s="201" t="s">
        <v>784</v>
      </c>
      <c r="F16" s="201"/>
      <c r="G16" s="203"/>
      <c r="H16" s="201"/>
      <c r="I16" s="201"/>
      <c r="J16" s="201"/>
      <c r="K16" s="201"/>
      <c r="L16" s="204"/>
      <c r="M16" s="205">
        <v>8.4</v>
      </c>
      <c r="N16" s="61"/>
      <c r="O16" s="61"/>
      <c r="P16" s="201">
        <v>3200</v>
      </c>
      <c r="Q16" s="201"/>
      <c r="R16" s="201"/>
      <c r="S16" s="201">
        <v>810</v>
      </c>
      <c r="T16" s="201">
        <v>2</v>
      </c>
      <c r="U16" s="201">
        <v>6.7</v>
      </c>
      <c r="V16" s="201">
        <v>0.7</v>
      </c>
      <c r="W16" s="201">
        <v>526</v>
      </c>
      <c r="X16" s="201">
        <v>1047.9000000000001</v>
      </c>
      <c r="Y16" s="201">
        <v>22.5</v>
      </c>
      <c r="Z16" s="201">
        <v>4.5</v>
      </c>
      <c r="AA16" s="201" t="s">
        <v>780</v>
      </c>
      <c r="AB16" s="201"/>
      <c r="AC16" s="206">
        <f t="shared" si="1"/>
        <v>35.233016381177741</v>
      </c>
      <c r="AD16" s="206">
        <f t="shared" si="1"/>
        <v>5.1148278860416355E-2</v>
      </c>
      <c r="AE16" s="206">
        <f t="shared" si="2"/>
        <v>0.33433133732534931</v>
      </c>
      <c r="AF16" s="206">
        <f t="shared" si="2"/>
        <v>5.758473181967752E-2</v>
      </c>
      <c r="AG16" s="206">
        <f t="shared" si="3"/>
        <v>14.836544157052998</v>
      </c>
      <c r="AH16" s="206">
        <f t="shared" si="3"/>
        <v>17.176942671400614</v>
      </c>
      <c r="AI16" s="206">
        <f t="shared" si="3"/>
        <v>0.375</v>
      </c>
      <c r="AJ16" s="206">
        <f t="shared" si="4"/>
        <v>9.3689882325507803E-2</v>
      </c>
      <c r="AK16" s="206"/>
      <c r="AL16" s="206">
        <f t="shared" si="5"/>
        <v>35.676080729183191</v>
      </c>
      <c r="AM16" s="206">
        <f t="shared" si="6"/>
        <v>32.482176710779115</v>
      </c>
      <c r="AN16" s="202">
        <f t="shared" si="7"/>
        <v>4.6860118470860988E-2</v>
      </c>
      <c r="AO16" s="202" t="str">
        <f t="shared" si="29"/>
        <v>Pass</v>
      </c>
      <c r="AP16" s="207">
        <f t="shared" si="8"/>
        <v>2420.3000000000002</v>
      </c>
      <c r="AQ16" s="208"/>
      <c r="AR16" s="208">
        <v>1896</v>
      </c>
      <c r="AS16" s="208">
        <v>20</v>
      </c>
      <c r="AT16" s="206">
        <f>(-BO16)+(BN16)-(-8.48)</f>
        <v>1.3391229516889034</v>
      </c>
      <c r="AU16" s="209">
        <f t="shared" si="10"/>
        <v>3.4134431695716415E-2</v>
      </c>
      <c r="AV16" s="206">
        <f t="shared" si="11"/>
        <v>79.841450300551443</v>
      </c>
      <c r="AW16" s="206" t="str">
        <f>IF(AV16&gt;18,"poor quality","")</f>
        <v>poor quality</v>
      </c>
      <c r="AX16" s="206">
        <f t="shared" si="13"/>
        <v>1.1577455295231294</v>
      </c>
      <c r="AY16" s="206">
        <f t="shared" si="14"/>
        <v>3.44745233923639E-3</v>
      </c>
      <c r="AZ16" s="206">
        <f t="shared" si="30"/>
        <v>688.84070326840595</v>
      </c>
      <c r="BA16" s="206">
        <f t="shared" si="15"/>
        <v>1.4336854781970721E-3</v>
      </c>
      <c r="BB16" s="206">
        <f t="shared" si="16"/>
        <v>2.3747454938439061</v>
      </c>
      <c r="BC16" s="206">
        <f t="shared" si="17"/>
        <v>2.6415590112925168E-2</v>
      </c>
      <c r="BD16" s="206">
        <f t="shared" si="18"/>
        <v>2.2534313502273022E-2</v>
      </c>
      <c r="BE16" s="206">
        <f t="shared" si="31"/>
        <v>5.4543980333298919E-3</v>
      </c>
      <c r="BF16" s="206">
        <f t="shared" si="19"/>
        <v>2.3781929461831424</v>
      </c>
      <c r="BG16" s="206">
        <f t="shared" si="20"/>
        <v>0.98758091306697204</v>
      </c>
      <c r="BH16" s="206">
        <f t="shared" si="21"/>
        <v>9.3713022981211282E-3</v>
      </c>
      <c r="BI16" s="206">
        <f t="shared" si="22"/>
        <v>1.614099156709581E-3</v>
      </c>
      <c r="BJ16" s="206">
        <f t="shared" si="22"/>
        <v>0.45675954198382079</v>
      </c>
      <c r="BK16" s="206">
        <f t="shared" si="23"/>
        <v>2.8843474118043664E-3</v>
      </c>
      <c r="BL16" s="206">
        <f t="shared" si="24"/>
        <v>0.52881131779880064</v>
      </c>
      <c r="BM16" s="206">
        <f t="shared" si="25"/>
        <v>1.7650541338167154</v>
      </c>
      <c r="BN16" s="206">
        <f t="shared" si="26"/>
        <v>-3.6650541338167155</v>
      </c>
      <c r="BO16" s="206">
        <f t="shared" si="27"/>
        <v>3.4758229144943815</v>
      </c>
      <c r="BP16" s="206">
        <f t="shared" si="28"/>
        <v>1.1107420932906479E-2</v>
      </c>
      <c r="BQ16" s="201"/>
      <c r="BS16" s="201"/>
      <c r="BT16" s="201"/>
      <c r="BU16" s="201"/>
      <c r="BV16" s="201"/>
      <c r="BW16" s="201"/>
      <c r="BX16" s="201"/>
      <c r="BY16" s="201"/>
      <c r="BZ16" s="201"/>
      <c r="CA16" s="201"/>
      <c r="CB16" s="201"/>
      <c r="CC16" s="201"/>
      <c r="CD16" s="201"/>
      <c r="CE16" s="201"/>
      <c r="CF16" s="201"/>
      <c r="CG16" s="201"/>
      <c r="CH16" s="201"/>
      <c r="CI16" s="201"/>
      <c r="CJ16" s="201"/>
      <c r="CK16" s="201"/>
      <c r="CL16" s="201"/>
      <c r="CM16" s="201"/>
      <c r="CN16" s="201"/>
      <c r="CO16" s="201"/>
      <c r="CP16" s="201"/>
      <c r="CQ16" s="201"/>
      <c r="CR16" s="201"/>
      <c r="CS16" s="201"/>
      <c r="CT16" s="201"/>
      <c r="CU16" s="201"/>
      <c r="CV16" s="201"/>
      <c r="CW16" s="201"/>
      <c r="CX16" s="201"/>
      <c r="CY16" s="201"/>
      <c r="CZ16" s="201"/>
      <c r="DA16" s="201"/>
      <c r="DB16" s="201"/>
      <c r="DC16" s="201"/>
      <c r="DD16" s="201"/>
      <c r="DE16" s="201"/>
      <c r="DF16" s="201"/>
      <c r="DG16" s="201"/>
      <c r="DH16" s="201"/>
      <c r="DI16" s="201"/>
      <c r="DJ16" s="201"/>
      <c r="DK16" s="201"/>
      <c r="DL16" s="201"/>
      <c r="DM16" s="201"/>
      <c r="DN16" s="201"/>
      <c r="DO16" s="201"/>
      <c r="DP16" s="201"/>
      <c r="DQ16" s="201"/>
      <c r="DR16" s="201"/>
      <c r="DS16" s="201"/>
      <c r="DT16" s="201"/>
      <c r="DU16" s="201"/>
      <c r="DV16" s="201"/>
      <c r="DW16" s="201"/>
      <c r="DX16" s="201"/>
      <c r="DZ16" s="201"/>
      <c r="EA16" s="201"/>
      <c r="EB16" s="201"/>
      <c r="EC16" s="201"/>
      <c r="ED16" s="201"/>
      <c r="EE16" s="201"/>
      <c r="EF16" s="201"/>
      <c r="EG16" s="201"/>
      <c r="EH16" s="201"/>
      <c r="EI16" s="201"/>
      <c r="EJ16" s="201"/>
      <c r="EK16" s="201"/>
      <c r="EL16" s="201"/>
      <c r="EM16" s="201"/>
      <c r="EN16" s="201"/>
      <c r="EO16" s="201"/>
      <c r="EP16" s="201"/>
      <c r="EQ16" s="201"/>
      <c r="ER16" s="201"/>
    </row>
    <row r="17" spans="1:148" s="24" customFormat="1" x14ac:dyDescent="0.25">
      <c r="A17" s="200"/>
      <c r="B17" s="201"/>
      <c r="C17" s="201" t="s">
        <v>782</v>
      </c>
      <c r="D17" s="202">
        <f t="shared" si="0"/>
        <v>4.6603755983247702E-2</v>
      </c>
      <c r="E17" s="201" t="s">
        <v>785</v>
      </c>
      <c r="F17" s="201"/>
      <c r="G17" s="203"/>
      <c r="H17" s="201"/>
      <c r="I17" s="201"/>
      <c r="J17" s="201"/>
      <c r="K17" s="201"/>
      <c r="L17" s="204">
        <v>34285</v>
      </c>
      <c r="M17" s="205">
        <v>6.7</v>
      </c>
      <c r="N17" s="61"/>
      <c r="O17" s="61"/>
      <c r="P17" s="201">
        <v>565</v>
      </c>
      <c r="Q17" s="201"/>
      <c r="R17" s="201"/>
      <c r="S17" s="201">
        <v>120</v>
      </c>
      <c r="T17" s="201">
        <v>8.4</v>
      </c>
      <c r="U17" s="201">
        <v>11</v>
      </c>
      <c r="V17" s="201">
        <v>2.8</v>
      </c>
      <c r="W17" s="201">
        <v>60</v>
      </c>
      <c r="X17" s="201">
        <v>215.4</v>
      </c>
      <c r="Y17" s="201"/>
      <c r="Z17" s="201">
        <v>21</v>
      </c>
      <c r="AA17" s="201"/>
      <c r="AB17" s="201"/>
      <c r="AC17" s="206">
        <f t="shared" si="1"/>
        <v>5.2197061305448509</v>
      </c>
      <c r="AD17" s="206">
        <f t="shared" si="1"/>
        <v>0.21482277121374868</v>
      </c>
      <c r="AE17" s="206">
        <f t="shared" si="2"/>
        <v>0.54890219560878251</v>
      </c>
      <c r="AF17" s="206">
        <f t="shared" si="2"/>
        <v>0.23033892727871008</v>
      </c>
      <c r="AG17" s="206">
        <f t="shared" si="3"/>
        <v>1.6923814627817109</v>
      </c>
      <c r="AH17" s="206">
        <f t="shared" si="3"/>
        <v>3.530788673938059</v>
      </c>
      <c r="AI17" s="206">
        <f t="shared" si="3"/>
        <v>0</v>
      </c>
      <c r="AJ17" s="206">
        <f t="shared" si="4"/>
        <v>0.43721945085236974</v>
      </c>
      <c r="AK17" s="206"/>
      <c r="AL17" s="206">
        <f t="shared" si="5"/>
        <v>6.2137700246460925</v>
      </c>
      <c r="AM17" s="206">
        <f t="shared" si="6"/>
        <v>5.6603895875721388</v>
      </c>
      <c r="AN17" s="202">
        <f>+((AL17-AM17)/(AL17+AM17))</f>
        <v>4.6603755983247702E-2</v>
      </c>
      <c r="AO17" s="202" t="str">
        <f t="shared" si="29"/>
        <v>Pass</v>
      </c>
      <c r="AP17" s="207">
        <f t="shared" si="8"/>
        <v>438.6</v>
      </c>
      <c r="AQ17" s="208"/>
      <c r="AR17" s="208">
        <v>331</v>
      </c>
      <c r="AS17" s="208">
        <v>39</v>
      </c>
      <c r="AT17" s="206">
        <f>(-BO17)+(BN17)-(-8.48)</f>
        <v>-0.83263330724904527</v>
      </c>
      <c r="AU17" s="209">
        <f t="shared" si="10"/>
        <v>6.5453100929790467E-3</v>
      </c>
      <c r="AV17" s="206">
        <f t="shared" si="11"/>
        <v>8.3893000117995324</v>
      </c>
      <c r="AW17" s="206" t="str">
        <f>IF(AV17&gt;18,"poor quality","")</f>
        <v/>
      </c>
      <c r="AX17" s="206">
        <f t="shared" si="13"/>
        <v>2.0862841809521004</v>
      </c>
      <c r="AY17" s="206">
        <f t="shared" si="14"/>
        <v>0.12693519513068388</v>
      </c>
      <c r="AZ17" s="206">
        <f t="shared" si="30"/>
        <v>24.297732037686277</v>
      </c>
      <c r="BA17" s="206">
        <f t="shared" si="15"/>
        <v>3.4572050520325456E-2</v>
      </c>
      <c r="BB17" s="206">
        <f t="shared" si="16"/>
        <v>3.084237357436777</v>
      </c>
      <c r="BC17" s="206">
        <f t="shared" si="17"/>
        <v>0.46044059216217126</v>
      </c>
      <c r="BD17" s="206">
        <f t="shared" si="18"/>
        <v>0.3243371590153028</v>
      </c>
      <c r="BE17" s="206">
        <f t="shared" si="31"/>
        <v>0.12383053510951642</v>
      </c>
      <c r="BF17" s="206">
        <f t="shared" si="19"/>
        <v>3.2111725525674606</v>
      </c>
      <c r="BG17" s="206">
        <f t="shared" si="20"/>
        <v>0.84002241953622048</v>
      </c>
      <c r="BH17" s="206">
        <f t="shared" si="21"/>
        <v>8.833641950565195E-2</v>
      </c>
      <c r="BI17" s="206">
        <f t="shared" si="22"/>
        <v>3.7069110437802068E-2</v>
      </c>
      <c r="BJ17" s="206">
        <f t="shared" si="22"/>
        <v>0.2989867458058853</v>
      </c>
      <c r="BK17" s="206">
        <f t="shared" si="23"/>
        <v>7.7241936104949699E-2</v>
      </c>
      <c r="BL17" s="206">
        <f t="shared" si="24"/>
        <v>0.62377131808916519</v>
      </c>
      <c r="BM17" s="206">
        <f t="shared" si="25"/>
        <v>2.4521282752120617</v>
      </c>
      <c r="BN17" s="206">
        <f t="shared" si="26"/>
        <v>-6.0521282752120626</v>
      </c>
      <c r="BO17" s="206">
        <f t="shared" si="27"/>
        <v>3.2605050320369831</v>
      </c>
      <c r="BP17" s="206">
        <f t="shared" si="28"/>
        <v>0.14338706021700098</v>
      </c>
      <c r="BQ17" s="201"/>
      <c r="BS17" s="201"/>
      <c r="BT17" s="201"/>
      <c r="BU17" s="201"/>
      <c r="BV17" s="201"/>
      <c r="BW17" s="201"/>
      <c r="BX17" s="201"/>
      <c r="BY17" s="201"/>
      <c r="BZ17" s="201"/>
      <c r="CA17" s="201"/>
      <c r="CB17" s="201"/>
      <c r="CC17" s="201"/>
      <c r="CD17" s="201"/>
      <c r="CE17" s="201"/>
      <c r="CF17" s="201"/>
      <c r="CG17" s="201"/>
      <c r="CH17" s="201"/>
      <c r="CI17" s="201"/>
      <c r="CJ17" s="201"/>
      <c r="CK17" s="201"/>
      <c r="CL17" s="201"/>
      <c r="CM17" s="201"/>
      <c r="CN17" s="201"/>
      <c r="CO17" s="201"/>
      <c r="CP17" s="201"/>
      <c r="CQ17" s="201"/>
      <c r="CR17" s="201"/>
      <c r="CS17" s="201"/>
      <c r="CT17" s="201"/>
      <c r="CU17" s="201"/>
      <c r="CV17" s="201"/>
      <c r="CW17" s="201"/>
      <c r="CX17" s="201"/>
      <c r="CY17" s="201"/>
      <c r="CZ17" s="201"/>
      <c r="DA17" s="201"/>
      <c r="DB17" s="201"/>
      <c r="DC17" s="201"/>
      <c r="DD17" s="201"/>
      <c r="DE17" s="201"/>
      <c r="DF17" s="201"/>
      <c r="DG17" s="201"/>
      <c r="DH17" s="201"/>
      <c r="DI17" s="201"/>
      <c r="DJ17" s="201"/>
      <c r="DK17" s="201"/>
      <c r="DL17" s="201"/>
      <c r="DM17" s="201"/>
      <c r="DN17" s="201"/>
      <c r="DO17" s="201"/>
      <c r="DP17" s="201"/>
      <c r="DQ17" s="201"/>
      <c r="DR17" s="201"/>
      <c r="DS17" s="201"/>
      <c r="DT17" s="201"/>
      <c r="DU17" s="201"/>
      <c r="DV17" s="201"/>
      <c r="DW17" s="201"/>
      <c r="DX17" s="201"/>
      <c r="DZ17" s="201"/>
      <c r="EA17" s="201"/>
      <c r="EB17" s="201"/>
      <c r="EC17" s="201"/>
      <c r="ED17" s="201"/>
      <c r="EE17" s="201"/>
      <c r="EF17" s="201"/>
      <c r="EG17" s="201"/>
      <c r="EH17" s="201"/>
      <c r="EI17" s="201"/>
      <c r="EJ17" s="201"/>
      <c r="EK17" s="201"/>
      <c r="EL17" s="201"/>
      <c r="EM17" s="201"/>
      <c r="EN17" s="201"/>
      <c r="EO17" s="201"/>
      <c r="EP17" s="201"/>
      <c r="EQ17" s="201"/>
      <c r="ER17" s="201"/>
    </row>
    <row r="18" spans="1:148" s="24" customFormat="1" x14ac:dyDescent="0.25">
      <c r="A18" s="200"/>
      <c r="B18" s="201"/>
      <c r="C18" s="201" t="s">
        <v>786</v>
      </c>
      <c r="D18" s="202">
        <f t="shared" si="0"/>
        <v>1.9102478458310691E-2</v>
      </c>
      <c r="E18" s="201" t="s">
        <v>787</v>
      </c>
      <c r="F18" s="201"/>
      <c r="G18" s="203"/>
      <c r="H18" s="201"/>
      <c r="I18" s="201"/>
      <c r="J18" s="201"/>
      <c r="K18" s="201"/>
      <c r="L18" s="204">
        <v>26674</v>
      </c>
      <c r="M18" s="205">
        <v>7</v>
      </c>
      <c r="N18" s="61"/>
      <c r="O18" s="61"/>
      <c r="P18" s="204"/>
      <c r="Q18" s="201">
        <v>5650</v>
      </c>
      <c r="R18" s="201"/>
      <c r="S18" s="201">
        <v>827</v>
      </c>
      <c r="T18" s="201">
        <v>40</v>
      </c>
      <c r="U18" s="201">
        <v>288</v>
      </c>
      <c r="V18" s="201">
        <v>28</v>
      </c>
      <c r="W18" s="201">
        <v>1780</v>
      </c>
      <c r="X18" s="201">
        <v>274</v>
      </c>
      <c r="Y18" s="201"/>
      <c r="Z18" s="201">
        <v>51</v>
      </c>
      <c r="AA18" s="201"/>
      <c r="AB18" s="201"/>
      <c r="AC18" s="206">
        <f t="shared" si="1"/>
        <v>35.972474749671598</v>
      </c>
      <c r="AD18" s="206">
        <f t="shared" si="1"/>
        <v>1.022965577208327</v>
      </c>
      <c r="AE18" s="206">
        <f t="shared" si="2"/>
        <v>14.371257485029941</v>
      </c>
      <c r="AF18" s="206">
        <f t="shared" si="2"/>
        <v>2.303389272787101</v>
      </c>
      <c r="AG18" s="206">
        <f t="shared" si="3"/>
        <v>50.207316729190758</v>
      </c>
      <c r="AH18" s="206">
        <f t="shared" si="3"/>
        <v>4.4913467811468344</v>
      </c>
      <c r="AI18" s="206">
        <f t="shared" si="3"/>
        <v>0</v>
      </c>
      <c r="AJ18" s="206">
        <f t="shared" si="4"/>
        <v>1.0618186663557552</v>
      </c>
      <c r="AK18" s="206"/>
      <c r="AL18" s="206">
        <f t="shared" si="5"/>
        <v>53.670087084696966</v>
      </c>
      <c r="AM18" s="206">
        <f t="shared" si="6"/>
        <v>55.760482176693351</v>
      </c>
      <c r="AN18" s="202">
        <f t="shared" si="7"/>
        <v>-1.9102478458310691E-2</v>
      </c>
      <c r="AO18" s="202" t="str">
        <f t="shared" si="29"/>
        <v>Pass</v>
      </c>
      <c r="AP18" s="207">
        <f t="shared" si="8"/>
        <v>3288</v>
      </c>
      <c r="AQ18" s="208"/>
      <c r="AR18" s="208">
        <v>3150</v>
      </c>
      <c r="AS18" s="208">
        <v>224</v>
      </c>
      <c r="AT18" s="206">
        <f t="shared" si="9"/>
        <v>0.98987135921038671</v>
      </c>
      <c r="AU18" s="209">
        <f t="shared" si="10"/>
        <v>6.3583517342781559E-2</v>
      </c>
      <c r="AV18" s="206">
        <f t="shared" si="11"/>
        <v>12.497257770595176</v>
      </c>
      <c r="AW18" s="206" t="str">
        <f t="shared" si="12"/>
        <v/>
      </c>
      <c r="AX18" s="206">
        <f t="shared" si="13"/>
        <v>8.9456021029212768E-2</v>
      </c>
      <c r="AY18" s="206">
        <f t="shared" si="14"/>
        <v>2.0374830679082481E-2</v>
      </c>
      <c r="AZ18" s="206">
        <f t="shared" si="30"/>
        <v>35.164892691541468</v>
      </c>
      <c r="BA18" s="206">
        <f t="shared" si="15"/>
        <v>1.9060255586952582E-2</v>
      </c>
      <c r="BB18" s="206">
        <f t="shared" si="16"/>
        <v>0.71647873443826249</v>
      </c>
      <c r="BC18" s="206">
        <f t="shared" si="17"/>
        <v>0.33211587163195938</v>
      </c>
      <c r="BD18" s="206">
        <f t="shared" si="18"/>
        <v>0.28623830989705984</v>
      </c>
      <c r="BE18" s="206">
        <f t="shared" si="31"/>
        <v>0.23641431358916959</v>
      </c>
      <c r="BF18" s="206">
        <f t="shared" si="19"/>
        <v>0.7368535651173449</v>
      </c>
      <c r="BG18" s="206">
        <f t="shared" si="20"/>
        <v>0.6702518423885413</v>
      </c>
      <c r="BH18" s="206">
        <f t="shared" si="21"/>
        <v>0.26777034034527664</v>
      </c>
      <c r="BI18" s="206">
        <f t="shared" si="22"/>
        <v>4.2917561679229506E-2</v>
      </c>
      <c r="BJ18" s="206">
        <f t="shared" si="22"/>
        <v>0.90041037611716179</v>
      </c>
      <c r="BK18" s="206">
        <f t="shared" si="23"/>
        <v>1.9042494341979917E-2</v>
      </c>
      <c r="BL18" s="206">
        <f t="shared" si="24"/>
        <v>8.0547129540858201E-2</v>
      </c>
      <c r="BM18" s="206">
        <f t="shared" si="25"/>
        <v>2.3476234113536365</v>
      </c>
      <c r="BN18" s="206">
        <f t="shared" si="26"/>
        <v>-5.6476234113536368</v>
      </c>
      <c r="BO18" s="206">
        <f t="shared" si="27"/>
        <v>1.8425052294359772</v>
      </c>
      <c r="BP18" s="206">
        <f t="shared" si="28"/>
        <v>0.45072167300848909</v>
      </c>
      <c r="BQ18" s="201"/>
      <c r="BS18" s="201"/>
      <c r="BT18" s="201"/>
      <c r="BU18" s="201"/>
      <c r="BV18" s="201"/>
      <c r="BW18" s="201"/>
      <c r="BX18" s="201">
        <v>0.4</v>
      </c>
      <c r="BY18" s="201"/>
      <c r="BZ18" s="201"/>
      <c r="CA18" s="201"/>
      <c r="CB18" s="201"/>
      <c r="CC18" s="201"/>
      <c r="CD18" s="201"/>
      <c r="CE18" s="201"/>
      <c r="CF18" s="201"/>
      <c r="CG18" s="201"/>
      <c r="CH18" s="201"/>
      <c r="CI18" s="201"/>
      <c r="CJ18" s="201"/>
      <c r="CK18" s="201"/>
      <c r="CL18" s="201"/>
      <c r="CM18" s="201"/>
      <c r="CN18" s="201"/>
      <c r="CO18" s="201"/>
      <c r="CP18" s="201"/>
      <c r="CQ18" s="201"/>
      <c r="CR18" s="201"/>
      <c r="CS18" s="201"/>
      <c r="CT18" s="201"/>
      <c r="CU18" s="201"/>
      <c r="CV18" s="201"/>
      <c r="CW18" s="201"/>
      <c r="CX18" s="201"/>
      <c r="CY18" s="201"/>
      <c r="CZ18" s="201"/>
      <c r="DA18" s="201"/>
      <c r="DB18" s="201"/>
      <c r="DC18" s="201"/>
      <c r="DD18" s="201"/>
      <c r="DE18" s="201"/>
      <c r="DF18" s="201"/>
      <c r="DG18" s="201"/>
      <c r="DH18" s="201"/>
      <c r="DI18" s="201"/>
      <c r="DJ18" s="201"/>
      <c r="DK18" s="201"/>
      <c r="DL18" s="201"/>
      <c r="DM18" s="201"/>
      <c r="DN18" s="201"/>
      <c r="DO18" s="201"/>
      <c r="DP18" s="201"/>
      <c r="DQ18" s="201"/>
      <c r="DR18" s="201"/>
      <c r="DS18" s="201"/>
      <c r="DT18" s="201"/>
      <c r="DU18" s="201"/>
      <c r="DV18" s="201"/>
      <c r="DW18" s="201"/>
      <c r="DX18" s="201"/>
      <c r="DZ18" s="201"/>
      <c r="EA18" s="201"/>
      <c r="EB18" s="201"/>
      <c r="EC18" s="201"/>
      <c r="ED18" s="201"/>
      <c r="EE18" s="201"/>
      <c r="EF18" s="201"/>
      <c r="EG18" s="201"/>
      <c r="EH18" s="201"/>
      <c r="EI18" s="201"/>
      <c r="EJ18" s="201"/>
      <c r="EK18" s="201"/>
      <c r="EL18" s="201"/>
      <c r="EM18" s="201"/>
      <c r="EN18" s="201"/>
      <c r="EO18" s="201"/>
      <c r="EP18" s="201"/>
      <c r="EQ18" s="201"/>
      <c r="ER18" s="201"/>
    </row>
    <row r="19" spans="1:148" x14ac:dyDescent="0.25">
      <c r="C19" s="28" t="s">
        <v>786</v>
      </c>
      <c r="D19" s="59">
        <f t="shared" si="0"/>
        <v>8.2241083629398397E-5</v>
      </c>
      <c r="E19" s="28" t="s">
        <v>787</v>
      </c>
      <c r="L19" s="60">
        <v>26682</v>
      </c>
      <c r="M19" s="61">
        <v>8</v>
      </c>
      <c r="N19" s="61"/>
      <c r="O19" s="61"/>
      <c r="R19" s="28">
        <v>2.92</v>
      </c>
      <c r="S19" s="28">
        <v>936.33</v>
      </c>
      <c r="U19" s="28">
        <v>286.17</v>
      </c>
      <c r="V19" s="28">
        <v>5.35</v>
      </c>
      <c r="W19" s="28">
        <v>1772.65</v>
      </c>
      <c r="X19" s="28">
        <v>207.46</v>
      </c>
      <c r="Z19" s="28">
        <v>98.78</v>
      </c>
      <c r="AC19" s="62">
        <f t="shared" si="1"/>
        <v>40.728062010108836</v>
      </c>
      <c r="AD19" s="62">
        <f t="shared" si="1"/>
        <v>0</v>
      </c>
      <c r="AE19" s="62">
        <f t="shared" si="2"/>
        <v>14.27994011976048</v>
      </c>
      <c r="AF19" s="62">
        <f t="shared" si="2"/>
        <v>0.44011187890753534</v>
      </c>
      <c r="AG19" s="62">
        <f t="shared" si="3"/>
        <v>50</v>
      </c>
      <c r="AH19" s="62">
        <f t="shared" si="3"/>
        <v>3.4006379679442418</v>
      </c>
      <c r="AI19" s="62">
        <f t="shared" si="3"/>
        <v>0</v>
      </c>
      <c r="AJ19" s="62">
        <f t="shared" si="4"/>
        <v>2.056597016914147</v>
      </c>
      <c r="AK19" s="62"/>
      <c r="AL19" s="62">
        <f t="shared" si="5"/>
        <v>55.448114008776855</v>
      </c>
      <c r="AM19" s="62">
        <f t="shared" si="6"/>
        <v>55.457234984858388</v>
      </c>
      <c r="AN19" s="59">
        <f t="shared" si="7"/>
        <v>-8.2241083629398397E-5</v>
      </c>
      <c r="AO19" s="59" t="str">
        <f t="shared" si="29"/>
        <v>Pass</v>
      </c>
      <c r="AP19" s="63">
        <f t="shared" si="8"/>
        <v>3306.7400000000002</v>
      </c>
      <c r="AR19" s="32">
        <v>3308</v>
      </c>
      <c r="AS19" s="32"/>
      <c r="AT19" s="65">
        <f t="shared" si="9"/>
        <v>1.8662867856973655</v>
      </c>
      <c r="AU19" s="64">
        <f t="shared" si="10"/>
        <v>6.3840999004608698E-2</v>
      </c>
      <c r="AV19" s="62">
        <f t="shared" si="11"/>
        <v>15.058521722535801</v>
      </c>
      <c r="AW19" s="62" t="str">
        <f t="shared" si="12"/>
        <v/>
      </c>
      <c r="AX19" s="62">
        <f t="shared" si="13"/>
        <v>6.8012759358884831E-2</v>
      </c>
      <c r="AY19" s="62">
        <f t="shared" si="14"/>
        <v>0</v>
      </c>
      <c r="AZ19" s="62"/>
      <c r="BA19" s="62">
        <f t="shared" si="15"/>
        <v>0</v>
      </c>
      <c r="BB19" s="62">
        <f t="shared" si="16"/>
        <v>0.81456124020217668</v>
      </c>
      <c r="BC19" s="62">
        <f t="shared" si="17"/>
        <v>0.29440103997336031</v>
      </c>
      <c r="BD19" s="62">
        <f t="shared" si="18"/>
        <v>0.28559880239520963</v>
      </c>
      <c r="BE19" s="62">
        <f t="shared" si="31"/>
        <v>0.60476799832867945</v>
      </c>
      <c r="BF19" s="62">
        <f t="shared" si="19"/>
        <v>0.81456124020217668</v>
      </c>
      <c r="BG19" s="62">
        <f t="shared" si="20"/>
        <v>0.73452565047860796</v>
      </c>
      <c r="BH19" s="62">
        <f t="shared" si="21"/>
        <v>0.2575369852525573</v>
      </c>
      <c r="BI19" s="62">
        <f t="shared" si="22"/>
        <v>7.9373642688346478E-3</v>
      </c>
      <c r="BJ19" s="62">
        <f t="shared" si="22"/>
        <v>0.9015956171210413</v>
      </c>
      <c r="BK19" s="62">
        <f t="shared" si="23"/>
        <v>3.7084377132680056E-2</v>
      </c>
      <c r="BL19" s="62">
        <f t="shared" si="24"/>
        <v>6.1320005746278654E-2</v>
      </c>
      <c r="BM19" s="62">
        <f t="shared" si="25"/>
        <v>2.4684396006144902</v>
      </c>
      <c r="BN19" s="62">
        <f t="shared" si="26"/>
        <v>-4.7684396006144905</v>
      </c>
      <c r="BO19" s="62">
        <f t="shared" si="27"/>
        <v>1.8452736136881442</v>
      </c>
      <c r="BP19" s="62">
        <f t="shared" si="28"/>
        <v>0.36142284391077706</v>
      </c>
    </row>
    <row r="20" spans="1:148" x14ac:dyDescent="0.25">
      <c r="C20" s="28" t="s">
        <v>788</v>
      </c>
      <c r="D20" s="59">
        <f t="shared" si="0"/>
        <v>4.5559964908575782E-3</v>
      </c>
      <c r="E20" s="28" t="s">
        <v>789</v>
      </c>
      <c r="F20" s="28" t="s">
        <v>790</v>
      </c>
      <c r="J20" s="28">
        <v>1455</v>
      </c>
      <c r="K20" s="28">
        <v>1510</v>
      </c>
      <c r="M20" s="61">
        <v>7.9</v>
      </c>
      <c r="N20" s="61"/>
      <c r="O20" s="61"/>
      <c r="P20" s="28">
        <v>69000</v>
      </c>
      <c r="S20" s="28">
        <v>3120</v>
      </c>
      <c r="T20" s="28">
        <v>23000</v>
      </c>
      <c r="U20" s="28">
        <v>30</v>
      </c>
      <c r="V20" s="28">
        <v>7.6</v>
      </c>
      <c r="W20" s="28">
        <v>24400</v>
      </c>
      <c r="X20" s="28">
        <v>1460</v>
      </c>
      <c r="Z20" s="28">
        <v>350</v>
      </c>
      <c r="AC20" s="62">
        <f t="shared" si="1"/>
        <v>135.71235939416613</v>
      </c>
      <c r="AD20" s="62">
        <f t="shared" si="1"/>
        <v>588.20520689478803</v>
      </c>
      <c r="AE20" s="62">
        <f t="shared" si="2"/>
        <v>1.4970059880239521</v>
      </c>
      <c r="AF20" s="62">
        <f t="shared" si="2"/>
        <v>0.62520565975649878</v>
      </c>
      <c r="AG20" s="62">
        <f t="shared" si="3"/>
        <v>688.23512819789573</v>
      </c>
      <c r="AH20" s="62">
        <f t="shared" si="3"/>
        <v>23.931993797351744</v>
      </c>
      <c r="AI20" s="62">
        <f t="shared" si="3"/>
        <v>0</v>
      </c>
      <c r="AJ20" s="62">
        <f t="shared" si="4"/>
        <v>7.2869908475394958</v>
      </c>
      <c r="AK20" s="62"/>
      <c r="AL20" s="62">
        <f t="shared" si="5"/>
        <v>726.03977793673459</v>
      </c>
      <c r="AM20" s="62">
        <f t="shared" si="6"/>
        <v>719.45411284278703</v>
      </c>
      <c r="AN20" s="59">
        <f t="shared" si="7"/>
        <v>4.5559964908575782E-3</v>
      </c>
      <c r="AO20" s="59" t="str">
        <f t="shared" si="29"/>
        <v>Pass</v>
      </c>
      <c r="AP20" s="63">
        <f t="shared" si="8"/>
        <v>52367.6</v>
      </c>
      <c r="AR20" s="32">
        <v>51700</v>
      </c>
      <c r="AS20" s="32">
        <v>106</v>
      </c>
      <c r="AT20" s="62">
        <f t="shared" si="9"/>
        <v>1.6342024191348665</v>
      </c>
      <c r="AU20" s="64">
        <f t="shared" si="10"/>
        <v>0.72745154663742073</v>
      </c>
      <c r="AV20" s="62">
        <f t="shared" si="11"/>
        <v>132.17228191026399</v>
      </c>
      <c r="AW20" s="62" t="str">
        <f t="shared" si="12"/>
        <v>poor quality</v>
      </c>
      <c r="AX20" s="62">
        <f t="shared" si="13"/>
        <v>3.4772990823668505E-2</v>
      </c>
      <c r="AY20" s="65">
        <f t="shared" si="14"/>
        <v>0.85465734426397222</v>
      </c>
      <c r="AZ20" s="62">
        <f t="shared" si="30"/>
        <v>0.23072281204481232</v>
      </c>
      <c r="BA20" s="62">
        <f t="shared" si="15"/>
        <v>0.81015562062777624</v>
      </c>
      <c r="BB20" s="62">
        <f t="shared" si="16"/>
        <v>0.19718894580333493</v>
      </c>
      <c r="BC20" s="62">
        <f t="shared" si="17"/>
        <v>3.0835561290475542E-3</v>
      </c>
      <c r="BD20" s="62">
        <f t="shared" si="18"/>
        <v>2.1751374300579174E-3</v>
      </c>
      <c r="BE20" s="62">
        <f t="shared" si="31"/>
        <v>0.30448741167339999</v>
      </c>
      <c r="BF20" s="62">
        <f t="shared" si="19"/>
        <v>1.0518462900673071</v>
      </c>
      <c r="BG20" s="62">
        <f t="shared" si="20"/>
        <v>0.18692138298515068</v>
      </c>
      <c r="BH20" s="62">
        <f t="shared" si="21"/>
        <v>2.0618787475779293E-3</v>
      </c>
      <c r="BI20" s="62">
        <f t="shared" si="22"/>
        <v>8.6111763949519823E-4</v>
      </c>
      <c r="BJ20" s="62">
        <f t="shared" si="22"/>
        <v>0.95660739984995657</v>
      </c>
      <c r="BK20" s="62">
        <f t="shared" si="23"/>
        <v>1.0128499813207443E-2</v>
      </c>
      <c r="BL20" s="62">
        <f t="shared" si="24"/>
        <v>3.3264100336835925E-2</v>
      </c>
      <c r="BM20" s="62">
        <f t="shared" si="25"/>
        <v>1.6210211183895875</v>
      </c>
      <c r="BN20" s="62">
        <f t="shared" si="26"/>
        <v>-4.0210211183895881</v>
      </c>
      <c r="BO20" s="62">
        <f t="shared" si="27"/>
        <v>2.8247764624755458</v>
      </c>
      <c r="BP20" s="62">
        <f t="shared" si="28"/>
        <v>2.9315653419761923E-3</v>
      </c>
    </row>
    <row r="21" spans="1:148" x14ac:dyDescent="0.25">
      <c r="C21" s="28" t="s">
        <v>791</v>
      </c>
      <c r="D21" s="59">
        <f t="shared" si="0"/>
        <v>1.9636141219546827E-3</v>
      </c>
      <c r="E21" s="66" t="s">
        <v>792</v>
      </c>
      <c r="F21" s="28" t="s">
        <v>790</v>
      </c>
      <c r="J21" s="28">
        <v>1764</v>
      </c>
      <c r="K21" s="28">
        <v>1787</v>
      </c>
      <c r="M21" s="61">
        <v>11.4</v>
      </c>
      <c r="N21" s="61"/>
      <c r="O21" s="61"/>
      <c r="P21" s="28">
        <v>64000</v>
      </c>
      <c r="S21" s="28">
        <v>2700</v>
      </c>
      <c r="T21" s="28">
        <v>21200</v>
      </c>
      <c r="U21" s="28">
        <v>185</v>
      </c>
      <c r="V21" s="28">
        <v>0.8</v>
      </c>
      <c r="W21" s="28">
        <v>22900</v>
      </c>
      <c r="X21" s="28">
        <v>525.82000000000005</v>
      </c>
      <c r="Y21" s="28">
        <v>233</v>
      </c>
      <c r="Z21" s="28">
        <v>630</v>
      </c>
      <c r="AC21" s="62">
        <f t="shared" si="1"/>
        <v>117.44338793725913</v>
      </c>
      <c r="AD21" s="62">
        <f t="shared" si="1"/>
        <v>542.17175592041337</v>
      </c>
      <c r="AE21" s="62">
        <f t="shared" si="2"/>
        <v>9.2315369261477045</v>
      </c>
      <c r="AF21" s="62">
        <f t="shared" si="2"/>
        <v>6.5811122079631454E-2</v>
      </c>
      <c r="AG21" s="62">
        <f t="shared" si="3"/>
        <v>645.925591628353</v>
      </c>
      <c r="AH21" s="62">
        <f t="shared" si="3"/>
        <v>8.6191239578928052</v>
      </c>
      <c r="AI21" s="62">
        <f t="shared" si="3"/>
        <v>3.8833333333333333</v>
      </c>
      <c r="AJ21" s="62">
        <f t="shared" si="4"/>
        <v>13.116583525571093</v>
      </c>
      <c r="AK21" s="62"/>
      <c r="AL21" s="62">
        <f t="shared" si="5"/>
        <v>668.91249190589974</v>
      </c>
      <c r="AM21" s="62">
        <f t="shared" si="6"/>
        <v>671.54463244515023</v>
      </c>
      <c r="AN21" s="59">
        <f t="shared" si="7"/>
        <v>-1.9636141219546827E-3</v>
      </c>
      <c r="AO21" s="59" t="str">
        <f t="shared" si="29"/>
        <v>Pass</v>
      </c>
      <c r="AP21" s="63">
        <f t="shared" si="8"/>
        <v>48374.62</v>
      </c>
      <c r="AR21" s="32">
        <v>48000</v>
      </c>
      <c r="AS21" s="32">
        <v>465</v>
      </c>
      <c r="AT21" s="65">
        <f t="shared" si="9"/>
        <v>5.4807371378692604</v>
      </c>
      <c r="AU21" s="64">
        <f t="shared" si="10"/>
        <v>0.67949386129575751</v>
      </c>
      <c r="AV21" s="62">
        <f t="shared" si="11"/>
        <v>54.636903879870033</v>
      </c>
      <c r="AW21" s="62" t="str">
        <f t="shared" si="12"/>
        <v>poor quality</v>
      </c>
      <c r="AX21" s="62">
        <f t="shared" si="13"/>
        <v>1.3343834134461731E-2</v>
      </c>
      <c r="AY21" s="65">
        <f t="shared" si="14"/>
        <v>0.83937184553041122</v>
      </c>
      <c r="AZ21" s="62">
        <f t="shared" si="30"/>
        <v>0.2166165733548446</v>
      </c>
      <c r="BA21" s="62">
        <f t="shared" si="15"/>
        <v>0.81052718028277482</v>
      </c>
      <c r="BB21" s="62">
        <f t="shared" si="16"/>
        <v>0.18182185294932962</v>
      </c>
      <c r="BC21" s="62">
        <f t="shared" si="17"/>
        <v>1.4393837570035099E-2</v>
      </c>
      <c r="BD21" s="62">
        <f t="shared" si="18"/>
        <v>1.4291951032432951E-2</v>
      </c>
      <c r="BE21" s="65">
        <f t="shared" si="31"/>
        <v>1.5218000796426441</v>
      </c>
      <c r="BF21" s="62">
        <f t="shared" si="19"/>
        <v>1.0211936984797407</v>
      </c>
      <c r="BG21" s="62">
        <f t="shared" si="20"/>
        <v>0.17557362040381908</v>
      </c>
      <c r="BH21" s="62">
        <f t="shared" si="21"/>
        <v>1.3800814064399869E-2</v>
      </c>
      <c r="BI21" s="62">
        <f t="shared" si="22"/>
        <v>9.8385249006367081E-5</v>
      </c>
      <c r="BJ21" s="62">
        <f t="shared" si="22"/>
        <v>0.96185057615081193</v>
      </c>
      <c r="BK21" s="62">
        <f t="shared" si="23"/>
        <v>1.9531960932831098E-2</v>
      </c>
      <c r="BL21" s="62">
        <f t="shared" si="24"/>
        <v>1.2834774550292888E-2</v>
      </c>
      <c r="BM21" s="62">
        <f t="shared" si="25"/>
        <v>2.064536873338545</v>
      </c>
      <c r="BN21" s="62">
        <f t="shared" si="26"/>
        <v>-0.96453687333854532</v>
      </c>
      <c r="BO21" s="62">
        <f t="shared" si="27"/>
        <v>2.0347259887921942</v>
      </c>
      <c r="BP21" s="62">
        <f t="shared" si="28"/>
        <v>1.4095110057438976E-2</v>
      </c>
    </row>
    <row r="22" spans="1:148" x14ac:dyDescent="0.25">
      <c r="C22" s="28" t="s">
        <v>793</v>
      </c>
      <c r="D22" s="59">
        <f t="shared" si="0"/>
        <v>1.2909534713127429E-2</v>
      </c>
      <c r="E22" s="28" t="s">
        <v>794</v>
      </c>
      <c r="F22" s="28" t="s">
        <v>790</v>
      </c>
      <c r="J22" s="28">
        <v>1198</v>
      </c>
      <c r="K22" s="28">
        <v>1207.9000000000001</v>
      </c>
      <c r="M22" s="61">
        <v>8.1</v>
      </c>
      <c r="N22" s="61"/>
      <c r="O22" s="61"/>
      <c r="P22" s="28">
        <v>5200</v>
      </c>
      <c r="S22" s="28">
        <v>230</v>
      </c>
      <c r="T22" s="28">
        <v>1260</v>
      </c>
      <c r="U22" s="28">
        <v>24</v>
      </c>
      <c r="V22" s="28">
        <v>1.6</v>
      </c>
      <c r="W22" s="28">
        <v>1380</v>
      </c>
      <c r="X22" s="28">
        <v>314</v>
      </c>
      <c r="Z22" s="28">
        <v>30</v>
      </c>
      <c r="AC22" s="62">
        <f t="shared" si="1"/>
        <v>10.004436750210964</v>
      </c>
      <c r="AD22" s="62">
        <f t="shared" si="1"/>
        <v>32.223415682062303</v>
      </c>
      <c r="AE22" s="62">
        <f t="shared" si="2"/>
        <v>1.1976047904191618</v>
      </c>
      <c r="AF22" s="62">
        <f t="shared" si="2"/>
        <v>0.13162224415926291</v>
      </c>
      <c r="AG22" s="62">
        <f t="shared" si="3"/>
        <v>38.92477364397935</v>
      </c>
      <c r="AH22" s="62">
        <f t="shared" si="3"/>
        <v>5.1470178440879781</v>
      </c>
      <c r="AI22" s="62">
        <f t="shared" si="3"/>
        <v>0</v>
      </c>
      <c r="AJ22" s="62">
        <f t="shared" si="4"/>
        <v>0.62459921550338537</v>
      </c>
      <c r="AK22" s="62"/>
      <c r="AL22" s="62">
        <f t="shared" si="5"/>
        <v>43.55707946685169</v>
      </c>
      <c r="AM22" s="62">
        <f t="shared" si="6"/>
        <v>44.696390703570714</v>
      </c>
      <c r="AN22" s="59">
        <f t="shared" si="7"/>
        <v>-1.2909534713127429E-2</v>
      </c>
      <c r="AO22" s="59" t="str">
        <f t="shared" si="29"/>
        <v>Pass</v>
      </c>
      <c r="AP22" s="63">
        <f t="shared" si="8"/>
        <v>3239.6</v>
      </c>
      <c r="AR22" s="28">
        <v>3050</v>
      </c>
      <c r="AS22" s="28">
        <v>66.5</v>
      </c>
      <c r="AT22" s="62">
        <f t="shared" si="9"/>
        <v>1.0698691984155877</v>
      </c>
      <c r="AU22" s="64">
        <f t="shared" si="10"/>
        <v>4.5103648210252111E-2</v>
      </c>
      <c r="AV22" s="62">
        <f t="shared" si="11"/>
        <v>12.309917537010232</v>
      </c>
      <c r="AW22" s="62" t="str">
        <f t="shared" si="12"/>
        <v/>
      </c>
      <c r="AX22" s="62">
        <f t="shared" si="13"/>
        <v>0.13222987219308052</v>
      </c>
      <c r="AY22" s="65">
        <f t="shared" si="14"/>
        <v>0.82783822911315574</v>
      </c>
      <c r="AZ22" s="62">
        <f t="shared" si="30"/>
        <v>0.31047102048154684</v>
      </c>
      <c r="BA22" s="62">
        <f t="shared" si="15"/>
        <v>0.73979743537638554</v>
      </c>
      <c r="BB22" s="62">
        <f t="shared" si="16"/>
        <v>0.25701977978639806</v>
      </c>
      <c r="BC22" s="62">
        <f t="shared" si="17"/>
        <v>3.4148613084716589E-2</v>
      </c>
      <c r="BD22" s="62">
        <f t="shared" si="18"/>
        <v>3.0767161329514889E-2</v>
      </c>
      <c r="BE22" s="62">
        <f t="shared" si="31"/>
        <v>0.12135167089440327</v>
      </c>
      <c r="BF22" s="62">
        <f t="shared" si="19"/>
        <v>1.0848580088995539</v>
      </c>
      <c r="BG22" s="62">
        <f t="shared" si="20"/>
        <v>0.22968566471093765</v>
      </c>
      <c r="BH22" s="62">
        <f t="shared" si="21"/>
        <v>2.7495066360695205E-2</v>
      </c>
      <c r="BI22" s="62">
        <f t="shared" si="22"/>
        <v>3.0218335519816377E-3</v>
      </c>
      <c r="BJ22" s="62">
        <f t="shared" si="22"/>
        <v>0.87087062358414813</v>
      </c>
      <c r="BK22" s="62">
        <f t="shared" si="23"/>
        <v>1.3974265162611604E-2</v>
      </c>
      <c r="BL22" s="62">
        <f t="shared" si="24"/>
        <v>0.11515511125324024</v>
      </c>
      <c r="BM22" s="62">
        <f t="shared" si="25"/>
        <v>2.2884443261008096</v>
      </c>
      <c r="BN22" s="62">
        <f t="shared" si="26"/>
        <v>-4.4884443261008107</v>
      </c>
      <c r="BO22" s="62">
        <f t="shared" si="27"/>
        <v>2.9216864754836021</v>
      </c>
      <c r="BP22" s="62">
        <f t="shared" si="28"/>
        <v>3.1477495492111339E-2</v>
      </c>
      <c r="BY22" s="28">
        <v>1.1000000000000001</v>
      </c>
      <c r="CB22" s="28">
        <v>1.1000000000000001</v>
      </c>
    </row>
    <row r="23" spans="1:148" x14ac:dyDescent="0.25">
      <c r="C23" s="28" t="s">
        <v>795</v>
      </c>
      <c r="D23" s="59">
        <f t="shared" si="0"/>
        <v>1.8579502872651893E-2</v>
      </c>
      <c r="E23" s="28" t="s">
        <v>796</v>
      </c>
      <c r="F23" s="28" t="s">
        <v>790</v>
      </c>
      <c r="L23" s="60">
        <v>32491</v>
      </c>
      <c r="M23" s="61">
        <v>7.2</v>
      </c>
      <c r="N23" s="61"/>
      <c r="O23" s="61"/>
      <c r="P23" s="28">
        <v>10050</v>
      </c>
      <c r="S23" s="28">
        <v>530</v>
      </c>
      <c r="T23" s="28">
        <v>2446</v>
      </c>
      <c r="U23" s="28">
        <v>150</v>
      </c>
      <c r="V23" s="28">
        <v>10.4</v>
      </c>
      <c r="W23" s="28">
        <v>2898</v>
      </c>
      <c r="X23" s="28">
        <v>467</v>
      </c>
      <c r="Z23" s="28">
        <v>54</v>
      </c>
      <c r="AA23" s="28">
        <v>2.8</v>
      </c>
      <c r="AC23" s="62">
        <f t="shared" si="1"/>
        <v>23.053702076573089</v>
      </c>
      <c r="AD23" s="62">
        <f t="shared" si="1"/>
        <v>62.5543450462892</v>
      </c>
      <c r="AE23" s="62">
        <f t="shared" si="2"/>
        <v>7.4850299401197606</v>
      </c>
      <c r="AF23" s="62">
        <f t="shared" si="2"/>
        <v>0.85554458703520897</v>
      </c>
      <c r="AG23" s="62">
        <f t="shared" si="3"/>
        <v>81.742024652356633</v>
      </c>
      <c r="AH23" s="62">
        <f t="shared" si="3"/>
        <v>7.6549596598378526</v>
      </c>
      <c r="AI23" s="62">
        <f t="shared" si="3"/>
        <v>0</v>
      </c>
      <c r="AJ23" s="62">
        <f t="shared" si="4"/>
        <v>1.1242785879060937</v>
      </c>
      <c r="AK23" s="62"/>
      <c r="AL23" s="62">
        <f t="shared" si="5"/>
        <v>93.948621650017259</v>
      </c>
      <c r="AM23" s="62">
        <f t="shared" si="6"/>
        <v>90.521262900100581</v>
      </c>
      <c r="AN23" s="59">
        <f>+((AL23-AM23)/(AL23+AM23))</f>
        <v>1.8579502872651893E-2</v>
      </c>
      <c r="AO23" s="59" t="str">
        <f t="shared" si="29"/>
        <v>Pass</v>
      </c>
      <c r="AP23" s="63">
        <f t="shared" si="8"/>
        <v>6555.4</v>
      </c>
      <c r="AR23" s="32">
        <v>6324</v>
      </c>
      <c r="AS23" s="32">
        <v>417</v>
      </c>
      <c r="AT23" s="62">
        <f>(-BO23)+(BN23)-(-8.48)</f>
        <v>1.1381364482525598</v>
      </c>
      <c r="AU23" s="64">
        <f t="shared" si="10"/>
        <v>9.6967368832589454E-2</v>
      </c>
      <c r="AV23" s="62">
        <f t="shared" si="11"/>
        <v>11.324153406554286</v>
      </c>
      <c r="AW23" s="62" t="str">
        <f>IF(AV23&gt;18,"poor quality","")</f>
        <v/>
      </c>
      <c r="AX23" s="62">
        <f t="shared" si="13"/>
        <v>9.3647786342384895E-2</v>
      </c>
      <c r="AY23" s="65">
        <f t="shared" si="14"/>
        <v>0.76526542267981068</v>
      </c>
      <c r="AZ23" s="62">
        <f t="shared" si="30"/>
        <v>0.3685387811112677</v>
      </c>
      <c r="BA23" s="62">
        <f t="shared" si="15"/>
        <v>0.6658356870771367</v>
      </c>
      <c r="BB23" s="62">
        <f t="shared" si="16"/>
        <v>0.28202998610101648</v>
      </c>
      <c r="BC23" s="62">
        <f t="shared" si="17"/>
        <v>0.10203533081822816</v>
      </c>
      <c r="BD23" s="62">
        <f t="shared" si="18"/>
        <v>9.1568932528318117E-2</v>
      </c>
      <c r="BE23" s="62">
        <f t="shared" si="31"/>
        <v>0.1468693027612778</v>
      </c>
      <c r="BF23" s="62">
        <f t="shared" si="19"/>
        <v>1.0472954087808271</v>
      </c>
      <c r="BG23" s="62">
        <f t="shared" si="20"/>
        <v>0.2453862725357914</v>
      </c>
      <c r="BH23" s="62">
        <f t="shared" si="21"/>
        <v>7.9671524804306545E-2</v>
      </c>
      <c r="BI23" s="62">
        <f t="shared" si="22"/>
        <v>9.1065155827653576E-3</v>
      </c>
      <c r="BJ23" s="62">
        <f t="shared" si="22"/>
        <v>0.90301462919896813</v>
      </c>
      <c r="BK23" s="62">
        <f t="shared" si="23"/>
        <v>1.2420049741759011E-2</v>
      </c>
      <c r="BL23" s="62">
        <f t="shared" si="24"/>
        <v>8.4565321059272877E-2</v>
      </c>
      <c r="BM23" s="62">
        <f t="shared" si="25"/>
        <v>2.1160570936079126</v>
      </c>
      <c r="BN23" s="62">
        <f t="shared" si="26"/>
        <v>-5.2160570936079136</v>
      </c>
      <c r="BO23" s="62">
        <f t="shared" si="27"/>
        <v>2.1258064581395271</v>
      </c>
      <c r="BP23" s="62">
        <f t="shared" si="28"/>
        <v>9.7427459303969524E-2</v>
      </c>
    </row>
    <row r="24" spans="1:148" s="24" customFormat="1" x14ac:dyDescent="0.25">
      <c r="A24" s="200"/>
      <c r="B24" s="201"/>
      <c r="C24" s="201" t="s">
        <v>797</v>
      </c>
      <c r="D24" s="202">
        <f t="shared" si="0"/>
        <v>1.0675169637202785E-2</v>
      </c>
      <c r="E24" s="201" t="s">
        <v>798</v>
      </c>
      <c r="F24" s="201"/>
      <c r="G24" s="203"/>
      <c r="H24" s="201"/>
      <c r="I24" s="201"/>
      <c r="J24" s="201"/>
      <c r="K24" s="201"/>
      <c r="L24" s="204">
        <v>29981</v>
      </c>
      <c r="M24" s="205">
        <v>8.4</v>
      </c>
      <c r="N24" s="61"/>
      <c r="O24" s="61"/>
      <c r="P24" s="201">
        <v>1390</v>
      </c>
      <c r="Q24" s="201"/>
      <c r="R24" s="201"/>
      <c r="S24" s="201">
        <v>319</v>
      </c>
      <c r="T24" s="201">
        <v>1.5</v>
      </c>
      <c r="U24" s="201">
        <v>3</v>
      </c>
      <c r="V24" s="201">
        <v>0.09</v>
      </c>
      <c r="W24" s="201">
        <v>143</v>
      </c>
      <c r="X24" s="201">
        <v>607</v>
      </c>
      <c r="Y24" s="201">
        <v>11</v>
      </c>
      <c r="Z24" s="201">
        <v>10</v>
      </c>
      <c r="AA24" s="201"/>
      <c r="AB24" s="201"/>
      <c r="AC24" s="206">
        <f t="shared" si="1"/>
        <v>13.875718797031729</v>
      </c>
      <c r="AD24" s="206">
        <f t="shared" si="1"/>
        <v>3.8361209145312263E-2</v>
      </c>
      <c r="AE24" s="206">
        <f t="shared" si="2"/>
        <v>0.14970059880239522</v>
      </c>
      <c r="AF24" s="206">
        <f t="shared" si="2"/>
        <v>7.4037512339585384E-3</v>
      </c>
      <c r="AG24" s="206">
        <f t="shared" si="3"/>
        <v>4.0335091529630773</v>
      </c>
      <c r="AH24" s="206">
        <f t="shared" si="3"/>
        <v>9.9498083801318558</v>
      </c>
      <c r="AI24" s="206">
        <f t="shared" si="3"/>
        <v>0.18333333333333332</v>
      </c>
      <c r="AJ24" s="206">
        <f t="shared" si="4"/>
        <v>0.20819973850112844</v>
      </c>
      <c r="AK24" s="206"/>
      <c r="AL24" s="206">
        <f t="shared" si="5"/>
        <v>14.071184356213395</v>
      </c>
      <c r="AM24" s="206">
        <f t="shared" si="6"/>
        <v>14.374850604929396</v>
      </c>
      <c r="AN24" s="202">
        <f>+((AL24-AM24)/(AL24+AM24))</f>
        <v>-1.0675169637202785E-2</v>
      </c>
      <c r="AO24" s="202" t="str">
        <f t="shared" si="29"/>
        <v>Pass</v>
      </c>
      <c r="AP24" s="207">
        <f t="shared" si="8"/>
        <v>1094.5899999999999</v>
      </c>
      <c r="AQ24" s="208"/>
      <c r="AR24" s="208">
        <v>811</v>
      </c>
      <c r="AS24" s="208">
        <v>7</v>
      </c>
      <c r="AT24" s="206">
        <f>(-BO24)+(BN24)-(-8.48)</f>
        <v>0.75303825442568773</v>
      </c>
      <c r="AU24" s="209">
        <f t="shared" si="10"/>
        <v>1.4314002858173469E-2</v>
      </c>
      <c r="AV24" s="206">
        <f t="shared" si="11"/>
        <v>49.660300246155018</v>
      </c>
      <c r="AW24" s="206" t="str">
        <f>IF(AV24&gt;18,"poor quality","")</f>
        <v>poor quality</v>
      </c>
      <c r="AX24" s="206">
        <f t="shared" si="13"/>
        <v>2.4667871083973059</v>
      </c>
      <c r="AY24" s="206">
        <f t="shared" si="14"/>
        <v>9.5106290057954956E-3</v>
      </c>
      <c r="AZ24" s="206">
        <f t="shared" si="30"/>
        <v>361.71223760102311</v>
      </c>
      <c r="BA24" s="206">
        <f t="shared" si="15"/>
        <v>2.7262246143746351E-3</v>
      </c>
      <c r="BB24" s="206">
        <f t="shared" si="16"/>
        <v>3.4401108986794822</v>
      </c>
      <c r="BC24" s="206">
        <f t="shared" si="17"/>
        <v>3.8949793859012941E-2</v>
      </c>
      <c r="BD24" s="206">
        <f t="shared" si="18"/>
        <v>3.7114233072316913E-2</v>
      </c>
      <c r="BE24" s="206">
        <f t="shared" si="31"/>
        <v>2.0924999813752128E-2</v>
      </c>
      <c r="BF24" s="206">
        <f t="shared" si="19"/>
        <v>3.4496215276852777</v>
      </c>
      <c r="BG24" s="206">
        <f t="shared" si="20"/>
        <v>0.9861088054684356</v>
      </c>
      <c r="BH24" s="206">
        <f t="shared" si="21"/>
        <v>1.0638805875376946E-2</v>
      </c>
      <c r="BI24" s="206">
        <f t="shared" si="22"/>
        <v>5.2616404181281815E-4</v>
      </c>
      <c r="BJ24" s="206">
        <f t="shared" si="22"/>
        <v>0.28059485721402311</v>
      </c>
      <c r="BK24" s="206">
        <f t="shared" si="23"/>
        <v>1.4483610593471698E-2</v>
      </c>
      <c r="BL24" s="206">
        <f t="shared" si="24"/>
        <v>0.69216777645813499</v>
      </c>
      <c r="BM24" s="206">
        <f t="shared" si="25"/>
        <v>2.002185283098767</v>
      </c>
      <c r="BN24" s="206">
        <f t="shared" si="26"/>
        <v>-3.9021852830987673</v>
      </c>
      <c r="BO24" s="206">
        <f t="shared" si="27"/>
        <v>3.8247764624755458</v>
      </c>
      <c r="BP24" s="206">
        <f t="shared" si="28"/>
        <v>1.1291033971819091E-2</v>
      </c>
      <c r="BQ24" s="201"/>
      <c r="BS24" s="201"/>
      <c r="BT24" s="201"/>
      <c r="BU24" s="201"/>
      <c r="BV24" s="201"/>
      <c r="BW24" s="201"/>
      <c r="BX24" s="201">
        <v>1.3</v>
      </c>
      <c r="BY24" s="201"/>
      <c r="BZ24" s="201"/>
      <c r="CA24" s="201"/>
      <c r="CB24" s="201"/>
      <c r="CC24" s="201"/>
      <c r="CD24" s="201"/>
      <c r="CE24" s="201"/>
      <c r="CF24" s="201"/>
      <c r="CG24" s="201"/>
      <c r="CH24" s="201">
        <v>24</v>
      </c>
      <c r="CI24" s="201"/>
      <c r="CJ24" s="201"/>
      <c r="CK24" s="201"/>
      <c r="CL24" s="201"/>
      <c r="CM24" s="201"/>
      <c r="CN24" s="201"/>
      <c r="CO24" s="201"/>
      <c r="CP24" s="201"/>
      <c r="CQ24" s="201"/>
      <c r="CR24" s="201"/>
      <c r="CS24" s="201"/>
      <c r="CT24" s="201"/>
      <c r="CU24" s="201"/>
      <c r="CV24" s="201"/>
      <c r="CW24" s="201"/>
      <c r="CX24" s="201"/>
      <c r="CY24" s="201"/>
      <c r="CZ24" s="201"/>
      <c r="DA24" s="201"/>
      <c r="DB24" s="201">
        <v>9</v>
      </c>
      <c r="DC24" s="201"/>
      <c r="DD24" s="201"/>
      <c r="DE24" s="201"/>
      <c r="DF24" s="201"/>
      <c r="DG24" s="201"/>
      <c r="DH24" s="201"/>
      <c r="DI24" s="201"/>
      <c r="DJ24" s="201"/>
      <c r="DK24" s="201"/>
      <c r="DL24" s="201"/>
      <c r="DM24" s="201"/>
      <c r="DN24" s="201"/>
      <c r="DO24" s="201"/>
      <c r="DP24" s="201"/>
      <c r="DQ24" s="201"/>
      <c r="DR24" s="201"/>
      <c r="DS24" s="201"/>
      <c r="DT24" s="201"/>
      <c r="DU24" s="201"/>
      <c r="DV24" s="201"/>
      <c r="DW24" s="201"/>
      <c r="DX24" s="201"/>
      <c r="DZ24" s="201"/>
      <c r="EA24" s="201"/>
      <c r="EB24" s="201"/>
      <c r="EC24" s="201"/>
      <c r="ED24" s="201"/>
      <c r="EE24" s="201"/>
      <c r="EF24" s="201"/>
      <c r="EG24" s="201"/>
      <c r="EH24" s="201"/>
      <c r="EI24" s="201"/>
      <c r="EJ24" s="201"/>
      <c r="EK24" s="201"/>
      <c r="EL24" s="201"/>
      <c r="EM24" s="201"/>
      <c r="EN24" s="201"/>
      <c r="EO24" s="201"/>
      <c r="EP24" s="201"/>
      <c r="EQ24" s="201"/>
      <c r="ER24" s="201"/>
    </row>
    <row r="25" spans="1:148" s="24" customFormat="1" x14ac:dyDescent="0.25">
      <c r="A25" s="200"/>
      <c r="B25" s="201"/>
      <c r="C25" s="201" t="s">
        <v>799</v>
      </c>
      <c r="D25" s="202">
        <f t="shared" si="0"/>
        <v>3.1643421884055931E-2</v>
      </c>
      <c r="E25" s="201" t="s">
        <v>800</v>
      </c>
      <c r="F25" s="201"/>
      <c r="G25" s="203"/>
      <c r="H25" s="201"/>
      <c r="I25" s="201"/>
      <c r="J25" s="201"/>
      <c r="K25" s="201"/>
      <c r="L25" s="204">
        <v>29920</v>
      </c>
      <c r="M25" s="205">
        <v>7.8</v>
      </c>
      <c r="N25" s="61"/>
      <c r="O25" s="61"/>
      <c r="P25" s="201">
        <v>536</v>
      </c>
      <c r="Q25" s="201"/>
      <c r="R25" s="201"/>
      <c r="S25" s="201">
        <v>81</v>
      </c>
      <c r="T25" s="201">
        <v>22</v>
      </c>
      <c r="U25" s="201">
        <v>15</v>
      </c>
      <c r="V25" s="201">
        <v>2.5</v>
      </c>
      <c r="W25" s="201">
        <v>63</v>
      </c>
      <c r="X25" s="201">
        <v>212</v>
      </c>
      <c r="Y25" s="201">
        <v>0.8</v>
      </c>
      <c r="Z25" s="201">
        <v>5</v>
      </c>
      <c r="AA25" s="201"/>
      <c r="AB25" s="201"/>
      <c r="AC25" s="206">
        <f t="shared" si="1"/>
        <v>3.5233016381177742</v>
      </c>
      <c r="AD25" s="206">
        <f t="shared" si="1"/>
        <v>0.56263106746457991</v>
      </c>
      <c r="AE25" s="206">
        <f t="shared" si="2"/>
        <v>0.74850299401197606</v>
      </c>
      <c r="AF25" s="206">
        <f t="shared" si="2"/>
        <v>0.2056597564988483</v>
      </c>
      <c r="AG25" s="206">
        <f t="shared" si="3"/>
        <v>1.7770005359207963</v>
      </c>
      <c r="AH25" s="206">
        <f t="shared" si="3"/>
        <v>3.4750566335880615</v>
      </c>
      <c r="AI25" s="206">
        <f t="shared" si="3"/>
        <v>1.3333333333333334E-2</v>
      </c>
      <c r="AJ25" s="206">
        <f t="shared" si="4"/>
        <v>0.10409986925056422</v>
      </c>
      <c r="AK25" s="206"/>
      <c r="AL25" s="206">
        <f t="shared" si="5"/>
        <v>5.0400954560931783</v>
      </c>
      <c r="AM25" s="206">
        <f t="shared" si="6"/>
        <v>5.3694903720927556</v>
      </c>
      <c r="AN25" s="202">
        <f>+((AL25-AM25)/(AL25+AM25))</f>
        <v>-3.1643421884055931E-2</v>
      </c>
      <c r="AO25" s="202" t="str">
        <f t="shared" si="29"/>
        <v>Pass</v>
      </c>
      <c r="AP25" s="207">
        <f t="shared" si="8"/>
        <v>401.3</v>
      </c>
      <c r="AQ25" s="208"/>
      <c r="AR25" s="208">
        <v>325</v>
      </c>
      <c r="AS25" s="208">
        <v>48</v>
      </c>
      <c r="AT25" s="206">
        <f>(-BO25)+(BN25)-(-8.48)</f>
        <v>0.39515542861519926</v>
      </c>
      <c r="AU25" s="209">
        <f t="shared" si="10"/>
        <v>5.7272575573069952E-3</v>
      </c>
      <c r="AV25" s="206">
        <f t="shared" si="11"/>
        <v>5.1172001391874113</v>
      </c>
      <c r="AW25" s="206" t="str">
        <f>IF(AV25&gt;18,"poor quality","")</f>
        <v/>
      </c>
      <c r="AX25" s="206">
        <f t="shared" si="13"/>
        <v>1.9555743306444058</v>
      </c>
      <c r="AY25" s="206">
        <f t="shared" si="14"/>
        <v>0.31661840055272628</v>
      </c>
      <c r="AZ25" s="206">
        <f t="shared" si="30"/>
        <v>6.2621882115309626</v>
      </c>
      <c r="BA25" s="206">
        <f t="shared" si="15"/>
        <v>0.11163103404805401</v>
      </c>
      <c r="BB25" s="206">
        <f t="shared" si="16"/>
        <v>1.9827240154950709</v>
      </c>
      <c r="BC25" s="206">
        <f t="shared" si="17"/>
        <v>0.53695130148984538</v>
      </c>
      <c r="BD25" s="206">
        <f t="shared" si="18"/>
        <v>0.42121708963026333</v>
      </c>
      <c r="BE25" s="206">
        <f t="shared" si="31"/>
        <v>2.9956308695630995E-2</v>
      </c>
      <c r="BF25" s="206">
        <f t="shared" si="19"/>
        <v>2.2993424160477969</v>
      </c>
      <c r="BG25" s="206">
        <f t="shared" si="20"/>
        <v>0.6990545454567354</v>
      </c>
      <c r="BH25" s="206">
        <f t="shared" si="21"/>
        <v>0.14850968608284593</v>
      </c>
      <c r="BI25" s="206">
        <f t="shared" si="22"/>
        <v>4.0804734412364707E-2</v>
      </c>
      <c r="BJ25" s="206">
        <f t="shared" si="22"/>
        <v>0.33094398402435565</v>
      </c>
      <c r="BK25" s="206">
        <f t="shared" si="23"/>
        <v>1.9387290419889767E-2</v>
      </c>
      <c r="BL25" s="206">
        <f t="shared" si="24"/>
        <v>0.64718556003922223</v>
      </c>
      <c r="BM25" s="206">
        <f t="shared" si="25"/>
        <v>2.4590381132452732</v>
      </c>
      <c r="BN25" s="206">
        <f t="shared" si="26"/>
        <v>-4.9590381132452741</v>
      </c>
      <c r="BO25" s="206">
        <f t="shared" si="27"/>
        <v>3.1258064581395266</v>
      </c>
      <c r="BP25" s="206">
        <f t="shared" si="28"/>
        <v>0.23352385349059016</v>
      </c>
      <c r="BQ25" s="201"/>
      <c r="BS25" s="201"/>
      <c r="BT25" s="201"/>
      <c r="BU25" s="201"/>
      <c r="BV25" s="201"/>
      <c r="BW25" s="201"/>
      <c r="BX25" s="201">
        <v>0.8</v>
      </c>
      <c r="BY25" s="201"/>
      <c r="BZ25" s="201"/>
      <c r="CA25" s="201"/>
      <c r="CB25" s="201"/>
      <c r="CC25" s="201"/>
      <c r="CD25" s="201"/>
      <c r="CE25" s="201"/>
      <c r="CF25" s="201"/>
      <c r="CG25" s="201"/>
      <c r="CH25" s="201">
        <v>31</v>
      </c>
      <c r="CI25" s="201"/>
      <c r="CJ25" s="201"/>
      <c r="CK25" s="201"/>
      <c r="CL25" s="201"/>
      <c r="CM25" s="201"/>
      <c r="CN25" s="201"/>
      <c r="CO25" s="201"/>
      <c r="CP25" s="201"/>
      <c r="CQ25" s="201"/>
      <c r="CR25" s="201"/>
      <c r="CS25" s="201"/>
      <c r="CT25" s="201"/>
      <c r="CU25" s="201"/>
      <c r="CV25" s="201"/>
      <c r="CW25" s="201"/>
      <c r="CX25" s="201"/>
      <c r="CY25" s="201"/>
      <c r="CZ25" s="201"/>
      <c r="DA25" s="201"/>
      <c r="DB25" s="201">
        <v>50</v>
      </c>
      <c r="DC25" s="201"/>
      <c r="DD25" s="201"/>
      <c r="DE25" s="201"/>
      <c r="DF25" s="201"/>
      <c r="DG25" s="201"/>
      <c r="DH25" s="201"/>
      <c r="DI25" s="201"/>
      <c r="DJ25" s="201"/>
      <c r="DK25" s="201"/>
      <c r="DL25" s="201"/>
      <c r="DM25" s="201"/>
      <c r="DN25" s="201"/>
      <c r="DO25" s="201"/>
      <c r="DP25" s="201"/>
      <c r="DQ25" s="201"/>
      <c r="DR25" s="201"/>
      <c r="DS25" s="201"/>
      <c r="DT25" s="201"/>
      <c r="DU25" s="201"/>
      <c r="DV25" s="201"/>
      <c r="DW25" s="201"/>
      <c r="DX25" s="201"/>
      <c r="DZ25" s="201"/>
      <c r="EA25" s="201"/>
      <c r="EB25" s="201"/>
      <c r="EC25" s="201"/>
      <c r="ED25" s="201"/>
      <c r="EE25" s="201"/>
      <c r="EF25" s="201"/>
      <c r="EG25" s="201"/>
      <c r="EH25" s="201"/>
      <c r="EI25" s="201"/>
      <c r="EJ25" s="201"/>
      <c r="EK25" s="201"/>
      <c r="EL25" s="201"/>
      <c r="EM25" s="201"/>
      <c r="EN25" s="201"/>
      <c r="EO25" s="201"/>
      <c r="EP25" s="201"/>
      <c r="EQ25" s="201"/>
      <c r="ER25" s="201"/>
    </row>
    <row r="26" spans="1:148" x14ac:dyDescent="0.25">
      <c r="C26" s="28" t="s">
        <v>801</v>
      </c>
      <c r="D26" s="59">
        <f t="shared" si="0"/>
        <v>4.5193151372769198E-2</v>
      </c>
      <c r="E26" s="28" t="s">
        <v>802</v>
      </c>
      <c r="G26" s="30" t="s">
        <v>66</v>
      </c>
      <c r="J26" s="28">
        <v>1101.17</v>
      </c>
      <c r="K26" s="28">
        <v>1110.0999999999999</v>
      </c>
      <c r="L26" s="60">
        <v>40204</v>
      </c>
      <c r="M26" s="61">
        <v>7.4</v>
      </c>
      <c r="N26" s="61"/>
      <c r="O26" s="61"/>
      <c r="P26" s="28">
        <v>21000</v>
      </c>
      <c r="S26" s="28">
        <v>298</v>
      </c>
      <c r="T26" s="28">
        <v>7380</v>
      </c>
      <c r="U26" s="28">
        <v>152</v>
      </c>
      <c r="V26" s="28">
        <v>12.8</v>
      </c>
      <c r="W26" s="28">
        <v>7900</v>
      </c>
      <c r="X26" s="28">
        <v>448</v>
      </c>
      <c r="Z26" s="28">
        <v>3.6</v>
      </c>
      <c r="AC26" s="62">
        <f t="shared" si="1"/>
        <v>12.962270224186378</v>
      </c>
      <c r="AD26" s="62">
        <f t="shared" si="1"/>
        <v>188.73714899493635</v>
      </c>
      <c r="AE26" s="62">
        <f t="shared" si="2"/>
        <v>7.5848303393213579</v>
      </c>
      <c r="AF26" s="62">
        <f t="shared" si="2"/>
        <v>1.0529779532741033</v>
      </c>
      <c r="AG26" s="62">
        <f t="shared" si="3"/>
        <v>222.83022593292526</v>
      </c>
      <c r="AH26" s="62">
        <f t="shared" si="3"/>
        <v>7.3435159049408094</v>
      </c>
      <c r="AI26" s="62"/>
      <c r="AJ26" s="62">
        <f t="shared" si="4"/>
        <v>7.4951905860406245E-2</v>
      </c>
      <c r="AK26" s="62"/>
      <c r="AL26" s="62">
        <f t="shared" si="5"/>
        <v>210.3372275117182</v>
      </c>
      <c r="AM26" s="62">
        <f t="shared" si="6"/>
        <v>230.24869374372648</v>
      </c>
      <c r="AN26" s="59">
        <f t="shared" si="7"/>
        <v>-4.5193151372769198E-2</v>
      </c>
      <c r="AO26" s="59" t="str">
        <f t="shared" si="29"/>
        <v>Pass</v>
      </c>
      <c r="AP26" s="63">
        <f t="shared" si="8"/>
        <v>16194.4</v>
      </c>
      <c r="AR26" s="28">
        <v>7300</v>
      </c>
      <c r="AS26" s="28">
        <v>430</v>
      </c>
      <c r="AT26" s="62">
        <f t="shared" si="9"/>
        <v>1.3258499105736838</v>
      </c>
      <c r="AU26" s="64">
        <f t="shared" si="10"/>
        <v>0.22464934072695028</v>
      </c>
      <c r="AV26" s="62">
        <f t="shared" si="11"/>
        <v>6.2567327267593775</v>
      </c>
      <c r="AW26" s="62" t="str">
        <f t="shared" si="12"/>
        <v/>
      </c>
      <c r="AX26" s="62">
        <f t="shared" si="13"/>
        <v>3.2955654351628678E-2</v>
      </c>
      <c r="AY26" s="65">
        <f t="shared" si="14"/>
        <v>0.84699976497689611</v>
      </c>
      <c r="AZ26" s="62">
        <f t="shared" si="30"/>
        <v>6.8678955326034644E-2</v>
      </c>
      <c r="BA26" s="62">
        <f t="shared" si="15"/>
        <v>0.89730739169518403</v>
      </c>
      <c r="BB26" s="62">
        <f t="shared" si="16"/>
        <v>5.8171059020010088E-2</v>
      </c>
      <c r="BC26" s="62">
        <f t="shared" si="17"/>
        <v>3.876407815156796E-2</v>
      </c>
      <c r="BD26" s="62">
        <f t="shared" si="18"/>
        <v>3.403860633164052E-2</v>
      </c>
      <c r="BE26" s="62">
        <f t="shared" si="31"/>
        <v>1.0206542319868561E-2</v>
      </c>
      <c r="BF26" s="62">
        <f t="shared" si="19"/>
        <v>0.90517082399690607</v>
      </c>
      <c r="BG26" s="62">
        <f t="shared" si="20"/>
        <v>6.1626134267954213E-2</v>
      </c>
      <c r="BH26" s="62">
        <f t="shared" si="21"/>
        <v>3.6060332395979666E-2</v>
      </c>
      <c r="BI26" s="62">
        <f t="shared" si="22"/>
        <v>5.0061416408820943E-3</v>
      </c>
      <c r="BJ26" s="62">
        <f t="shared" si="22"/>
        <v>0.96778063019520022</v>
      </c>
      <c r="BK26" s="62">
        <f t="shared" si="23"/>
        <v>3.2552586788540006E-4</v>
      </c>
      <c r="BL26" s="62">
        <f t="shared" si="24"/>
        <v>3.1893843936914391E-2</v>
      </c>
      <c r="BM26" s="62">
        <f t="shared" si="25"/>
        <v>2.1340959601758804</v>
      </c>
      <c r="BN26" s="62">
        <f t="shared" si="26"/>
        <v>-5.0340959601758808</v>
      </c>
      <c r="BO26" s="62">
        <f t="shared" si="27"/>
        <v>2.1200541292504353</v>
      </c>
      <c r="BP26" s="62">
        <f t="shared" si="28"/>
        <v>4.2825152030861811E-2</v>
      </c>
      <c r="BX26" s="28">
        <v>2.5</v>
      </c>
      <c r="BY26" s="28" t="s">
        <v>780</v>
      </c>
    </row>
    <row r="27" spans="1:148" x14ac:dyDescent="0.25">
      <c r="C27" s="28" t="s">
        <v>803</v>
      </c>
      <c r="D27" s="59">
        <f t="shared" si="0"/>
        <v>1.9962112076283078E-2</v>
      </c>
      <c r="E27" s="28" t="s">
        <v>804</v>
      </c>
      <c r="G27" s="30" t="s">
        <v>66</v>
      </c>
      <c r="J27" s="28">
        <v>1152.05</v>
      </c>
      <c r="K27" s="28">
        <v>1167.0999999999999</v>
      </c>
      <c r="L27" s="60">
        <v>40143</v>
      </c>
      <c r="M27" s="61">
        <v>6.8</v>
      </c>
      <c r="N27" s="61"/>
      <c r="O27" s="61"/>
      <c r="P27" s="28">
        <v>2200</v>
      </c>
      <c r="S27" s="28">
        <v>52</v>
      </c>
      <c r="T27" s="28">
        <v>653</v>
      </c>
      <c r="U27" s="28">
        <v>15</v>
      </c>
      <c r="V27" s="28">
        <v>2</v>
      </c>
      <c r="W27" s="28">
        <v>640</v>
      </c>
      <c r="X27" s="28">
        <v>139</v>
      </c>
      <c r="Z27" s="28">
        <v>17</v>
      </c>
      <c r="AC27" s="62">
        <f t="shared" si="1"/>
        <v>2.2618726565694351</v>
      </c>
      <c r="AD27" s="62">
        <f t="shared" si="1"/>
        <v>16.699913047925939</v>
      </c>
      <c r="AE27" s="62">
        <f t="shared" si="2"/>
        <v>0.74850299401197606</v>
      </c>
      <c r="AF27" s="62">
        <f t="shared" si="2"/>
        <v>0.16452780519907864</v>
      </c>
      <c r="AG27" s="62">
        <f t="shared" ref="AG27:AI52" si="32">+W27/AG$2</f>
        <v>18.052068936338248</v>
      </c>
      <c r="AH27" s="62">
        <f t="shared" si="32"/>
        <v>2.2784569437204745</v>
      </c>
      <c r="AI27" s="62"/>
      <c r="AJ27" s="62">
        <f t="shared" si="4"/>
        <v>0.35393955545191835</v>
      </c>
      <c r="AK27" s="62"/>
      <c r="AL27" s="62">
        <f t="shared" si="5"/>
        <v>19.874816503706427</v>
      </c>
      <c r="AM27" s="62">
        <f t="shared" si="6"/>
        <v>20.684465435510642</v>
      </c>
      <c r="AN27" s="59">
        <f t="shared" si="7"/>
        <v>-1.9962112076283078E-2</v>
      </c>
      <c r="AO27" s="59" t="str">
        <f t="shared" si="29"/>
        <v>Pass</v>
      </c>
      <c r="AP27" s="63">
        <f t="shared" si="8"/>
        <v>1518</v>
      </c>
      <c r="AR27" s="28">
        <v>1400</v>
      </c>
      <c r="AS27" s="28">
        <v>48</v>
      </c>
      <c r="AT27" s="62">
        <f t="shared" si="9"/>
        <v>-0.78816563205945656</v>
      </c>
      <c r="AU27" s="64">
        <f t="shared" si="10"/>
        <v>2.0913126146940023E-2</v>
      </c>
      <c r="AV27" s="62">
        <f t="shared" si="11"/>
        <v>3.3582236899248317</v>
      </c>
      <c r="AW27" s="62" t="str">
        <f t="shared" si="12"/>
        <v/>
      </c>
      <c r="AX27" s="62">
        <f t="shared" si="13"/>
        <v>0.1262158344151906</v>
      </c>
      <c r="AY27" s="65">
        <f t="shared" si="14"/>
        <v>0.92509690201268502</v>
      </c>
      <c r="AZ27" s="62">
        <f t="shared" si="30"/>
        <v>0.13544218164958352</v>
      </c>
      <c r="BA27" s="62">
        <f t="shared" si="15"/>
        <v>0.84025495504884762</v>
      </c>
      <c r="BB27" s="62">
        <f t="shared" si="16"/>
        <v>0.12529714264586905</v>
      </c>
      <c r="BC27" s="62">
        <f t="shared" si="17"/>
        <v>5.0577626444421132E-2</v>
      </c>
      <c r="BD27" s="62">
        <f t="shared" si="18"/>
        <v>4.1463557260479046E-2</v>
      </c>
      <c r="BE27" s="62">
        <f t="shared" si="31"/>
        <v>0.15534177919288358</v>
      </c>
      <c r="BF27" s="62">
        <f t="shared" si="19"/>
        <v>1.050394044658554</v>
      </c>
      <c r="BG27" s="62">
        <f t="shared" si="20"/>
        <v>0.11380596425368866</v>
      </c>
      <c r="BH27" s="62">
        <f t="shared" si="21"/>
        <v>3.7660875705312236E-2</v>
      </c>
      <c r="BI27" s="62">
        <f t="shared" si="22"/>
        <v>8.2782049921515544E-3</v>
      </c>
      <c r="BJ27" s="62">
        <f t="shared" si="22"/>
        <v>0.8727355798785521</v>
      </c>
      <c r="BK27" s="62">
        <f t="shared" si="23"/>
        <v>1.711137068325114E-2</v>
      </c>
      <c r="BL27" s="62">
        <f t="shared" si="24"/>
        <v>0.11015304943819669</v>
      </c>
      <c r="BM27" s="62">
        <f t="shared" si="25"/>
        <v>2.6423591739199295</v>
      </c>
      <c r="BN27" s="62">
        <f t="shared" si="26"/>
        <v>-6.1423591739199299</v>
      </c>
      <c r="BO27" s="62">
        <f t="shared" si="27"/>
        <v>3.1258064581395266</v>
      </c>
      <c r="BP27" s="62">
        <f t="shared" si="28"/>
        <v>4.8151097868097813E-2</v>
      </c>
      <c r="BX27" s="28" t="s">
        <v>805</v>
      </c>
      <c r="BY27" s="28">
        <v>0.41</v>
      </c>
      <c r="DM27" s="28" t="s">
        <v>806</v>
      </c>
      <c r="DQ27" s="28">
        <v>-55.4</v>
      </c>
      <c r="DR27" s="28">
        <v>-55.4</v>
      </c>
      <c r="DS27" s="28">
        <v>-55.4</v>
      </c>
      <c r="DT27" s="28">
        <v>0</v>
      </c>
      <c r="DU27" s="28">
        <v>-192</v>
      </c>
      <c r="DV27" s="28">
        <v>-191</v>
      </c>
      <c r="DW27" s="28">
        <v>191.5</v>
      </c>
      <c r="DX27" s="28">
        <v>0.71</v>
      </c>
    </row>
    <row r="28" spans="1:148" x14ac:dyDescent="0.25">
      <c r="C28" s="28" t="s">
        <v>803</v>
      </c>
      <c r="D28" s="59">
        <f t="shared" si="0"/>
        <v>1.1361312830327062E-2</v>
      </c>
      <c r="E28" s="28" t="s">
        <v>807</v>
      </c>
      <c r="G28" s="30" t="s">
        <v>66</v>
      </c>
      <c r="J28" s="28">
        <v>1152.05</v>
      </c>
      <c r="K28" s="28">
        <v>1167.0999999999999</v>
      </c>
      <c r="L28" s="60">
        <v>40143</v>
      </c>
      <c r="M28" s="61">
        <v>7.1</v>
      </c>
      <c r="N28" s="61"/>
      <c r="O28" s="61"/>
      <c r="P28" s="28">
        <v>2510</v>
      </c>
      <c r="S28" s="28">
        <v>49</v>
      </c>
      <c r="T28" s="28">
        <v>792</v>
      </c>
      <c r="U28" s="28">
        <v>13</v>
      </c>
      <c r="V28" s="28">
        <v>2</v>
      </c>
      <c r="W28" s="28">
        <v>760</v>
      </c>
      <c r="X28" s="28">
        <v>121</v>
      </c>
      <c r="Z28" s="28">
        <v>15</v>
      </c>
      <c r="AC28" s="62">
        <f t="shared" si="1"/>
        <v>2.1313800033058139</v>
      </c>
      <c r="AD28" s="62">
        <f t="shared" si="1"/>
        <v>20.254718428724875</v>
      </c>
      <c r="AE28" s="62">
        <f t="shared" si="2"/>
        <v>0.64870259481037928</v>
      </c>
      <c r="AF28" s="62">
        <f t="shared" si="2"/>
        <v>0.16452780519907864</v>
      </c>
      <c r="AG28" s="62">
        <f t="shared" si="32"/>
        <v>21.43683186190167</v>
      </c>
      <c r="AH28" s="62">
        <f t="shared" si="32"/>
        <v>1.9834049653969597</v>
      </c>
      <c r="AI28" s="62"/>
      <c r="AJ28" s="62">
        <f t="shared" si="4"/>
        <v>0.31229960775169269</v>
      </c>
      <c r="AK28" s="62"/>
      <c r="AL28" s="62">
        <f t="shared" si="5"/>
        <v>23.199328832040148</v>
      </c>
      <c r="AM28" s="62">
        <f t="shared" si="6"/>
        <v>23.732536435050324</v>
      </c>
      <c r="AN28" s="59">
        <f t="shared" si="7"/>
        <v>-1.1361312830327062E-2</v>
      </c>
      <c r="AO28" s="59" t="str">
        <f t="shared" si="29"/>
        <v>Pass</v>
      </c>
      <c r="AP28" s="63">
        <f t="shared" si="8"/>
        <v>1752</v>
      </c>
      <c r="AR28" s="28">
        <v>800</v>
      </c>
      <c r="AS28" s="28">
        <v>48</v>
      </c>
      <c r="AT28" s="62">
        <f t="shared" si="9"/>
        <v>-0.61054296874594627</v>
      </c>
      <c r="AU28" s="64">
        <f t="shared" si="10"/>
        <v>2.4028697637425808E-2</v>
      </c>
      <c r="AV28" s="62">
        <f t="shared" si="11"/>
        <v>3.3530828917190205</v>
      </c>
      <c r="AW28" s="62" t="str">
        <f t="shared" si="12"/>
        <v/>
      </c>
      <c r="AX28" s="62">
        <f t="shared" si="13"/>
        <v>9.2523231892392657E-2</v>
      </c>
      <c r="AY28" s="65">
        <f t="shared" si="14"/>
        <v>0.94485596375471459</v>
      </c>
      <c r="AZ28" s="62">
        <f t="shared" si="30"/>
        <v>0.10522881425412112</v>
      </c>
      <c r="BA28" s="62">
        <f t="shared" si="15"/>
        <v>0.87307346584748913</v>
      </c>
      <c r="BB28" s="62">
        <f t="shared" si="16"/>
        <v>9.9426072706843463E-2</v>
      </c>
      <c r="BC28" s="62">
        <f t="shared" si="17"/>
        <v>3.7936128120441205E-2</v>
      </c>
      <c r="BD28" s="62">
        <f t="shared" si="18"/>
        <v>3.0261122491858396E-2</v>
      </c>
      <c r="BE28" s="62">
        <f t="shared" si="31"/>
        <v>0.15745630025141583</v>
      </c>
      <c r="BF28" s="62">
        <f t="shared" si="19"/>
        <v>1.0442820364615581</v>
      </c>
      <c r="BG28" s="62">
        <f t="shared" si="20"/>
        <v>9.1872485567867201E-2</v>
      </c>
      <c r="BH28" s="62">
        <f t="shared" si="21"/>
        <v>2.7962127676489871E-2</v>
      </c>
      <c r="BI28" s="62">
        <f t="shared" si="22"/>
        <v>7.0919209081537066E-3</v>
      </c>
      <c r="BJ28" s="62">
        <f t="shared" si="22"/>
        <v>0.90326762672707184</v>
      </c>
      <c r="BK28" s="62">
        <f t="shared" si="23"/>
        <v>1.3159133184367972E-2</v>
      </c>
      <c r="BL28" s="62">
        <f t="shared" si="24"/>
        <v>8.3573240088560041E-2</v>
      </c>
      <c r="BM28" s="62">
        <f t="shared" si="25"/>
        <v>2.7025886038575746</v>
      </c>
      <c r="BN28" s="62">
        <f t="shared" si="26"/>
        <v>-5.9025886038575752</v>
      </c>
      <c r="BO28" s="62">
        <f t="shared" si="27"/>
        <v>3.1879543648883715</v>
      </c>
      <c r="BP28" s="62">
        <f t="shared" si="28"/>
        <v>3.6327473609508651E-2</v>
      </c>
      <c r="BX28" s="28" t="s">
        <v>805</v>
      </c>
      <c r="BY28" s="28">
        <v>0.73</v>
      </c>
      <c r="DM28" s="28" t="s">
        <v>808</v>
      </c>
      <c r="DQ28" s="28">
        <v>-56.6</v>
      </c>
      <c r="DR28" s="28">
        <v>-56.4</v>
      </c>
      <c r="DS28" s="28">
        <v>-56.5</v>
      </c>
      <c r="DT28" s="28">
        <v>0.14000000000000001</v>
      </c>
      <c r="DU28" s="28">
        <v>-188</v>
      </c>
      <c r="DV28" s="28">
        <v>-187</v>
      </c>
      <c r="DW28" s="28">
        <v>-187.5</v>
      </c>
      <c r="DX28" s="28">
        <v>0.71</v>
      </c>
    </row>
    <row r="29" spans="1:148" s="24" customFormat="1" x14ac:dyDescent="0.25">
      <c r="A29" s="200"/>
      <c r="B29" s="201"/>
      <c r="C29" s="201" t="s">
        <v>809</v>
      </c>
      <c r="D29" s="202">
        <f t="shared" si="0"/>
        <v>1.3738845691954297E-2</v>
      </c>
      <c r="E29" s="201" t="s">
        <v>804</v>
      </c>
      <c r="F29" s="201"/>
      <c r="G29" s="203" t="s">
        <v>810</v>
      </c>
      <c r="H29" s="201"/>
      <c r="I29" s="201" t="s">
        <v>811</v>
      </c>
      <c r="J29" s="201"/>
      <c r="K29" s="201"/>
      <c r="L29" s="204">
        <v>27352</v>
      </c>
      <c r="M29" s="205">
        <v>6.6</v>
      </c>
      <c r="N29" s="61"/>
      <c r="O29" s="61"/>
      <c r="P29" s="201" t="s">
        <v>812</v>
      </c>
      <c r="Q29" s="201"/>
      <c r="R29" s="201">
        <v>0.13200000000000001</v>
      </c>
      <c r="S29" s="201">
        <v>16900</v>
      </c>
      <c r="T29" s="201">
        <v>958</v>
      </c>
      <c r="U29" s="201">
        <v>10350</v>
      </c>
      <c r="V29" s="201">
        <v>53</v>
      </c>
      <c r="W29" s="201">
        <v>46326</v>
      </c>
      <c r="X29" s="201">
        <v>148</v>
      </c>
      <c r="Y29" s="201">
        <v>122</v>
      </c>
      <c r="Z29" s="201">
        <v>336</v>
      </c>
      <c r="AA29" s="201"/>
      <c r="AB29" s="201"/>
      <c r="AC29" s="206">
        <f t="shared" si="1"/>
        <v>735.10861338506641</v>
      </c>
      <c r="AD29" s="206">
        <f t="shared" si="1"/>
        <v>24.500025574139432</v>
      </c>
      <c r="AE29" s="206">
        <f t="shared" si="2"/>
        <v>516.46706586826349</v>
      </c>
      <c r="AF29" s="206">
        <f t="shared" si="2"/>
        <v>4.3599868377755842</v>
      </c>
      <c r="AG29" s="206">
        <f t="shared" si="32"/>
        <v>1306.6877274137589</v>
      </c>
      <c r="AH29" s="206">
        <f t="shared" si="32"/>
        <v>2.4259829328822318</v>
      </c>
      <c r="AI29" s="206"/>
      <c r="AJ29" s="206">
        <f t="shared" si="4"/>
        <v>6.9955112136379158</v>
      </c>
      <c r="AK29" s="206"/>
      <c r="AL29" s="206">
        <f t="shared" si="5"/>
        <v>1280.4356916652448</v>
      </c>
      <c r="AM29" s="206">
        <f t="shared" si="6"/>
        <v>1316.1092215602791</v>
      </c>
      <c r="AN29" s="202">
        <f t="shared" si="7"/>
        <v>-1.3738845691954297E-2</v>
      </c>
      <c r="AO29" s="202" t="str">
        <f t="shared" si="29"/>
        <v>Pass</v>
      </c>
      <c r="AP29" s="207">
        <f t="shared" si="8"/>
        <v>75193</v>
      </c>
      <c r="AQ29" s="208"/>
      <c r="AR29" s="201">
        <v>77225</v>
      </c>
      <c r="AS29" s="201"/>
      <c r="AT29" s="206">
        <f t="shared" si="9"/>
        <v>1.8779303738186606</v>
      </c>
      <c r="AU29" s="209">
        <f t="shared" si="10"/>
        <v>1.5621837385726005</v>
      </c>
      <c r="AV29" s="206">
        <f t="shared" si="11"/>
        <v>45.692208615273096</v>
      </c>
      <c r="AW29" s="206" t="str">
        <f t="shared" si="12"/>
        <v>poor quality</v>
      </c>
      <c r="AX29" s="206">
        <f t="shared" si="13"/>
        <v>1.8565896671302027E-3</v>
      </c>
      <c r="AY29" s="206">
        <f t="shared" si="14"/>
        <v>1.8749717365625466E-2</v>
      </c>
      <c r="AZ29" s="206">
        <f t="shared" si="30"/>
        <v>30.004401879522824</v>
      </c>
      <c r="BA29" s="206">
        <f t="shared" si="15"/>
        <v>1.9134132025229959E-2</v>
      </c>
      <c r="BB29" s="206">
        <f t="shared" si="16"/>
        <v>0.56257405496569446</v>
      </c>
      <c r="BC29" s="206">
        <f t="shared" si="17"/>
        <v>0.39858570780095859</v>
      </c>
      <c r="BD29" s="206">
        <f t="shared" si="18"/>
        <v>0.39524903696040126</v>
      </c>
      <c r="BE29" s="206">
        <f t="shared" si="31"/>
        <v>2.8835780824421446</v>
      </c>
      <c r="BF29" s="206">
        <f t="shared" si="19"/>
        <v>0.58132377233131993</v>
      </c>
      <c r="BG29" s="206">
        <f t="shared" si="20"/>
        <v>0.57410818690084753</v>
      </c>
      <c r="BH29" s="206">
        <f t="shared" si="21"/>
        <v>0.40335260039227949</v>
      </c>
      <c r="BI29" s="206">
        <f t="shared" si="22"/>
        <v>3.4050806816430519E-3</v>
      </c>
      <c r="BJ29" s="206">
        <f t="shared" si="22"/>
        <v>0.99284140404749177</v>
      </c>
      <c r="BK29" s="206">
        <f t="shared" si="23"/>
        <v>5.3152968606545959E-3</v>
      </c>
      <c r="BL29" s="206">
        <f t="shared" si="24"/>
        <v>1.8432990918536157E-3</v>
      </c>
      <c r="BM29" s="206">
        <f t="shared" si="25"/>
        <v>2.6151122587790674</v>
      </c>
      <c r="BN29" s="206">
        <f t="shared" si="26"/>
        <v>-6.3151122587790685</v>
      </c>
      <c r="BO29" s="206">
        <f t="shared" si="27"/>
        <v>0.28695736740227151</v>
      </c>
      <c r="BP29" s="206">
        <f t="shared" si="28"/>
        <v>0.6856518291046052</v>
      </c>
      <c r="BQ29" s="201"/>
      <c r="BS29" s="201"/>
      <c r="BT29" s="201"/>
      <c r="BU29" s="201"/>
      <c r="BV29" s="201"/>
      <c r="BW29" s="201"/>
      <c r="BX29" s="201">
        <v>4</v>
      </c>
      <c r="BY29" s="201"/>
      <c r="BZ29" s="201"/>
      <c r="CA29" s="201"/>
      <c r="CB29" s="201"/>
      <c r="CC29" s="201"/>
      <c r="CD29" s="201"/>
      <c r="CE29" s="201"/>
      <c r="CF29" s="201"/>
      <c r="CG29" s="201"/>
      <c r="CH29" s="201"/>
      <c r="CI29" s="201"/>
      <c r="CJ29" s="201"/>
      <c r="CK29" s="201"/>
      <c r="CL29" s="201"/>
      <c r="CM29" s="201"/>
      <c r="CN29" s="201"/>
      <c r="CO29" s="201"/>
      <c r="CP29" s="201"/>
      <c r="CQ29" s="201"/>
      <c r="CR29" s="201"/>
      <c r="CS29" s="201"/>
      <c r="CT29" s="201"/>
      <c r="CU29" s="201"/>
      <c r="CV29" s="201"/>
      <c r="CW29" s="201"/>
      <c r="CX29" s="201"/>
      <c r="CY29" s="201"/>
      <c r="CZ29" s="201"/>
      <c r="DA29" s="201"/>
      <c r="DB29" s="201"/>
      <c r="DC29" s="201"/>
      <c r="DD29" s="201"/>
      <c r="DE29" s="201"/>
      <c r="DF29" s="201"/>
      <c r="DG29" s="201"/>
      <c r="DH29" s="201"/>
      <c r="DI29" s="201"/>
      <c r="DJ29" s="201"/>
      <c r="DK29" s="201"/>
      <c r="DL29" s="201"/>
      <c r="DM29" s="201"/>
      <c r="DN29" s="201"/>
      <c r="DO29" s="201"/>
      <c r="DP29" s="201"/>
      <c r="DQ29" s="201"/>
      <c r="DR29" s="201"/>
      <c r="DS29" s="201"/>
      <c r="DT29" s="201"/>
      <c r="DU29" s="201"/>
      <c r="DV29" s="201"/>
      <c r="DW29" s="201"/>
      <c r="DX29" s="201"/>
      <c r="DZ29" s="201"/>
      <c r="EA29" s="201"/>
      <c r="EB29" s="201"/>
      <c r="EC29" s="201"/>
      <c r="ED29" s="201"/>
      <c r="EE29" s="201"/>
      <c r="EF29" s="201"/>
      <c r="EG29" s="201"/>
      <c r="EH29" s="201"/>
      <c r="EI29" s="201"/>
      <c r="EJ29" s="201"/>
      <c r="EK29" s="201"/>
      <c r="EL29" s="201"/>
      <c r="EM29" s="201"/>
      <c r="EN29" s="201"/>
      <c r="EO29" s="201"/>
      <c r="EP29" s="201"/>
      <c r="EQ29" s="201"/>
      <c r="ER29" s="201"/>
    </row>
    <row r="30" spans="1:148" s="24" customFormat="1" x14ac:dyDescent="0.25">
      <c r="A30" s="200"/>
      <c r="B30" s="201"/>
      <c r="C30" s="201" t="s">
        <v>809</v>
      </c>
      <c r="D30" s="202">
        <f t="shared" si="0"/>
        <v>8.3821744105651956E-3</v>
      </c>
      <c r="E30" s="201" t="s">
        <v>813</v>
      </c>
      <c r="F30" s="201"/>
      <c r="G30" s="203" t="s">
        <v>810</v>
      </c>
      <c r="H30" s="201"/>
      <c r="I30" s="201" t="s">
        <v>811</v>
      </c>
      <c r="J30" s="201"/>
      <c r="K30" s="201"/>
      <c r="L30" s="204"/>
      <c r="M30" s="205">
        <v>5.7</v>
      </c>
      <c r="N30" s="61"/>
      <c r="O30" s="61"/>
      <c r="P30" s="201" t="s">
        <v>812</v>
      </c>
      <c r="Q30" s="201"/>
      <c r="R30" s="201">
        <v>0.11600000000000001</v>
      </c>
      <c r="S30" s="201">
        <v>19900</v>
      </c>
      <c r="T30" s="201">
        <v>1145</v>
      </c>
      <c r="U30" s="201">
        <v>12500</v>
      </c>
      <c r="V30" s="201">
        <v>65</v>
      </c>
      <c r="W30" s="201">
        <v>54510</v>
      </c>
      <c r="X30" s="201">
        <v>118</v>
      </c>
      <c r="Y30" s="201">
        <v>97</v>
      </c>
      <c r="Z30" s="201">
        <v>494</v>
      </c>
      <c r="AA30" s="201"/>
      <c r="AB30" s="201"/>
      <c r="AC30" s="206">
        <f t="shared" si="1"/>
        <v>865.60126664868767</v>
      </c>
      <c r="AD30" s="206">
        <f t="shared" si="1"/>
        <v>29.28238964758836</v>
      </c>
      <c r="AE30" s="206">
        <f t="shared" si="2"/>
        <v>623.75249500998007</v>
      </c>
      <c r="AF30" s="206">
        <f t="shared" si="2"/>
        <v>5.3471536689700558</v>
      </c>
      <c r="AG30" s="206">
        <f t="shared" si="32"/>
        <v>1537.5285589371842</v>
      </c>
      <c r="AH30" s="206">
        <f t="shared" si="32"/>
        <v>1.934229635676374</v>
      </c>
      <c r="AI30" s="206"/>
      <c r="AJ30" s="206">
        <f t="shared" si="4"/>
        <v>10.285067081955745</v>
      </c>
      <c r="AK30" s="206"/>
      <c r="AL30" s="206">
        <f t="shared" si="5"/>
        <v>1523.9833049752262</v>
      </c>
      <c r="AM30" s="206">
        <f t="shared" si="6"/>
        <v>1549.7478556548162</v>
      </c>
      <c r="AN30" s="202">
        <f t="shared" si="7"/>
        <v>-8.3821744105651956E-3</v>
      </c>
      <c r="AO30" s="202" t="str">
        <f t="shared" si="29"/>
        <v>Pass</v>
      </c>
      <c r="AP30" s="207">
        <f t="shared" si="8"/>
        <v>88829</v>
      </c>
      <c r="AQ30" s="208"/>
      <c r="AR30" s="201">
        <v>91425</v>
      </c>
      <c r="AS30" s="201"/>
      <c r="AT30" s="206">
        <f t="shared" si="9"/>
        <v>0.96152032894494877</v>
      </c>
      <c r="AU30" s="209">
        <f t="shared" si="10"/>
        <v>1.856557938195474</v>
      </c>
      <c r="AV30" s="206">
        <f t="shared" si="11"/>
        <v>48.954836392679205</v>
      </c>
      <c r="AW30" s="206" t="str">
        <f t="shared" si="12"/>
        <v>poor quality</v>
      </c>
      <c r="AX30" s="206">
        <f t="shared" si="13"/>
        <v>1.2580121679257841E-3</v>
      </c>
      <c r="AY30" s="206">
        <f t="shared" si="14"/>
        <v>1.9045102920123836E-2</v>
      </c>
      <c r="AZ30" s="206">
        <f t="shared" si="30"/>
        <v>29.56047225196243</v>
      </c>
      <c r="BA30" s="206">
        <f t="shared" si="15"/>
        <v>1.9214376923941678E-2</v>
      </c>
      <c r="BB30" s="206">
        <f t="shared" si="16"/>
        <v>0.56298223640608935</v>
      </c>
      <c r="BC30" s="206">
        <f t="shared" si="17"/>
        <v>0.40916290303824654</v>
      </c>
      <c r="BD30" s="206">
        <f t="shared" si="18"/>
        <v>0.40568514411280182</v>
      </c>
      <c r="BE30" s="206">
        <f t="shared" si="31"/>
        <v>5.3173971136882079</v>
      </c>
      <c r="BF30" s="206">
        <f t="shared" si="19"/>
        <v>0.5820273393262132</v>
      </c>
      <c r="BG30" s="206">
        <f t="shared" si="20"/>
        <v>0.56798605589892526</v>
      </c>
      <c r="BH30" s="206">
        <f t="shared" si="21"/>
        <v>0.40929089772418453</v>
      </c>
      <c r="BI30" s="206">
        <f t="shared" si="22"/>
        <v>3.508669452948488E-3</v>
      </c>
      <c r="BJ30" s="206">
        <f t="shared" si="22"/>
        <v>0.9921153001289561</v>
      </c>
      <c r="BK30" s="206">
        <f t="shared" si="23"/>
        <v>6.6366067514963501E-3</v>
      </c>
      <c r="BL30" s="206">
        <f t="shared" si="24"/>
        <v>1.2480931195475681E-3</v>
      </c>
      <c r="BM30" s="206">
        <f t="shared" si="25"/>
        <v>2.7134919668678994</v>
      </c>
      <c r="BN30" s="206">
        <f t="shared" si="26"/>
        <v>-7.3134919668679004</v>
      </c>
      <c r="BO30" s="206">
        <f t="shared" si="27"/>
        <v>0.20498770418715165</v>
      </c>
      <c r="BP30" s="206">
        <f t="shared" si="28"/>
        <v>0.70299601993252758</v>
      </c>
      <c r="BQ30" s="201"/>
      <c r="BS30" s="201"/>
      <c r="BT30" s="201"/>
      <c r="BU30" s="201"/>
      <c r="BV30" s="201"/>
      <c r="BW30" s="201"/>
      <c r="BX30" s="201">
        <v>5</v>
      </c>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c r="DJ30" s="201"/>
      <c r="DK30" s="201"/>
      <c r="DL30" s="201"/>
      <c r="DM30" s="201"/>
      <c r="DN30" s="201"/>
      <c r="DO30" s="201"/>
      <c r="DP30" s="201"/>
      <c r="DQ30" s="201"/>
      <c r="DR30" s="201"/>
      <c r="DS30" s="201"/>
      <c r="DT30" s="201"/>
      <c r="DU30" s="201"/>
      <c r="DV30" s="201"/>
      <c r="DW30" s="201"/>
      <c r="DX30" s="201"/>
      <c r="DZ30" s="201"/>
      <c r="EA30" s="201"/>
      <c r="EB30" s="201"/>
      <c r="EC30" s="201"/>
      <c r="ED30" s="201"/>
      <c r="EE30" s="201"/>
      <c r="EF30" s="201"/>
      <c r="EG30" s="201"/>
      <c r="EH30" s="201"/>
      <c r="EI30" s="201"/>
      <c r="EJ30" s="201"/>
      <c r="EK30" s="201"/>
      <c r="EL30" s="201"/>
      <c r="EM30" s="201"/>
      <c r="EN30" s="201"/>
      <c r="EO30" s="201"/>
      <c r="EP30" s="201"/>
      <c r="EQ30" s="201"/>
      <c r="ER30" s="201"/>
    </row>
    <row r="31" spans="1:148" s="24" customFormat="1" x14ac:dyDescent="0.25">
      <c r="A31" s="200"/>
      <c r="B31" s="201"/>
      <c r="C31" s="201" t="s">
        <v>809</v>
      </c>
      <c r="D31" s="202">
        <f t="shared" si="0"/>
        <v>1.2766195089515212E-2</v>
      </c>
      <c r="E31" s="201" t="s">
        <v>814</v>
      </c>
      <c r="F31" s="201"/>
      <c r="G31" s="203" t="s">
        <v>810</v>
      </c>
      <c r="H31" s="201"/>
      <c r="I31" s="201" t="s">
        <v>811</v>
      </c>
      <c r="J31" s="201"/>
      <c r="K31" s="201"/>
      <c r="L31" s="204"/>
      <c r="M31" s="205">
        <v>6.1</v>
      </c>
      <c r="N31" s="61"/>
      <c r="O31" s="61"/>
      <c r="P31" s="201" t="s">
        <v>812</v>
      </c>
      <c r="Q31" s="201"/>
      <c r="R31" s="201">
        <v>0.108</v>
      </c>
      <c r="S31" s="201">
        <v>21000</v>
      </c>
      <c r="T31" s="201">
        <v>1238</v>
      </c>
      <c r="U31" s="201">
        <v>13300</v>
      </c>
      <c r="V31" s="201">
        <v>71</v>
      </c>
      <c r="W31" s="201">
        <v>58429</v>
      </c>
      <c r="X31" s="201">
        <v>93</v>
      </c>
      <c r="Y31" s="201">
        <v>77</v>
      </c>
      <c r="Z31" s="201">
        <v>326</v>
      </c>
      <c r="AA31" s="201"/>
      <c r="AB31" s="201"/>
      <c r="AC31" s="206">
        <f t="shared" si="1"/>
        <v>913.44857284534885</v>
      </c>
      <c r="AD31" s="206">
        <f t="shared" si="1"/>
        <v>31.66078461459772</v>
      </c>
      <c r="AE31" s="206">
        <f t="shared" si="2"/>
        <v>663.67265469061874</v>
      </c>
      <c r="AF31" s="206">
        <f t="shared" si="2"/>
        <v>5.8407370845672917</v>
      </c>
      <c r="AG31" s="206">
        <f t="shared" si="32"/>
        <v>1648.069274814543</v>
      </c>
      <c r="AH31" s="206">
        <f t="shared" si="32"/>
        <v>1.5244352213381591</v>
      </c>
      <c r="AI31" s="206"/>
      <c r="AJ31" s="206">
        <f t="shared" si="4"/>
        <v>6.7873114751367876</v>
      </c>
      <c r="AK31" s="206"/>
      <c r="AL31" s="206">
        <f t="shared" si="5"/>
        <v>1614.6227492351325</v>
      </c>
      <c r="AM31" s="206">
        <f t="shared" si="6"/>
        <v>1656.3810215110177</v>
      </c>
      <c r="AN31" s="202">
        <f t="shared" si="7"/>
        <v>-1.2766195089515212E-2</v>
      </c>
      <c r="AO31" s="202" t="str">
        <f t="shared" si="29"/>
        <v>Pass</v>
      </c>
      <c r="AP31" s="207">
        <f t="shared" si="8"/>
        <v>94534</v>
      </c>
      <c r="AQ31" s="208"/>
      <c r="AR31" s="201">
        <v>98000</v>
      </c>
      <c r="AS31" s="201"/>
      <c r="AT31" s="206">
        <f t="shared" si="9"/>
        <v>1.2850628981517875</v>
      </c>
      <c r="AU31" s="209">
        <f t="shared" si="10"/>
        <v>1.9736522369982368</v>
      </c>
      <c r="AV31" s="206">
        <f t="shared" si="11"/>
        <v>50.077422788174466</v>
      </c>
      <c r="AW31" s="206" t="str">
        <f t="shared" si="12"/>
        <v>poor quality</v>
      </c>
      <c r="AX31" s="206">
        <f t="shared" si="13"/>
        <v>9.2498248989545881E-4</v>
      </c>
      <c r="AY31" s="206">
        <f t="shared" si="14"/>
        <v>1.921083360901835E-2</v>
      </c>
      <c r="AZ31" s="206">
        <f t="shared" si="30"/>
        <v>28.851103469627489</v>
      </c>
      <c r="BA31" s="206">
        <f t="shared" si="15"/>
        <v>1.9608781450401239E-2</v>
      </c>
      <c r="BB31" s="206">
        <f t="shared" si="16"/>
        <v>0.55425374819158568</v>
      </c>
      <c r="BC31" s="206">
        <f t="shared" si="17"/>
        <v>0.40624104945499112</v>
      </c>
      <c r="BD31" s="206">
        <f t="shared" si="18"/>
        <v>0.40269706184850862</v>
      </c>
      <c r="BE31" s="206">
        <f t="shared" si="31"/>
        <v>4.4523449603708585</v>
      </c>
      <c r="BF31" s="206">
        <f t="shared" si="19"/>
        <v>0.573464581800604</v>
      </c>
      <c r="BG31" s="206">
        <f t="shared" si="20"/>
        <v>0.56573498253883836</v>
      </c>
      <c r="BH31" s="206">
        <f t="shared" si="21"/>
        <v>0.41103883554533654</v>
      </c>
      <c r="BI31" s="206">
        <f t="shared" si="22"/>
        <v>3.6174004654239661E-3</v>
      </c>
      <c r="BJ31" s="206">
        <f t="shared" si="22"/>
        <v>0.99498198386208725</v>
      </c>
      <c r="BK31" s="206">
        <f t="shared" si="23"/>
        <v>4.0976752250790269E-3</v>
      </c>
      <c r="BL31" s="206">
        <f t="shared" si="24"/>
        <v>9.203409128338767E-4</v>
      </c>
      <c r="BM31" s="206">
        <f t="shared" si="25"/>
        <v>2.8168910256200896</v>
      </c>
      <c r="BN31" s="206">
        <f t="shared" si="26"/>
        <v>-7.0168910256200903</v>
      </c>
      <c r="BO31" s="206">
        <f t="shared" si="27"/>
        <v>0.17804607622812232</v>
      </c>
      <c r="BP31" s="206">
        <f t="shared" si="28"/>
        <v>0.7083978023184051</v>
      </c>
      <c r="BQ31" s="201"/>
      <c r="BS31" s="201"/>
      <c r="BT31" s="201"/>
      <c r="BU31" s="201"/>
      <c r="BV31" s="201"/>
      <c r="BW31" s="201"/>
      <c r="BX31" s="201">
        <v>5</v>
      </c>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Z31" s="201"/>
      <c r="EA31" s="201"/>
      <c r="EB31" s="201"/>
      <c r="EC31" s="201"/>
      <c r="ED31" s="201"/>
      <c r="EE31" s="201"/>
      <c r="EF31" s="201"/>
      <c r="EG31" s="201"/>
      <c r="EH31" s="201"/>
      <c r="EI31" s="201"/>
      <c r="EJ31" s="201"/>
      <c r="EK31" s="201"/>
      <c r="EL31" s="201"/>
      <c r="EM31" s="201"/>
      <c r="EN31" s="201"/>
      <c r="EO31" s="201"/>
      <c r="EP31" s="201"/>
      <c r="EQ31" s="201"/>
      <c r="ER31" s="201"/>
    </row>
    <row r="32" spans="1:148" s="24" customFormat="1" x14ac:dyDescent="0.25">
      <c r="A32" s="200"/>
      <c r="B32" s="201"/>
      <c r="C32" s="201" t="s">
        <v>809</v>
      </c>
      <c r="D32" s="202">
        <f t="shared" si="0"/>
        <v>3.6460833356946127E-4</v>
      </c>
      <c r="E32" s="201" t="s">
        <v>815</v>
      </c>
      <c r="F32" s="201"/>
      <c r="G32" s="203" t="s">
        <v>810</v>
      </c>
      <c r="H32" s="201"/>
      <c r="I32" s="201"/>
      <c r="J32" s="201"/>
      <c r="K32" s="201"/>
      <c r="L32" s="204">
        <v>27184</v>
      </c>
      <c r="M32" s="205">
        <v>6.2</v>
      </c>
      <c r="N32" s="61"/>
      <c r="O32" s="61"/>
      <c r="P32" s="201" t="s">
        <v>812</v>
      </c>
      <c r="Q32" s="201"/>
      <c r="R32" s="201">
        <v>0.1085</v>
      </c>
      <c r="S32" s="201">
        <v>36160</v>
      </c>
      <c r="T32" s="201">
        <v>1100</v>
      </c>
      <c r="U32" s="201">
        <v>13600</v>
      </c>
      <c r="V32" s="201">
        <v>96</v>
      </c>
      <c r="W32" s="201">
        <v>81000</v>
      </c>
      <c r="X32" s="201">
        <v>80</v>
      </c>
      <c r="Y32" s="201"/>
      <c r="Z32" s="201">
        <v>153</v>
      </c>
      <c r="AA32" s="201"/>
      <c r="AB32" s="201"/>
      <c r="AC32" s="206">
        <f t="shared" si="1"/>
        <v>1572.8714473375151</v>
      </c>
      <c r="AD32" s="206">
        <f t="shared" si="1"/>
        <v>28.131553373228993</v>
      </c>
      <c r="AE32" s="206">
        <f t="shared" si="2"/>
        <v>678.64271457085829</v>
      </c>
      <c r="AF32" s="206">
        <f t="shared" si="2"/>
        <v>7.8973346495557744</v>
      </c>
      <c r="AG32" s="206">
        <f t="shared" si="32"/>
        <v>2284.7149747553099</v>
      </c>
      <c r="AH32" s="206">
        <f t="shared" si="32"/>
        <v>1.3113421258822873</v>
      </c>
      <c r="AI32" s="206"/>
      <c r="AJ32" s="206">
        <f t="shared" si="4"/>
        <v>3.1854559990672651</v>
      </c>
      <c r="AK32" s="206"/>
      <c r="AL32" s="206">
        <f t="shared" si="5"/>
        <v>2287.5430499311583</v>
      </c>
      <c r="AM32" s="206">
        <f t="shared" si="6"/>
        <v>2289.2117728802596</v>
      </c>
      <c r="AN32" s="202">
        <f t="shared" si="7"/>
        <v>-3.6460833356946127E-4</v>
      </c>
      <c r="AO32" s="202" t="str">
        <f t="shared" si="29"/>
        <v>Pass</v>
      </c>
      <c r="AP32" s="207">
        <f t="shared" si="8"/>
        <v>132189</v>
      </c>
      <c r="AQ32" s="208"/>
      <c r="AR32" s="201">
        <v>132170</v>
      </c>
      <c r="AS32" s="201"/>
      <c r="AT32" s="206">
        <f t="shared" si="9"/>
        <v>1.3293572039929282</v>
      </c>
      <c r="AU32" s="209">
        <f t="shared" si="10"/>
        <v>2.633240164015449</v>
      </c>
      <c r="AV32" s="206">
        <f t="shared" si="11"/>
        <v>85.152724770027717</v>
      </c>
      <c r="AW32" s="206" t="str">
        <f t="shared" si="12"/>
        <v>poor quality</v>
      </c>
      <c r="AX32" s="206">
        <f t="shared" si="13"/>
        <v>5.7396311591240406E-4</v>
      </c>
      <c r="AY32" s="206">
        <f t="shared" si="14"/>
        <v>1.2312937799272686E-2</v>
      </c>
      <c r="AZ32" s="206">
        <f t="shared" si="30"/>
        <v>55.911290303446826</v>
      </c>
      <c r="BA32" s="206">
        <f t="shared" si="15"/>
        <v>1.2297715391225353E-2</v>
      </c>
      <c r="BB32" s="206">
        <f t="shared" si="16"/>
        <v>0.68843223978341883</v>
      </c>
      <c r="BC32" s="206">
        <f t="shared" si="17"/>
        <v>0.30049264648162149</v>
      </c>
      <c r="BD32" s="206">
        <f t="shared" si="18"/>
        <v>0.29703605135408195</v>
      </c>
      <c r="BE32" s="206">
        <f t="shared" si="31"/>
        <v>2.4291570721287177</v>
      </c>
      <c r="BF32" s="206">
        <f t="shared" si="19"/>
        <v>0.7007451775826915</v>
      </c>
      <c r="BG32" s="206">
        <f t="shared" si="20"/>
        <v>0.68758113530796694</v>
      </c>
      <c r="BH32" s="206">
        <f t="shared" si="21"/>
        <v>0.29666882754022117</v>
      </c>
      <c r="BI32" s="206">
        <f t="shared" si="22"/>
        <v>3.4523217605865113E-3</v>
      </c>
      <c r="BJ32" s="206">
        <f t="shared" si="22"/>
        <v>0.99803565656169424</v>
      </c>
      <c r="BK32" s="206">
        <f t="shared" si="23"/>
        <v>1.3915077830738926E-3</v>
      </c>
      <c r="BL32" s="206">
        <f t="shared" si="24"/>
        <v>5.7283565523183195E-4</v>
      </c>
      <c r="BM32" s="206">
        <f t="shared" si="25"/>
        <v>2.8822839871820811</v>
      </c>
      <c r="BN32" s="206">
        <f t="shared" si="26"/>
        <v>-6.9822839871820817</v>
      </c>
      <c r="BO32" s="206">
        <f t="shared" si="27"/>
        <v>0.16835880882499055</v>
      </c>
      <c r="BP32" s="206">
        <f t="shared" si="28"/>
        <v>0.42881871484040546</v>
      </c>
      <c r="BQ32" s="201"/>
      <c r="BS32" s="201"/>
      <c r="BT32" s="201"/>
      <c r="BU32" s="201"/>
      <c r="BV32" s="201"/>
      <c r="BW32" s="201"/>
      <c r="BX32" s="201"/>
      <c r="BY32" s="201"/>
      <c r="BZ32" s="201"/>
      <c r="CA32" s="201"/>
      <c r="CB32" s="201"/>
      <c r="CC32" s="201"/>
      <c r="CD32" s="201"/>
      <c r="CE32" s="201"/>
      <c r="CF32" s="201"/>
      <c r="CG32" s="201"/>
      <c r="CH32" s="201"/>
      <c r="CI32" s="201"/>
      <c r="CJ32" s="201"/>
      <c r="CK32" s="201"/>
      <c r="CL32" s="201"/>
      <c r="CM32" s="201"/>
      <c r="CN32" s="201"/>
      <c r="CO32" s="201"/>
      <c r="CP32" s="201"/>
      <c r="CQ32" s="201"/>
      <c r="CR32" s="201"/>
      <c r="CS32" s="201"/>
      <c r="CT32" s="201"/>
      <c r="CU32" s="201"/>
      <c r="CV32" s="201"/>
      <c r="CW32" s="201"/>
      <c r="CX32" s="201"/>
      <c r="CY32" s="201"/>
      <c r="CZ32" s="201"/>
      <c r="DA32" s="201"/>
      <c r="DB32" s="201"/>
      <c r="DC32" s="201"/>
      <c r="DD32" s="201"/>
      <c r="DE32" s="201"/>
      <c r="DF32" s="201"/>
      <c r="DG32" s="201"/>
      <c r="DH32" s="201"/>
      <c r="DI32" s="201"/>
      <c r="DJ32" s="201"/>
      <c r="DK32" s="201"/>
      <c r="DL32" s="201"/>
      <c r="DM32" s="201"/>
      <c r="DN32" s="201"/>
      <c r="DO32" s="201"/>
      <c r="DP32" s="201"/>
      <c r="DQ32" s="201"/>
      <c r="DR32" s="201"/>
      <c r="DS32" s="201"/>
      <c r="DT32" s="201"/>
      <c r="DU32" s="201"/>
      <c r="DV32" s="201"/>
      <c r="DW32" s="201"/>
      <c r="DX32" s="201"/>
      <c r="DZ32" s="201"/>
      <c r="EA32" s="201"/>
      <c r="EB32" s="201"/>
      <c r="EC32" s="201"/>
      <c r="ED32" s="201"/>
      <c r="EE32" s="201"/>
      <c r="EF32" s="201"/>
      <c r="EG32" s="201"/>
      <c r="EH32" s="201"/>
      <c r="EI32" s="201"/>
      <c r="EJ32" s="201"/>
      <c r="EK32" s="201"/>
      <c r="EL32" s="201"/>
      <c r="EM32" s="201"/>
      <c r="EN32" s="201"/>
      <c r="EO32" s="201"/>
      <c r="EP32" s="201"/>
      <c r="EQ32" s="201"/>
      <c r="ER32" s="201"/>
    </row>
    <row r="33" spans="1:148" x14ac:dyDescent="0.25">
      <c r="C33" s="28" t="s">
        <v>816</v>
      </c>
      <c r="D33" s="59">
        <f t="shared" si="0"/>
        <v>1.9876113715220082E-2</v>
      </c>
      <c r="E33" s="28" t="s">
        <v>817</v>
      </c>
      <c r="G33" s="30" t="s">
        <v>66</v>
      </c>
      <c r="J33" s="28">
        <v>839.41</v>
      </c>
      <c r="K33" s="28">
        <v>850.1</v>
      </c>
      <c r="L33" s="60">
        <v>40346</v>
      </c>
      <c r="M33" s="61">
        <v>8.1999999999999993</v>
      </c>
      <c r="N33" s="61"/>
      <c r="O33" s="61"/>
      <c r="P33" s="28">
        <v>9100</v>
      </c>
      <c r="S33" s="28">
        <v>450</v>
      </c>
      <c r="T33" s="66">
        <v>2400</v>
      </c>
      <c r="U33" s="28">
        <v>30</v>
      </c>
      <c r="V33" s="28">
        <v>4.9000000000000004</v>
      </c>
      <c r="W33" s="28">
        <v>2300</v>
      </c>
      <c r="X33" s="28">
        <v>760</v>
      </c>
      <c r="Z33" s="28">
        <v>110</v>
      </c>
      <c r="AC33" s="62">
        <f t="shared" si="1"/>
        <v>19.573897989543191</v>
      </c>
      <c r="AD33" s="62">
        <f t="shared" si="1"/>
        <v>61.377934632499624</v>
      </c>
      <c r="AE33" s="62">
        <f t="shared" si="2"/>
        <v>1.4970059880239521</v>
      </c>
      <c r="AF33" s="62">
        <f t="shared" si="2"/>
        <v>0.40309312273774267</v>
      </c>
      <c r="AG33" s="62">
        <f t="shared" si="32"/>
        <v>64.874622739965588</v>
      </c>
      <c r="AH33" s="62">
        <f t="shared" si="32"/>
        <v>12.457750195881729</v>
      </c>
      <c r="AI33" s="62"/>
      <c r="AJ33" s="62">
        <f t="shared" si="4"/>
        <v>2.2901971235124128</v>
      </c>
      <c r="AK33" s="62"/>
      <c r="AL33" s="62">
        <f t="shared" si="5"/>
        <v>82.851931732804516</v>
      </c>
      <c r="AM33" s="62">
        <f t="shared" si="6"/>
        <v>79.622570059359731</v>
      </c>
      <c r="AN33" s="59">
        <f t="shared" si="7"/>
        <v>1.9876113715220082E-2</v>
      </c>
      <c r="AO33" s="59" t="str">
        <f t="shared" si="29"/>
        <v>Pass</v>
      </c>
      <c r="AP33" s="63">
        <f t="shared" si="8"/>
        <v>6054.9</v>
      </c>
      <c r="AR33" s="28">
        <v>6100</v>
      </c>
      <c r="AS33" s="28">
        <v>95</v>
      </c>
      <c r="AT33" s="62">
        <f t="shared" si="9"/>
        <v>1.6506631556312197</v>
      </c>
      <c r="AU33" s="64">
        <f t="shared" si="10"/>
        <v>8.3332399013219177E-2</v>
      </c>
      <c r="AV33" s="62">
        <f t="shared" si="11"/>
        <v>20.145686666668539</v>
      </c>
      <c r="AW33" s="62" t="str">
        <f t="shared" si="12"/>
        <v>poor quality</v>
      </c>
      <c r="AX33" s="62">
        <f t="shared" si="13"/>
        <v>0.1920280946498239</v>
      </c>
      <c r="AY33" s="65">
        <f t="shared" si="14"/>
        <v>0.94610083327217787</v>
      </c>
      <c r="AZ33" s="62">
        <f t="shared" si="30"/>
        <v>0.31890773299463238</v>
      </c>
      <c r="BA33" s="62">
        <f t="shared" si="15"/>
        <v>0.74081476857343509</v>
      </c>
      <c r="BB33" s="62">
        <f t="shared" si="16"/>
        <v>0.30171887192316293</v>
      </c>
      <c r="BC33" s="62">
        <f t="shared" si="17"/>
        <v>2.9288788597319291E-2</v>
      </c>
      <c r="BD33" s="62">
        <f t="shared" si="18"/>
        <v>2.3075370997136163E-2</v>
      </c>
      <c r="BE33" s="62">
        <f t="shared" si="31"/>
        <v>0.18383713652160916</v>
      </c>
      <c r="BF33" s="62">
        <f t="shared" si="19"/>
        <v>1.2478197051953408</v>
      </c>
      <c r="BG33" s="62">
        <f t="shared" si="20"/>
        <v>0.23625155841469744</v>
      </c>
      <c r="BH33" s="62">
        <f t="shared" si="21"/>
        <v>1.8068450025423191E-2</v>
      </c>
      <c r="BI33" s="62">
        <f t="shared" si="22"/>
        <v>4.8652229864441579E-3</v>
      </c>
      <c r="BJ33" s="62">
        <f t="shared" si="22"/>
        <v>0.81477679873433695</v>
      </c>
      <c r="BK33" s="62">
        <f t="shared" si="23"/>
        <v>2.8763165039825254E-2</v>
      </c>
      <c r="BL33" s="62">
        <f t="shared" si="24"/>
        <v>0.15646003622583776</v>
      </c>
      <c r="BM33" s="62">
        <f t="shared" si="25"/>
        <v>1.9045603818932333</v>
      </c>
      <c r="BN33" s="62">
        <f t="shared" si="26"/>
        <v>-4.0045603818932349</v>
      </c>
      <c r="BO33" s="62">
        <f t="shared" si="27"/>
        <v>2.8247764624755458</v>
      </c>
      <c r="BP33" s="62">
        <f t="shared" si="28"/>
        <v>2.3471971531924363E-2</v>
      </c>
      <c r="BX33" s="28">
        <v>2</v>
      </c>
      <c r="BY33" s="28">
        <v>4.7</v>
      </c>
      <c r="DM33" s="28" t="s">
        <v>818</v>
      </c>
      <c r="DQ33" s="28">
        <v>-54.6</v>
      </c>
      <c r="DR33" s="28">
        <v>-54.4</v>
      </c>
      <c r="DS33" s="28">
        <v>-54.5</v>
      </c>
      <c r="DT33" s="28">
        <v>0.13</v>
      </c>
      <c r="DU33" s="28">
        <v>-199</v>
      </c>
      <c r="DV33" s="28">
        <v>-200</v>
      </c>
      <c r="DW33" s="28">
        <v>-200</v>
      </c>
      <c r="DX33" s="28">
        <v>1</v>
      </c>
    </row>
    <row r="34" spans="1:148" x14ac:dyDescent="0.25">
      <c r="C34" s="28" t="s">
        <v>816</v>
      </c>
      <c r="D34" s="59">
        <f t="shared" si="0"/>
        <v>2.3322219111879074E-2</v>
      </c>
      <c r="E34" s="28" t="s">
        <v>819</v>
      </c>
      <c r="G34" s="30" t="s">
        <v>66</v>
      </c>
      <c r="J34" s="28">
        <v>839.41</v>
      </c>
      <c r="K34" s="28">
        <v>850.1</v>
      </c>
      <c r="L34" s="60">
        <v>40346</v>
      </c>
      <c r="M34" s="61">
        <v>8.3000000000000007</v>
      </c>
      <c r="N34" s="61"/>
      <c r="O34" s="61"/>
      <c r="P34" s="28">
        <v>9400</v>
      </c>
      <c r="S34" s="28">
        <v>460</v>
      </c>
      <c r="T34" s="66">
        <v>2400</v>
      </c>
      <c r="U34" s="28">
        <v>29</v>
      </c>
      <c r="V34" s="28">
        <v>5.0999999999999996</v>
      </c>
      <c r="W34" s="28">
        <v>2300</v>
      </c>
      <c r="X34" s="28">
        <v>750</v>
      </c>
      <c r="Z34" s="28">
        <v>110</v>
      </c>
      <c r="AC34" s="62">
        <f t="shared" si="1"/>
        <v>20.008873500421927</v>
      </c>
      <c r="AD34" s="62">
        <f t="shared" si="1"/>
        <v>61.377934632499624</v>
      </c>
      <c r="AE34" s="62">
        <f t="shared" si="2"/>
        <v>1.4471057884231537</v>
      </c>
      <c r="AF34" s="62">
        <f t="shared" si="2"/>
        <v>0.41954590325765051</v>
      </c>
      <c r="AG34" s="62">
        <f t="shared" si="32"/>
        <v>64.874622739965588</v>
      </c>
      <c r="AH34" s="62">
        <f t="shared" si="32"/>
        <v>12.293832430146445</v>
      </c>
      <c r="AI34" s="62"/>
      <c r="AJ34" s="62">
        <f t="shared" si="4"/>
        <v>2.2901971235124128</v>
      </c>
      <c r="AK34" s="62"/>
      <c r="AL34" s="62">
        <f t="shared" si="5"/>
        <v>83.253459824602359</v>
      </c>
      <c r="AM34" s="62">
        <f t="shared" si="6"/>
        <v>79.458652293624439</v>
      </c>
      <c r="AN34" s="59">
        <f t="shared" si="7"/>
        <v>2.3322219111879074E-2</v>
      </c>
      <c r="AO34" s="59" t="str">
        <f t="shared" si="29"/>
        <v>Pass</v>
      </c>
      <c r="AP34" s="63">
        <f t="shared" si="8"/>
        <v>6054.1</v>
      </c>
      <c r="AR34" s="28">
        <v>5900</v>
      </c>
      <c r="AS34" s="28">
        <v>93</v>
      </c>
      <c r="AT34" s="62">
        <f t="shared" si="9"/>
        <v>1.7301875699214238</v>
      </c>
      <c r="AU34" s="64">
        <f t="shared" si="10"/>
        <v>8.3434480466709995E-2</v>
      </c>
      <c r="AV34" s="62">
        <f t="shared" si="11"/>
        <v>20.777213905265846</v>
      </c>
      <c r="AW34" s="62" t="str">
        <f t="shared" si="12"/>
        <v>poor quality</v>
      </c>
      <c r="AX34" s="62">
        <f t="shared" si="13"/>
        <v>0.18950140919390518</v>
      </c>
      <c r="AY34" s="65">
        <f t="shared" si="14"/>
        <v>0.94610083327217787</v>
      </c>
      <c r="AZ34" s="62">
        <f t="shared" si="30"/>
        <v>0.32599457150562422</v>
      </c>
      <c r="BA34" s="62">
        <f t="shared" si="15"/>
        <v>0.73724184870887177</v>
      </c>
      <c r="BB34" s="62">
        <f t="shared" si="16"/>
        <v>0.30842373574367765</v>
      </c>
      <c r="BC34" s="62">
        <f t="shared" si="17"/>
        <v>2.8773218445721546E-2</v>
      </c>
      <c r="BD34" s="62">
        <f t="shared" si="18"/>
        <v>2.2306191963898291E-2</v>
      </c>
      <c r="BE34" s="62">
        <f t="shared" si="31"/>
        <v>0.18628829834189728</v>
      </c>
      <c r="BF34" s="62">
        <f t="shared" si="19"/>
        <v>1.2545245690158555</v>
      </c>
      <c r="BG34" s="62">
        <f t="shared" si="20"/>
        <v>0.24033684056586288</v>
      </c>
      <c r="BH34" s="62">
        <f t="shared" si="21"/>
        <v>1.7381929729670134E-2</v>
      </c>
      <c r="BI34" s="62">
        <f t="shared" si="22"/>
        <v>5.0393809955952109E-3</v>
      </c>
      <c r="BJ34" s="62">
        <f t="shared" si="22"/>
        <v>0.81645762754990703</v>
      </c>
      <c r="BK34" s="62">
        <f t="shared" si="23"/>
        <v>2.8822501482273093E-2</v>
      </c>
      <c r="BL34" s="62">
        <f t="shared" si="24"/>
        <v>0.15471987096781997</v>
      </c>
      <c r="BM34" s="62">
        <f t="shared" si="25"/>
        <v>1.9103127107823246</v>
      </c>
      <c r="BN34" s="62">
        <f t="shared" si="26"/>
        <v>-3.9103127107823248</v>
      </c>
      <c r="BO34" s="62">
        <f t="shared" si="27"/>
        <v>2.8394997192962519</v>
      </c>
      <c r="BP34" s="62">
        <f t="shared" si="28"/>
        <v>2.2935555951920056E-2</v>
      </c>
      <c r="BX34" s="28">
        <v>2</v>
      </c>
      <c r="BY34" s="28">
        <v>5.2</v>
      </c>
      <c r="DM34" s="28" t="s">
        <v>820</v>
      </c>
      <c r="DQ34" s="28">
        <v>-54.4</v>
      </c>
      <c r="DR34" s="28">
        <v>-54.5</v>
      </c>
      <c r="DS34" s="28">
        <v>-54.4</v>
      </c>
      <c r="DT34" s="28">
        <v>0.06</v>
      </c>
      <c r="DU34" s="28">
        <v>-218</v>
      </c>
      <c r="DV34" s="28">
        <v>-218</v>
      </c>
      <c r="DW34" s="28">
        <v>-218</v>
      </c>
      <c r="DX34" s="28">
        <v>0</v>
      </c>
    </row>
    <row r="35" spans="1:148" x14ac:dyDescent="0.25">
      <c r="C35" s="28" t="s">
        <v>821</v>
      </c>
      <c r="D35" s="59">
        <f t="shared" si="0"/>
        <v>4.744849056709962E-2</v>
      </c>
      <c r="E35" s="28" t="s">
        <v>822</v>
      </c>
      <c r="G35" s="30" t="s">
        <v>66</v>
      </c>
      <c r="J35" s="28">
        <v>847.94</v>
      </c>
      <c r="K35" s="28">
        <v>858.97</v>
      </c>
      <c r="L35" s="60" t="s">
        <v>812</v>
      </c>
      <c r="M35" s="61">
        <v>7.5</v>
      </c>
      <c r="N35" s="61"/>
      <c r="O35" s="61"/>
      <c r="P35" s="28">
        <v>17000</v>
      </c>
      <c r="R35" s="28">
        <v>0.59</v>
      </c>
      <c r="S35" s="28">
        <v>1200</v>
      </c>
      <c r="T35" s="28">
        <v>4600</v>
      </c>
      <c r="U35" s="28">
        <v>210</v>
      </c>
      <c r="V35" s="28">
        <v>26</v>
      </c>
      <c r="W35" s="28">
        <v>6200</v>
      </c>
      <c r="X35" s="28">
        <v>1500</v>
      </c>
      <c r="Z35" s="28">
        <v>56</v>
      </c>
      <c r="AC35" s="62">
        <f t="shared" si="1"/>
        <v>52.197061305448507</v>
      </c>
      <c r="AD35" s="62">
        <f t="shared" si="1"/>
        <v>117.64104137895761</v>
      </c>
      <c r="AE35" s="62">
        <f t="shared" si="2"/>
        <v>10.479041916167665</v>
      </c>
      <c r="AF35" s="62">
        <f t="shared" si="2"/>
        <v>2.1388614675880224</v>
      </c>
      <c r="AG35" s="62">
        <f t="shared" si="32"/>
        <v>174.87941782077678</v>
      </c>
      <c r="AH35" s="62">
        <f t="shared" si="32"/>
        <v>24.58766486029289</v>
      </c>
      <c r="AI35" s="62"/>
      <c r="AJ35" s="62">
        <f t="shared" si="4"/>
        <v>1.1659185356063193</v>
      </c>
      <c r="AK35" s="62"/>
      <c r="AL35" s="62">
        <f t="shared" si="5"/>
        <v>182.4560060681618</v>
      </c>
      <c r="AM35" s="62">
        <f t="shared" si="6"/>
        <v>200.63300121667598</v>
      </c>
      <c r="AN35" s="59">
        <f t="shared" si="7"/>
        <v>-4.744849056709962E-2</v>
      </c>
      <c r="AO35" s="59" t="str">
        <f t="shared" si="29"/>
        <v>Pass</v>
      </c>
      <c r="AP35" s="63">
        <f t="shared" si="8"/>
        <v>13792</v>
      </c>
      <c r="AR35" s="28">
        <v>10764</v>
      </c>
      <c r="AS35" s="28">
        <v>640</v>
      </c>
      <c r="AT35" s="62">
        <f t="shared" si="9"/>
        <v>2.0910388624203673</v>
      </c>
      <c r="AU35" s="64">
        <f t="shared" si="10"/>
        <v>0.1984364146020999</v>
      </c>
      <c r="AV35" s="62">
        <f t="shared" si="11"/>
        <v>20.846527745556834</v>
      </c>
      <c r="AW35" s="62" t="str">
        <f t="shared" si="12"/>
        <v>poor quality</v>
      </c>
      <c r="AX35" s="62">
        <f t="shared" si="13"/>
        <v>0.1405978197245103</v>
      </c>
      <c r="AY35" s="65">
        <f t="shared" si="14"/>
        <v>0.67269803871099754</v>
      </c>
      <c r="AZ35" s="62">
        <f t="shared" si="30"/>
        <v>0.4436977154707929</v>
      </c>
      <c r="BA35" s="62">
        <f t="shared" si="15"/>
        <v>0.64476387439396954</v>
      </c>
      <c r="BB35" s="62">
        <f t="shared" si="16"/>
        <v>0.29847458297775259</v>
      </c>
      <c r="BC35" s="62">
        <f t="shared" si="17"/>
        <v>7.215202075230491E-2</v>
      </c>
      <c r="BD35" s="62">
        <f t="shared" si="18"/>
        <v>5.9921527911918106E-2</v>
      </c>
      <c r="BE35" s="62">
        <f t="shared" si="31"/>
        <v>4.7418839577937487E-2</v>
      </c>
      <c r="BF35" s="62">
        <f t="shared" si="19"/>
        <v>0.97117262168875018</v>
      </c>
      <c r="BG35" s="62">
        <f t="shared" si="20"/>
        <v>0.28608025808670151</v>
      </c>
      <c r="BH35" s="62">
        <f t="shared" si="21"/>
        <v>5.74332527713717E-2</v>
      </c>
      <c r="BI35" s="62">
        <f t="shared" si="22"/>
        <v>1.1722614747957313E-2</v>
      </c>
      <c r="BJ35" s="62">
        <f t="shared" si="22"/>
        <v>0.87163834842860022</v>
      </c>
      <c r="BK35" s="62">
        <f t="shared" si="23"/>
        <v>5.8112001940656402E-3</v>
      </c>
      <c r="BL35" s="62">
        <f t="shared" si="24"/>
        <v>0.12255045137733424</v>
      </c>
      <c r="BM35" s="62">
        <f t="shared" si="25"/>
        <v>1.6092827151183433</v>
      </c>
      <c r="BN35" s="62">
        <f t="shared" si="26"/>
        <v>-4.4092827151183442</v>
      </c>
      <c r="BO35" s="62">
        <f t="shared" si="27"/>
        <v>1.9796784224612889</v>
      </c>
      <c r="BP35" s="62">
        <f t="shared" si="28"/>
        <v>7.4293713744567252E-2</v>
      </c>
      <c r="BX35" s="28">
        <v>1</v>
      </c>
      <c r="BY35" s="28">
        <v>1.8</v>
      </c>
      <c r="DM35" s="28" t="s">
        <v>823</v>
      </c>
      <c r="DQ35" s="28">
        <v>-55.6</v>
      </c>
      <c r="DR35" s="28">
        <v>-56.5</v>
      </c>
      <c r="DS35" s="28">
        <v>-56.5</v>
      </c>
      <c r="DT35" s="28">
        <v>0.04</v>
      </c>
      <c r="DU35" s="28">
        <v>-211</v>
      </c>
      <c r="DV35" s="28">
        <v>-212</v>
      </c>
      <c r="DW35" s="28">
        <v>-211</v>
      </c>
      <c r="DX35" s="28">
        <v>1</v>
      </c>
    </row>
    <row r="36" spans="1:148" x14ac:dyDescent="0.25">
      <c r="C36" s="28" t="s">
        <v>821</v>
      </c>
      <c r="D36" s="59">
        <f t="shared" si="0"/>
        <v>2.8062960990097769E-2</v>
      </c>
      <c r="E36" s="28" t="s">
        <v>824</v>
      </c>
      <c r="G36" s="30" t="s">
        <v>66</v>
      </c>
      <c r="J36" s="28">
        <v>825.16</v>
      </c>
      <c r="K36" s="28">
        <v>837.97</v>
      </c>
      <c r="L36" s="60">
        <v>40329</v>
      </c>
      <c r="M36" s="61">
        <v>7.5</v>
      </c>
      <c r="N36" s="61"/>
      <c r="O36" s="61"/>
      <c r="P36" s="28">
        <v>14000</v>
      </c>
      <c r="R36" s="28">
        <v>0.71</v>
      </c>
      <c r="S36" s="28">
        <v>1100</v>
      </c>
      <c r="T36" s="28">
        <v>4100</v>
      </c>
      <c r="U36" s="28">
        <v>170</v>
      </c>
      <c r="V36" s="28">
        <v>22</v>
      </c>
      <c r="W36" s="28">
        <v>4900</v>
      </c>
      <c r="X36" s="28">
        <v>950</v>
      </c>
      <c r="Z36" s="28">
        <v>15</v>
      </c>
      <c r="AC36" s="62">
        <f t="shared" si="1"/>
        <v>47.84730619666113</v>
      </c>
      <c r="AD36" s="62">
        <f t="shared" si="1"/>
        <v>104.85397166385351</v>
      </c>
      <c r="AE36" s="62">
        <f t="shared" si="2"/>
        <v>8.4830339321357293</v>
      </c>
      <c r="AF36" s="62">
        <f t="shared" si="2"/>
        <v>1.809805857189865</v>
      </c>
      <c r="AG36" s="62">
        <f t="shared" si="32"/>
        <v>138.21115279383972</v>
      </c>
      <c r="AH36" s="62">
        <f t="shared" si="32"/>
        <v>15.572187744852164</v>
      </c>
      <c r="AI36" s="62"/>
      <c r="AJ36" s="62">
        <f t="shared" si="4"/>
        <v>0.31229960775169269</v>
      </c>
      <c r="AK36" s="62"/>
      <c r="AL36" s="62">
        <f t="shared" si="5"/>
        <v>162.99411764984023</v>
      </c>
      <c r="AM36" s="62">
        <f t="shared" si="6"/>
        <v>154.09564014644357</v>
      </c>
      <c r="AN36" s="59">
        <f t="shared" si="7"/>
        <v>2.8062960990097769E-2</v>
      </c>
      <c r="AO36" s="59" t="str">
        <f t="shared" si="29"/>
        <v>Pass</v>
      </c>
      <c r="AP36" s="63">
        <f t="shared" si="8"/>
        <v>11257</v>
      </c>
      <c r="AR36" s="28">
        <v>7500</v>
      </c>
      <c r="AS36" s="28">
        <v>500</v>
      </c>
      <c r="AT36" s="62">
        <f t="shared" si="9"/>
        <v>1.8009008352978881</v>
      </c>
      <c r="AU36" s="64">
        <f t="shared" si="10"/>
        <v>0.16384744859668054</v>
      </c>
      <c r="AV36" s="62">
        <f t="shared" si="11"/>
        <v>21.157915612866123</v>
      </c>
      <c r="AW36" s="62" t="str">
        <f t="shared" si="12"/>
        <v>poor quality</v>
      </c>
      <c r="AX36" s="62">
        <f t="shared" si="13"/>
        <v>0.11266954533025383</v>
      </c>
      <c r="AY36" s="65">
        <f t="shared" si="14"/>
        <v>0.75865058314257128</v>
      </c>
      <c r="AZ36" s="62">
        <f t="shared" si="30"/>
        <v>0.45632326021996183</v>
      </c>
      <c r="BA36" s="62">
        <f t="shared" si="15"/>
        <v>0.64329911518102134</v>
      </c>
      <c r="BB36" s="62">
        <f t="shared" si="16"/>
        <v>0.34618990746739331</v>
      </c>
      <c r="BC36" s="62">
        <f t="shared" si="17"/>
        <v>7.4471846745093939E-2</v>
      </c>
      <c r="BD36" s="62">
        <f t="shared" si="18"/>
        <v>6.1377347346124093E-2</v>
      </c>
      <c r="BE36" s="62">
        <f t="shared" si="31"/>
        <v>2.0054960347811908E-2</v>
      </c>
      <c r="BF36" s="62">
        <f t="shared" si="19"/>
        <v>1.1048404906099645</v>
      </c>
      <c r="BG36" s="62">
        <f t="shared" si="20"/>
        <v>0.29355234953602038</v>
      </c>
      <c r="BH36" s="62">
        <f t="shared" si="21"/>
        <v>5.2045031160939226E-2</v>
      </c>
      <c r="BI36" s="62">
        <f t="shared" si="22"/>
        <v>1.1103504122019086E-2</v>
      </c>
      <c r="BJ36" s="62">
        <f t="shared" si="22"/>
        <v>0.89691799626836843</v>
      </c>
      <c r="BK36" s="62">
        <f t="shared" si="23"/>
        <v>2.0266608935522201E-3</v>
      </c>
      <c r="BL36" s="62">
        <f t="shared" si="24"/>
        <v>0.10105534283807938</v>
      </c>
      <c r="BM36" s="62">
        <f t="shared" si="25"/>
        <v>1.8076503688851768</v>
      </c>
      <c r="BN36" s="62">
        <f t="shared" si="26"/>
        <v>-4.607650368885178</v>
      </c>
      <c r="BO36" s="62">
        <f t="shared" si="27"/>
        <v>2.0714487958169343</v>
      </c>
      <c r="BP36" s="62">
        <f t="shared" si="28"/>
        <v>6.7405066503291575E-2</v>
      </c>
      <c r="BX36" s="28" t="s">
        <v>825</v>
      </c>
      <c r="BY36" s="28">
        <v>17</v>
      </c>
      <c r="DM36" s="28" t="s">
        <v>826</v>
      </c>
      <c r="DQ36" s="28">
        <v>-56.1</v>
      </c>
      <c r="DR36" s="28">
        <v>-56.2</v>
      </c>
      <c r="DS36" s="28">
        <v>-56.2</v>
      </c>
      <c r="DT36" s="28">
        <v>0.09</v>
      </c>
      <c r="DU36" s="28">
        <v>-211</v>
      </c>
      <c r="DV36" s="28">
        <v>-209</v>
      </c>
      <c r="DW36" s="28">
        <v>-210</v>
      </c>
      <c r="DX36" s="28">
        <v>1</v>
      </c>
    </row>
    <row r="37" spans="1:148" s="24" customFormat="1" x14ac:dyDescent="0.25">
      <c r="A37" s="200"/>
      <c r="B37" s="201"/>
      <c r="C37" s="201" t="s">
        <v>827</v>
      </c>
      <c r="D37" s="202">
        <f t="shared" si="0"/>
        <v>4.6721314901482453E-3</v>
      </c>
      <c r="E37" s="201" t="s">
        <v>828</v>
      </c>
      <c r="F37" s="201"/>
      <c r="G37" s="203"/>
      <c r="H37" s="201"/>
      <c r="I37" s="201"/>
      <c r="J37" s="201"/>
      <c r="K37" s="201"/>
      <c r="L37" s="204">
        <v>31174</v>
      </c>
      <c r="M37" s="205">
        <v>7.5</v>
      </c>
      <c r="N37" s="61"/>
      <c r="O37" s="61"/>
      <c r="P37" s="201">
        <v>1350</v>
      </c>
      <c r="Q37" s="201"/>
      <c r="R37" s="201"/>
      <c r="S37" s="201">
        <v>135</v>
      </c>
      <c r="T37" s="201">
        <v>230</v>
      </c>
      <c r="U37" s="201">
        <v>25</v>
      </c>
      <c r="V37" s="201">
        <v>0.7</v>
      </c>
      <c r="W37" s="201">
        <v>270</v>
      </c>
      <c r="X37" s="201">
        <v>335</v>
      </c>
      <c r="Y37" s="201"/>
      <c r="Z37" s="201">
        <v>3.6</v>
      </c>
      <c r="AA37" s="201"/>
      <c r="AB37" s="201"/>
      <c r="AC37" s="206">
        <f t="shared" si="1"/>
        <v>5.8721693968629571</v>
      </c>
      <c r="AD37" s="206">
        <f t="shared" si="1"/>
        <v>5.8820520689478801</v>
      </c>
      <c r="AE37" s="206">
        <f t="shared" si="2"/>
        <v>1.2475049900199602</v>
      </c>
      <c r="AF37" s="206">
        <f t="shared" si="2"/>
        <v>5.758473181967752E-2</v>
      </c>
      <c r="AG37" s="206">
        <f t="shared" si="32"/>
        <v>7.6157165825176989</v>
      </c>
      <c r="AH37" s="206">
        <f t="shared" si="32"/>
        <v>5.4912451521320786</v>
      </c>
      <c r="AI37" s="206">
        <f t="shared" si="32"/>
        <v>0</v>
      </c>
      <c r="AJ37" s="206">
        <f t="shared" si="4"/>
        <v>7.4951905860406245E-2</v>
      </c>
      <c r="AK37" s="206"/>
      <c r="AL37" s="206">
        <f t="shared" si="5"/>
        <v>13.059311187650474</v>
      </c>
      <c r="AM37" s="206">
        <f t="shared" si="6"/>
        <v>13.181913640510183</v>
      </c>
      <c r="AN37" s="202">
        <f t="shared" si="7"/>
        <v>-4.6721314901482453E-3</v>
      </c>
      <c r="AO37" s="202" t="str">
        <f t="shared" si="29"/>
        <v>Pass</v>
      </c>
      <c r="AP37" s="207">
        <f t="shared" si="8"/>
        <v>999.30000000000007</v>
      </c>
      <c r="AQ37" s="208"/>
      <c r="AR37" s="201">
        <v>1000</v>
      </c>
      <c r="AS37" s="201"/>
      <c r="AT37" s="206">
        <f t="shared" si="9"/>
        <v>0.51571312433964955</v>
      </c>
      <c r="AU37" s="209">
        <f t="shared" si="10"/>
        <v>1.3810633227930353E-2</v>
      </c>
      <c r="AV37" s="206">
        <f t="shared" si="11"/>
        <v>7.2916452157205827</v>
      </c>
      <c r="AW37" s="206" t="str">
        <f t="shared" si="12"/>
        <v/>
      </c>
      <c r="AX37" s="206">
        <f t="shared" si="13"/>
        <v>0.7210411643649578</v>
      </c>
      <c r="AY37" s="206">
        <f t="shared" si="14"/>
        <v>0.77235700740892299</v>
      </c>
      <c r="AZ37" s="206">
        <f t="shared" si="30"/>
        <v>0.99831985980928406</v>
      </c>
      <c r="BA37" s="206">
        <f t="shared" si="15"/>
        <v>0.4504105909131132</v>
      </c>
      <c r="BB37" s="206">
        <f t="shared" si="16"/>
        <v>0.77105933935919424</v>
      </c>
      <c r="BC37" s="206">
        <f t="shared" si="17"/>
        <v>0.17136794780881734</v>
      </c>
      <c r="BD37" s="206">
        <f t="shared" si="18"/>
        <v>0.16380664596732464</v>
      </c>
      <c r="BE37" s="206">
        <f t="shared" si="31"/>
        <v>1.3649346147167509E-2</v>
      </c>
      <c r="BF37" s="206">
        <f t="shared" si="19"/>
        <v>1.543416346768117</v>
      </c>
      <c r="BG37" s="206">
        <f t="shared" si="20"/>
        <v>0.44965383797699598</v>
      </c>
      <c r="BH37" s="206">
        <f t="shared" si="21"/>
        <v>9.5526094148033022E-2</v>
      </c>
      <c r="BI37" s="206">
        <f t="shared" si="22"/>
        <v>4.409476961857871E-3</v>
      </c>
      <c r="BJ37" s="206">
        <f t="shared" si="22"/>
        <v>0.57773983278978192</v>
      </c>
      <c r="BK37" s="206">
        <f t="shared" si="23"/>
        <v>5.6859654754577316E-3</v>
      </c>
      <c r="BL37" s="206">
        <f t="shared" si="24"/>
        <v>0.4165742017347604</v>
      </c>
      <c r="BM37" s="206">
        <f t="shared" si="25"/>
        <v>2.2603291671371792</v>
      </c>
      <c r="BN37" s="206">
        <f t="shared" si="26"/>
        <v>-5.06032916713718</v>
      </c>
      <c r="BO37" s="206">
        <f t="shared" si="27"/>
        <v>2.9039577085231705</v>
      </c>
      <c r="BP37" s="206">
        <f t="shared" si="28"/>
        <v>0.11103157496527648</v>
      </c>
      <c r="BQ37" s="201"/>
      <c r="BS37" s="201"/>
      <c r="BT37" s="201"/>
      <c r="BU37" s="201"/>
      <c r="BV37" s="201"/>
      <c r="BW37" s="201"/>
      <c r="BX37" s="201"/>
      <c r="BY37" s="201"/>
      <c r="BZ37" s="201"/>
      <c r="CA37" s="201"/>
      <c r="CB37" s="201"/>
      <c r="CC37" s="201"/>
      <c r="CD37" s="201"/>
      <c r="CE37" s="201"/>
      <c r="CF37" s="201"/>
      <c r="CG37" s="201"/>
      <c r="CH37" s="201"/>
      <c r="CI37" s="201"/>
      <c r="CJ37" s="201"/>
      <c r="CK37" s="201"/>
      <c r="CL37" s="201"/>
      <c r="CM37" s="201"/>
      <c r="CN37" s="201"/>
      <c r="CO37" s="201"/>
      <c r="CP37" s="201"/>
      <c r="CQ37" s="201"/>
      <c r="CR37" s="201"/>
      <c r="CS37" s="201"/>
      <c r="CT37" s="201"/>
      <c r="CU37" s="201"/>
      <c r="CV37" s="201"/>
      <c r="CW37" s="201"/>
      <c r="CX37" s="201"/>
      <c r="CY37" s="201"/>
      <c r="CZ37" s="201"/>
      <c r="DA37" s="201"/>
      <c r="DB37" s="201"/>
      <c r="DC37" s="201"/>
      <c r="DD37" s="201"/>
      <c r="DE37" s="201"/>
      <c r="DF37" s="201"/>
      <c r="DG37" s="201"/>
      <c r="DH37" s="201"/>
      <c r="DI37" s="201"/>
      <c r="DJ37" s="201"/>
      <c r="DK37" s="201"/>
      <c r="DL37" s="201"/>
      <c r="DM37" s="201"/>
      <c r="DN37" s="201"/>
      <c r="DO37" s="201"/>
      <c r="DP37" s="201"/>
      <c r="DQ37" s="201"/>
      <c r="DR37" s="201"/>
      <c r="DS37" s="201"/>
      <c r="DT37" s="201"/>
      <c r="DU37" s="201"/>
      <c r="DV37" s="201"/>
      <c r="DW37" s="201"/>
      <c r="DX37" s="201"/>
      <c r="DZ37" s="201"/>
      <c r="EA37" s="201"/>
      <c r="EB37" s="201"/>
      <c r="EC37" s="201"/>
      <c r="ED37" s="201"/>
      <c r="EE37" s="201"/>
      <c r="EF37" s="201"/>
      <c r="EG37" s="201"/>
      <c r="EH37" s="201"/>
      <c r="EI37" s="201"/>
      <c r="EJ37" s="201"/>
      <c r="EK37" s="201"/>
      <c r="EL37" s="201"/>
      <c r="EM37" s="201"/>
      <c r="EN37" s="201"/>
      <c r="EO37" s="201"/>
      <c r="EP37" s="201"/>
      <c r="EQ37" s="201"/>
      <c r="ER37" s="201"/>
    </row>
    <row r="38" spans="1:148" x14ac:dyDescent="0.25">
      <c r="C38" s="28" t="s">
        <v>829</v>
      </c>
      <c r="D38" s="59">
        <f t="shared" si="0"/>
        <v>2.9635881602979006E-2</v>
      </c>
      <c r="E38" s="28" t="s">
        <v>830</v>
      </c>
      <c r="L38" s="60" t="s">
        <v>812</v>
      </c>
      <c r="M38" s="28" t="s">
        <v>831</v>
      </c>
      <c r="S38" s="28">
        <v>329</v>
      </c>
      <c r="U38" s="28">
        <v>16</v>
      </c>
      <c r="V38" s="28">
        <v>19</v>
      </c>
      <c r="W38" s="28">
        <v>43</v>
      </c>
      <c r="X38" s="28">
        <v>680</v>
      </c>
      <c r="Y38" s="28">
        <v>120</v>
      </c>
      <c r="Z38" s="28">
        <v>160</v>
      </c>
      <c r="AC38" s="62">
        <f t="shared" si="1"/>
        <v>14.310694307910465</v>
      </c>
      <c r="AD38" s="62">
        <f t="shared" si="1"/>
        <v>0</v>
      </c>
      <c r="AE38" s="62">
        <f t="shared" si="2"/>
        <v>0.79840319361277445</v>
      </c>
      <c r="AF38" s="62">
        <f t="shared" si="2"/>
        <v>1.5630141493912471</v>
      </c>
      <c r="AG38" s="62">
        <f t="shared" si="32"/>
        <v>1.2128733816602262</v>
      </c>
      <c r="AH38" s="62">
        <f t="shared" si="32"/>
        <v>11.146408069999442</v>
      </c>
      <c r="AI38" s="62">
        <f t="shared" si="32"/>
        <v>2</v>
      </c>
      <c r="AJ38" s="62">
        <f t="shared" si="4"/>
        <v>3.331195816018055</v>
      </c>
      <c r="AK38" s="62"/>
      <c r="AL38" s="62">
        <f t="shared" si="5"/>
        <v>16.672111650914488</v>
      </c>
      <c r="AM38" s="62">
        <f t="shared" si="6"/>
        <v>17.690477267677725</v>
      </c>
      <c r="AN38" s="59">
        <f t="shared" si="7"/>
        <v>-2.9635881602979006E-2</v>
      </c>
      <c r="AO38" s="59" t="str">
        <f t="shared" si="29"/>
        <v>Pass</v>
      </c>
      <c r="AP38" s="63">
        <f t="shared" si="8"/>
        <v>1367</v>
      </c>
      <c r="AR38" s="28">
        <v>3460</v>
      </c>
      <c r="AT38" s="62" t="s">
        <v>832</v>
      </c>
      <c r="AU38" s="64">
        <f t="shared" si="10"/>
        <v>1.9027601038807147E-2</v>
      </c>
      <c r="AV38" s="62">
        <f t="shared" si="11"/>
        <v>13.215685763454923</v>
      </c>
      <c r="AW38" s="62" t="str">
        <f t="shared" si="12"/>
        <v/>
      </c>
      <c r="AX38" s="65">
        <f t="shared" si="13"/>
        <v>9.1900838443183765</v>
      </c>
      <c r="AY38" s="62">
        <f t="shared" si="14"/>
        <v>0</v>
      </c>
      <c r="AZ38" s="62" t="s">
        <v>833</v>
      </c>
      <c r="BA38" s="62">
        <f t="shared" si="15"/>
        <v>0</v>
      </c>
      <c r="BB38" s="65">
        <f t="shared" si="16"/>
        <v>11.799001053449993</v>
      </c>
      <c r="BC38" s="65">
        <f t="shared" si="17"/>
        <v>1.946961140965618</v>
      </c>
      <c r="BD38" s="62">
        <f t="shared" si="18"/>
        <v>0.65827414937566731</v>
      </c>
      <c r="BE38" s="62">
        <f t="shared" si="31"/>
        <v>0.29885823263405981</v>
      </c>
      <c r="BF38" s="62">
        <f t="shared" si="19"/>
        <v>11.799001053449993</v>
      </c>
      <c r="BG38" s="62">
        <f t="shared" si="20"/>
        <v>0.85836123267117781</v>
      </c>
      <c r="BH38" s="62">
        <f t="shared" si="21"/>
        <v>4.7888546473894386E-2</v>
      </c>
      <c r="BI38" s="62">
        <f t="shared" si="22"/>
        <v>9.3750220854927735E-2</v>
      </c>
      <c r="BJ38" s="62">
        <f t="shared" si="22"/>
        <v>6.8560806094037238E-2</v>
      </c>
      <c r="BK38" s="62">
        <f t="shared" si="23"/>
        <v>0.18830446265598971</v>
      </c>
      <c r="BL38" s="62">
        <f t="shared" si="24"/>
        <v>0.63007955643825653</v>
      </c>
      <c r="BM38" s="62">
        <f t="shared" si="25"/>
        <v>1.9528650614677883</v>
      </c>
      <c r="BN38" s="62" t="e">
        <f t="shared" si="26"/>
        <v>#VALUE!</v>
      </c>
      <c r="BO38" s="62">
        <f t="shared" si="27"/>
        <v>3.0977777345392834</v>
      </c>
      <c r="BP38" s="62">
        <f t="shared" si="28"/>
        <v>0.16501067608569561</v>
      </c>
    </row>
    <row r="39" spans="1:148" x14ac:dyDescent="0.25">
      <c r="C39" s="28" t="s">
        <v>829</v>
      </c>
      <c r="D39" s="59">
        <f t="shared" si="0"/>
        <v>7.8677662701085826E-4</v>
      </c>
      <c r="E39" s="28" t="s">
        <v>834</v>
      </c>
      <c r="L39" s="60">
        <v>26605</v>
      </c>
      <c r="M39" s="61">
        <v>7.5</v>
      </c>
      <c r="N39" s="61"/>
      <c r="O39" s="61"/>
      <c r="R39" s="28">
        <v>2.63</v>
      </c>
      <c r="S39" s="28">
        <v>855</v>
      </c>
      <c r="U39" s="28">
        <v>22</v>
      </c>
      <c r="V39" s="28">
        <v>6</v>
      </c>
      <c r="W39" s="28">
        <v>1030</v>
      </c>
      <c r="X39" s="28">
        <v>596</v>
      </c>
      <c r="Z39" s="28">
        <v>1</v>
      </c>
      <c r="AB39" s="28">
        <v>488</v>
      </c>
      <c r="AC39" s="62">
        <f t="shared" si="1"/>
        <v>37.190406180132058</v>
      </c>
      <c r="AD39" s="62">
        <f t="shared" si="1"/>
        <v>0</v>
      </c>
      <c r="AE39" s="62">
        <f t="shared" si="2"/>
        <v>1.097804391217565</v>
      </c>
      <c r="AF39" s="62">
        <f t="shared" si="2"/>
        <v>0.4935834155972359</v>
      </c>
      <c r="AG39" s="62">
        <f t="shared" si="32"/>
        <v>29.052548444419369</v>
      </c>
      <c r="AH39" s="62">
        <f t="shared" si="32"/>
        <v>9.7694988378230416</v>
      </c>
      <c r="AI39" s="62">
        <f t="shared" si="32"/>
        <v>0</v>
      </c>
      <c r="AJ39" s="62">
        <f t="shared" si="4"/>
        <v>2.0819973850112843E-2</v>
      </c>
      <c r="AK39" s="62"/>
      <c r="AL39" s="62">
        <f t="shared" si="5"/>
        <v>38.781793986946859</v>
      </c>
      <c r="AM39" s="62">
        <f t="shared" si="6"/>
        <v>38.842867256092518</v>
      </c>
      <c r="AN39" s="59">
        <f t="shared" si="7"/>
        <v>-7.8677662701085826E-4</v>
      </c>
      <c r="AO39" s="59" t="str">
        <f t="shared" si="29"/>
        <v>Pass</v>
      </c>
      <c r="AP39" s="63">
        <f t="shared" si="8"/>
        <v>2510</v>
      </c>
      <c r="AR39" s="28">
        <v>2200</v>
      </c>
      <c r="AS39" s="28">
        <v>80</v>
      </c>
      <c r="AT39" s="62">
        <f t="shared" ref="AT39:AT52" si="33">(-BO39)+(BN39)-(-8.48)</f>
        <v>0.71039724919320957</v>
      </c>
      <c r="AU39" s="64">
        <f t="shared" si="10"/>
        <v>3.9618434511852145E-2</v>
      </c>
      <c r="AV39" s="62">
        <f t="shared" si="11"/>
        <v>41.827555016891623</v>
      </c>
      <c r="AW39" s="62" t="str">
        <f t="shared" si="12"/>
        <v>poor quality</v>
      </c>
      <c r="AX39" s="62">
        <f t="shared" si="13"/>
        <v>0.33626994397800031</v>
      </c>
      <c r="AY39" s="62">
        <f t="shared" si="14"/>
        <v>0</v>
      </c>
      <c r="AZ39" s="62" t="s">
        <v>833</v>
      </c>
      <c r="BA39" s="62">
        <f t="shared" si="15"/>
        <v>0</v>
      </c>
      <c r="BB39" s="62">
        <f t="shared" si="16"/>
        <v>1.2801082235963321</v>
      </c>
      <c r="BC39" s="62">
        <f t="shared" si="17"/>
        <v>5.4776186325247708E-2</v>
      </c>
      <c r="BD39" s="62">
        <f t="shared" si="18"/>
        <v>3.7786853477511005E-2</v>
      </c>
      <c r="BE39" s="62">
        <f t="shared" si="31"/>
        <v>2.1311199474744196E-3</v>
      </c>
      <c r="BF39" s="62">
        <f t="shared" si="19"/>
        <v>1.2801082235963321</v>
      </c>
      <c r="BG39" s="62">
        <f t="shared" si="20"/>
        <v>0.95896559588371733</v>
      </c>
      <c r="BH39" s="62">
        <f t="shared" si="21"/>
        <v>2.8307210119961523E-2</v>
      </c>
      <c r="BI39" s="62">
        <f t="shared" si="22"/>
        <v>1.2727193996321206E-2</v>
      </c>
      <c r="BJ39" s="62">
        <f t="shared" si="22"/>
        <v>0.74795066627998386</v>
      </c>
      <c r="BK39" s="62">
        <f t="shared" si="23"/>
        <v>5.360050717380351E-4</v>
      </c>
      <c r="BL39" s="62">
        <f t="shared" si="24"/>
        <v>0.25151332864827819</v>
      </c>
      <c r="BM39" s="62">
        <f t="shared" si="25"/>
        <v>2.0101277144337883</v>
      </c>
      <c r="BN39" s="62">
        <f t="shared" si="26"/>
        <v>-4.8101277144337891</v>
      </c>
      <c r="BO39" s="62">
        <f t="shared" si="27"/>
        <v>2.9594750363730018</v>
      </c>
      <c r="BP39" s="62">
        <f t="shared" si="28"/>
        <v>4.2790277662118022E-2</v>
      </c>
      <c r="BX39" s="28">
        <v>3.4</v>
      </c>
    </row>
    <row r="40" spans="1:148" x14ac:dyDescent="0.25">
      <c r="C40" s="28" t="s">
        <v>829</v>
      </c>
      <c r="D40" s="59">
        <f t="shared" si="0"/>
        <v>8.2617993948588134E-5</v>
      </c>
      <c r="E40" s="28" t="s">
        <v>835</v>
      </c>
      <c r="L40" s="60">
        <v>26605</v>
      </c>
      <c r="M40" s="61">
        <v>7.7</v>
      </c>
      <c r="N40" s="61"/>
      <c r="O40" s="61"/>
      <c r="R40" s="28">
        <v>2.56</v>
      </c>
      <c r="S40" s="28">
        <v>825</v>
      </c>
      <c r="U40" s="28">
        <v>21</v>
      </c>
      <c r="V40" s="28">
        <v>7</v>
      </c>
      <c r="W40" s="28">
        <v>1040</v>
      </c>
      <c r="X40" s="28">
        <v>494</v>
      </c>
      <c r="Z40" s="28">
        <v>4</v>
      </c>
      <c r="AB40" s="28">
        <v>404</v>
      </c>
      <c r="AC40" s="62">
        <f t="shared" si="1"/>
        <v>35.885479647495849</v>
      </c>
      <c r="AD40" s="62">
        <f t="shared" si="1"/>
        <v>0</v>
      </c>
      <c r="AE40" s="62">
        <f t="shared" si="2"/>
        <v>1.0479041916167666</v>
      </c>
      <c r="AF40" s="62">
        <f t="shared" si="2"/>
        <v>0.57584731819677526</v>
      </c>
      <c r="AG40" s="62">
        <f t="shared" si="32"/>
        <v>29.334612021549656</v>
      </c>
      <c r="AH40" s="62">
        <f t="shared" si="32"/>
        <v>8.0975376273231241</v>
      </c>
      <c r="AI40" s="62">
        <f t="shared" si="32"/>
        <v>0</v>
      </c>
      <c r="AJ40" s="62">
        <f t="shared" si="4"/>
        <v>8.3279895400451373E-2</v>
      </c>
      <c r="AK40" s="62"/>
      <c r="AL40" s="62">
        <f t="shared" si="5"/>
        <v>37.509231157309394</v>
      </c>
      <c r="AM40" s="62">
        <f t="shared" si="6"/>
        <v>37.515429544273232</v>
      </c>
      <c r="AN40" s="59">
        <f t="shared" si="7"/>
        <v>-8.2617993948588134E-5</v>
      </c>
      <c r="AO40" s="59" t="str">
        <f t="shared" si="29"/>
        <v>Pass</v>
      </c>
      <c r="AP40" s="63">
        <f t="shared" si="8"/>
        <v>2391</v>
      </c>
      <c r="AR40" s="28">
        <v>2240</v>
      </c>
      <c r="AS40" s="28">
        <v>80</v>
      </c>
      <c r="AT40" s="62">
        <f t="shared" si="33"/>
        <v>0.80867455228833318</v>
      </c>
      <c r="AU40" s="64">
        <f t="shared" si="10"/>
        <v>3.8365846053398309E-2</v>
      </c>
      <c r="AV40" s="62">
        <f t="shared" si="11"/>
        <v>39.956795875049835</v>
      </c>
      <c r="AW40" s="62" t="str">
        <f t="shared" si="12"/>
        <v>poor quality</v>
      </c>
      <c r="AX40" s="62">
        <f t="shared" si="13"/>
        <v>0.27604038605912185</v>
      </c>
      <c r="AY40" s="62">
        <f t="shared" si="14"/>
        <v>0</v>
      </c>
      <c r="AZ40" s="62" t="s">
        <v>833</v>
      </c>
      <c r="BA40" s="62">
        <f t="shared" si="15"/>
        <v>0</v>
      </c>
      <c r="BB40" s="62">
        <f t="shared" si="16"/>
        <v>1.2233152980217985</v>
      </c>
      <c r="BC40" s="62">
        <f t="shared" si="17"/>
        <v>5.5352752189826451E-2</v>
      </c>
      <c r="BD40" s="62">
        <f t="shared" si="18"/>
        <v>3.5722449332105027E-2</v>
      </c>
      <c r="BE40" s="62">
        <f t="shared" si="31"/>
        <v>1.0284595050159953E-2</v>
      </c>
      <c r="BF40" s="62">
        <f t="shared" si="19"/>
        <v>1.2233152980217985</v>
      </c>
      <c r="BG40" s="62">
        <f t="shared" si="20"/>
        <v>0.95671061603465779</v>
      </c>
      <c r="BH40" s="62">
        <f t="shared" si="21"/>
        <v>2.793723462957631E-2</v>
      </c>
      <c r="BI40" s="62">
        <f t="shared" si="22"/>
        <v>1.5352149335765853E-2</v>
      </c>
      <c r="BJ40" s="62">
        <f t="shared" si="22"/>
        <v>0.78193459005796229</v>
      </c>
      <c r="BK40" s="62">
        <f t="shared" si="23"/>
        <v>2.2198838294566225E-3</v>
      </c>
      <c r="BL40" s="62">
        <f t="shared" si="24"/>
        <v>0.21584552611258109</v>
      </c>
      <c r="BM40" s="62">
        <f t="shared" si="25"/>
        <v>2.0916470252503778</v>
      </c>
      <c r="BN40" s="62">
        <f t="shared" si="26"/>
        <v>-4.6916470252503784</v>
      </c>
      <c r="BO40" s="62">
        <f t="shared" si="27"/>
        <v>2.9796784224612889</v>
      </c>
      <c r="BP40" s="62">
        <f t="shared" si="28"/>
        <v>4.5248148436741048E-2</v>
      </c>
      <c r="BX40" s="28">
        <v>4.0999999999999996</v>
      </c>
    </row>
    <row r="41" spans="1:148" x14ac:dyDescent="0.25">
      <c r="C41" s="28" t="s">
        <v>829</v>
      </c>
      <c r="D41" s="59">
        <f t="shared" si="0"/>
        <v>5.3915350011055369E-3</v>
      </c>
      <c r="E41" s="28" t="s">
        <v>836</v>
      </c>
      <c r="L41" s="60">
        <v>26605</v>
      </c>
      <c r="M41" s="61">
        <v>10.4</v>
      </c>
      <c r="N41" s="61"/>
      <c r="O41" s="61"/>
      <c r="R41" s="28">
        <v>4.54</v>
      </c>
      <c r="S41" s="28">
        <v>350</v>
      </c>
      <c r="U41" s="28">
        <v>22</v>
      </c>
      <c r="V41" s="28">
        <v>5</v>
      </c>
      <c r="W41" s="28">
        <v>90</v>
      </c>
      <c r="X41" s="28">
        <v>332</v>
      </c>
      <c r="Y41" s="28">
        <v>342</v>
      </c>
      <c r="Z41" s="28">
        <v>138</v>
      </c>
      <c r="AB41" s="28">
        <v>560</v>
      </c>
      <c r="AC41" s="62">
        <f t="shared" si="1"/>
        <v>15.224142880755814</v>
      </c>
      <c r="AD41" s="62">
        <f t="shared" si="1"/>
        <v>0</v>
      </c>
      <c r="AE41" s="62">
        <f t="shared" si="2"/>
        <v>1.097804391217565</v>
      </c>
      <c r="AF41" s="62">
        <f t="shared" si="2"/>
        <v>0.41131951299769659</v>
      </c>
      <c r="AG41" s="62">
        <f t="shared" si="32"/>
        <v>2.5385721941725663</v>
      </c>
      <c r="AH41" s="62">
        <f t="shared" si="32"/>
        <v>5.4420698224114927</v>
      </c>
      <c r="AI41" s="62">
        <f t="shared" si="32"/>
        <v>5.7</v>
      </c>
      <c r="AJ41" s="62">
        <f t="shared" si="4"/>
        <v>2.8731563913155727</v>
      </c>
      <c r="AK41" s="62"/>
      <c r="AL41" s="62">
        <f t="shared" si="5"/>
        <v>16.733266784971075</v>
      </c>
      <c r="AM41" s="62">
        <f t="shared" si="6"/>
        <v>16.553798407899631</v>
      </c>
      <c r="AN41" s="59">
        <f t="shared" si="7"/>
        <v>5.3915350011055369E-3</v>
      </c>
      <c r="AO41" s="59" t="str">
        <f t="shared" si="29"/>
        <v>Pass</v>
      </c>
      <c r="AP41" s="63">
        <f t="shared" si="8"/>
        <v>1279</v>
      </c>
      <c r="AR41" s="28">
        <v>940</v>
      </c>
      <c r="AS41" s="28">
        <v>76</v>
      </c>
      <c r="AT41" s="65">
        <f t="shared" si="33"/>
        <v>3.3562890731570096</v>
      </c>
      <c r="AU41" s="64">
        <f t="shared" si="10"/>
        <v>1.5984672744200772E-2</v>
      </c>
      <c r="AV41" s="62">
        <f t="shared" si="11"/>
        <v>17.58246384461626</v>
      </c>
      <c r="AW41" s="62" t="str">
        <f t="shared" si="12"/>
        <v/>
      </c>
      <c r="AX41" s="65">
        <f t="shared" si="13"/>
        <v>2.1437522379328295</v>
      </c>
      <c r="AY41" s="62">
        <f t="shared" si="14"/>
        <v>0</v>
      </c>
      <c r="AZ41" s="62" t="s">
        <v>833</v>
      </c>
      <c r="BA41" s="62">
        <f t="shared" si="15"/>
        <v>0</v>
      </c>
      <c r="BB41" s="65">
        <f t="shared" si="16"/>
        <v>5.9971281950159545</v>
      </c>
      <c r="BC41" s="62">
        <f t="shared" si="17"/>
        <v>0.59447744195715191</v>
      </c>
      <c r="BD41" s="62">
        <f t="shared" si="18"/>
        <v>0.43244954535373709</v>
      </c>
      <c r="BE41" s="62">
        <f t="shared" si="31"/>
        <v>0.52795287180685568</v>
      </c>
      <c r="BF41" s="62">
        <f t="shared" si="19"/>
        <v>5.9971281950159545</v>
      </c>
      <c r="BG41" s="62">
        <f t="shared" si="20"/>
        <v>0.90981295382377603</v>
      </c>
      <c r="BH41" s="62">
        <f t="shared" si="21"/>
        <v>6.5606101027657918E-2</v>
      </c>
      <c r="BI41" s="62">
        <f t="shared" si="22"/>
        <v>2.4580945148566076E-2</v>
      </c>
      <c r="BJ41" s="62">
        <f t="shared" si="22"/>
        <v>0.15335285181201286</v>
      </c>
      <c r="BK41" s="62">
        <f t="shared" si="23"/>
        <v>0.17356478075415457</v>
      </c>
      <c r="BL41" s="62">
        <f t="shared" si="24"/>
        <v>0.32875051926538412</v>
      </c>
      <c r="BM41" s="62">
        <f t="shared" si="25"/>
        <v>2.2642358904699882</v>
      </c>
      <c r="BN41" s="62">
        <f t="shared" si="26"/>
        <v>-2.1642358904699885</v>
      </c>
      <c r="BO41" s="62">
        <f t="shared" si="27"/>
        <v>2.9594750363730018</v>
      </c>
      <c r="BP41" s="62">
        <f t="shared" si="28"/>
        <v>9.9127019237508621E-2</v>
      </c>
    </row>
    <row r="42" spans="1:148" s="24" customFormat="1" x14ac:dyDescent="0.25">
      <c r="A42" s="200"/>
      <c r="B42" s="201"/>
      <c r="C42" s="201" t="s">
        <v>837</v>
      </c>
      <c r="D42" s="202">
        <f t="shared" si="0"/>
        <v>1.6944238654089595E-2</v>
      </c>
      <c r="E42" s="24" t="s">
        <v>838</v>
      </c>
      <c r="G42" s="203"/>
      <c r="H42" s="201"/>
      <c r="I42" s="201"/>
      <c r="J42" s="201"/>
      <c r="K42" s="201"/>
      <c r="L42" s="204">
        <v>36165</v>
      </c>
      <c r="M42" s="205">
        <v>8.5</v>
      </c>
      <c r="N42" s="61"/>
      <c r="O42" s="61"/>
      <c r="P42" s="201">
        <v>2260</v>
      </c>
      <c r="Q42" s="201"/>
      <c r="R42" s="201"/>
      <c r="S42" s="201">
        <v>289</v>
      </c>
      <c r="T42" s="201">
        <v>218</v>
      </c>
      <c r="U42" s="201">
        <v>10</v>
      </c>
      <c r="V42" s="201">
        <v>0</v>
      </c>
      <c r="W42" s="201">
        <v>304</v>
      </c>
      <c r="X42" s="201">
        <v>588</v>
      </c>
      <c r="Y42" s="201">
        <v>27</v>
      </c>
      <c r="Z42" s="201">
        <v>30</v>
      </c>
      <c r="AA42" s="201">
        <v>5</v>
      </c>
      <c r="AB42" s="201"/>
      <c r="AC42" s="206">
        <f t="shared" si="1"/>
        <v>12.570792264395514</v>
      </c>
      <c r="AD42" s="206">
        <f t="shared" si="1"/>
        <v>5.575162395785382</v>
      </c>
      <c r="AE42" s="206">
        <f t="shared" si="2"/>
        <v>0.49900199600798406</v>
      </c>
      <c r="AF42" s="206">
        <f t="shared" si="2"/>
        <v>0</v>
      </c>
      <c r="AG42" s="206">
        <f t="shared" si="32"/>
        <v>8.5747327447606683</v>
      </c>
      <c r="AH42" s="206">
        <f t="shared" si="32"/>
        <v>9.6383646252348125</v>
      </c>
      <c r="AI42" s="206">
        <f t="shared" si="32"/>
        <v>0.45</v>
      </c>
      <c r="AJ42" s="206">
        <f t="shared" si="4"/>
        <v>0.62459921550338537</v>
      </c>
      <c r="AK42" s="206"/>
      <c r="AL42" s="206">
        <f t="shared" si="5"/>
        <v>18.644956656188882</v>
      </c>
      <c r="AM42" s="206">
        <f t="shared" si="6"/>
        <v>19.287696585498864</v>
      </c>
      <c r="AN42" s="202">
        <f t="shared" si="7"/>
        <v>-1.6944238654089595E-2</v>
      </c>
      <c r="AO42" s="202" t="str">
        <f t="shared" si="29"/>
        <v>Pass</v>
      </c>
      <c r="AP42" s="207">
        <f t="shared" si="8"/>
        <v>1466</v>
      </c>
      <c r="AQ42" s="208"/>
      <c r="AR42" s="201">
        <v>1461</v>
      </c>
      <c r="AS42" s="201"/>
      <c r="AT42" s="206">
        <f t="shared" si="33"/>
        <v>1.3621056347069054</v>
      </c>
      <c r="AU42" s="209">
        <f t="shared" si="10"/>
        <v>1.9303127226599558E-2</v>
      </c>
      <c r="AV42" s="206">
        <f t="shared" si="11"/>
        <v>25.243329497158928</v>
      </c>
      <c r="AW42" s="206" t="str">
        <f t="shared" si="12"/>
        <v>poor quality</v>
      </c>
      <c r="AX42" s="206">
        <f t="shared" si="13"/>
        <v>1.1240425692712166</v>
      </c>
      <c r="AY42" s="206">
        <f t="shared" si="14"/>
        <v>0.65018497505848405</v>
      </c>
      <c r="AZ42" s="206">
        <f t="shared" si="30"/>
        <v>2.2547849501027222</v>
      </c>
      <c r="BA42" s="206">
        <f t="shared" si="15"/>
        <v>0.29901718188949505</v>
      </c>
      <c r="BB42" s="206">
        <f t="shared" si="16"/>
        <v>1.4660272965447836</v>
      </c>
      <c r="BC42" s="206">
        <f t="shared" si="17"/>
        <v>5.8194466330496908E-2</v>
      </c>
      <c r="BD42" s="206">
        <f t="shared" si="18"/>
        <v>5.8194466330496908E-2</v>
      </c>
      <c r="BE42" s="206">
        <f t="shared" si="31"/>
        <v>6.4803443300752772E-2</v>
      </c>
      <c r="BF42" s="206">
        <f t="shared" si="19"/>
        <v>2.1162122716032679</v>
      </c>
      <c r="BG42" s="206">
        <f t="shared" si="20"/>
        <v>0.67421944154656166</v>
      </c>
      <c r="BH42" s="206">
        <f t="shared" si="21"/>
        <v>2.6763376563943297E-2</v>
      </c>
      <c r="BI42" s="206">
        <f t="shared" si="22"/>
        <v>0</v>
      </c>
      <c r="BJ42" s="206">
        <f t="shared" si="22"/>
        <v>0.44457007640857643</v>
      </c>
      <c r="BK42" s="206">
        <f t="shared" si="23"/>
        <v>3.2383297442214014E-2</v>
      </c>
      <c r="BL42" s="206">
        <f t="shared" si="24"/>
        <v>0.49971569090739731</v>
      </c>
      <c r="BM42" s="206">
        <f t="shared" si="25"/>
        <v>2.0159966480978859</v>
      </c>
      <c r="BN42" s="206">
        <f t="shared" si="26"/>
        <v>-3.8159966480978866</v>
      </c>
      <c r="BO42" s="206">
        <f t="shared" si="27"/>
        <v>3.301897717195208</v>
      </c>
      <c r="BP42" s="206">
        <f t="shared" si="28"/>
        <v>2.7499352078895225E-2</v>
      </c>
      <c r="BQ42" s="201"/>
      <c r="BS42" s="201"/>
      <c r="BT42" s="201"/>
      <c r="BU42" s="201"/>
      <c r="BV42" s="201"/>
      <c r="BW42" s="201"/>
      <c r="BX42" s="201"/>
      <c r="BY42" s="201"/>
      <c r="BZ42" s="201"/>
      <c r="CA42" s="201"/>
      <c r="CB42" s="201"/>
      <c r="CC42" s="201"/>
      <c r="CD42" s="201"/>
      <c r="CE42" s="201"/>
      <c r="CF42" s="201"/>
      <c r="CG42" s="201"/>
      <c r="CH42" s="201"/>
      <c r="CI42" s="201"/>
      <c r="CJ42" s="201"/>
      <c r="CK42" s="201"/>
      <c r="CL42" s="201"/>
      <c r="CM42" s="201"/>
      <c r="CN42" s="201"/>
      <c r="CO42" s="201"/>
      <c r="CP42" s="201"/>
      <c r="CQ42" s="201"/>
      <c r="CR42" s="201"/>
      <c r="CS42" s="201"/>
      <c r="CT42" s="201"/>
      <c r="CU42" s="201"/>
      <c r="CV42" s="201"/>
      <c r="CW42" s="201"/>
      <c r="CX42" s="201"/>
      <c r="CY42" s="201"/>
      <c r="CZ42" s="201"/>
      <c r="DA42" s="201"/>
      <c r="DB42" s="201"/>
      <c r="DC42" s="201"/>
      <c r="DD42" s="201"/>
      <c r="DE42" s="201"/>
      <c r="DF42" s="201"/>
      <c r="DG42" s="201"/>
      <c r="DH42" s="201"/>
      <c r="DI42" s="201"/>
      <c r="DJ42" s="201"/>
      <c r="DK42" s="201"/>
      <c r="DL42" s="201"/>
      <c r="DM42" s="201"/>
      <c r="DN42" s="201"/>
      <c r="DO42" s="201"/>
      <c r="DP42" s="201"/>
      <c r="DQ42" s="201"/>
      <c r="DR42" s="201"/>
      <c r="DS42" s="201"/>
      <c r="DT42" s="201"/>
      <c r="DU42" s="201"/>
      <c r="DV42" s="201"/>
      <c r="DW42" s="201"/>
      <c r="DX42" s="201"/>
      <c r="DZ42" s="201"/>
      <c r="EA42" s="201"/>
      <c r="EB42" s="201"/>
      <c r="EC42" s="201"/>
      <c r="ED42" s="201"/>
      <c r="EE42" s="201"/>
      <c r="EF42" s="201"/>
      <c r="EG42" s="201"/>
      <c r="EH42" s="201"/>
      <c r="EI42" s="201"/>
      <c r="EJ42" s="201"/>
      <c r="EK42" s="201"/>
      <c r="EL42" s="201"/>
      <c r="EM42" s="201"/>
      <c r="EN42" s="201"/>
      <c r="EO42" s="201"/>
      <c r="EP42" s="201"/>
      <c r="EQ42" s="201"/>
      <c r="ER42" s="201"/>
    </row>
    <row r="43" spans="1:148" s="24" customFormat="1" x14ac:dyDescent="0.25">
      <c r="A43" s="200"/>
      <c r="B43" s="201"/>
      <c r="C43" s="201" t="s">
        <v>837</v>
      </c>
      <c r="D43" s="202">
        <f t="shared" si="0"/>
        <v>4.1015716407722239E-2</v>
      </c>
      <c r="E43" s="24" t="s">
        <v>839</v>
      </c>
      <c r="G43" s="203"/>
      <c r="H43" s="201"/>
      <c r="I43" s="201"/>
      <c r="J43" s="201"/>
      <c r="K43" s="201"/>
      <c r="L43" s="204">
        <v>36165</v>
      </c>
      <c r="M43" s="205">
        <v>8.4</v>
      </c>
      <c r="N43" s="61"/>
      <c r="O43" s="61"/>
      <c r="P43" s="201">
        <v>2200</v>
      </c>
      <c r="Q43" s="201"/>
      <c r="R43" s="201"/>
      <c r="S43" s="201">
        <v>285</v>
      </c>
      <c r="T43" s="201">
        <v>242</v>
      </c>
      <c r="U43" s="201">
        <v>14</v>
      </c>
      <c r="V43" s="201">
        <v>0</v>
      </c>
      <c r="W43" s="201">
        <v>350</v>
      </c>
      <c r="X43" s="201">
        <v>623</v>
      </c>
      <c r="Y43" s="201">
        <v>16</v>
      </c>
      <c r="Z43" s="201">
        <v>28</v>
      </c>
      <c r="AA43" s="201"/>
      <c r="AB43" s="201">
        <v>537</v>
      </c>
      <c r="AC43" s="206">
        <f t="shared" si="1"/>
        <v>12.396802060044021</v>
      </c>
      <c r="AD43" s="206">
        <f t="shared" si="1"/>
        <v>6.1889417421103783</v>
      </c>
      <c r="AE43" s="206">
        <f t="shared" si="2"/>
        <v>0.69860279441117767</v>
      </c>
      <c r="AF43" s="206">
        <f t="shared" si="2"/>
        <v>0</v>
      </c>
      <c r="AG43" s="206">
        <f t="shared" si="32"/>
        <v>9.8722251995599795</v>
      </c>
      <c r="AH43" s="206">
        <f t="shared" si="32"/>
        <v>10.212076805308312</v>
      </c>
      <c r="AI43" s="206">
        <f t="shared" si="32"/>
        <v>0.26666666666666666</v>
      </c>
      <c r="AJ43" s="206">
        <f t="shared" si="4"/>
        <v>0.58295926780315965</v>
      </c>
      <c r="AK43" s="206"/>
      <c r="AL43" s="206">
        <f t="shared" si="5"/>
        <v>19.284346596565573</v>
      </c>
      <c r="AM43" s="206">
        <f t="shared" si="6"/>
        <v>20.933927939338115</v>
      </c>
      <c r="AN43" s="202">
        <f t="shared" si="7"/>
        <v>-4.1015716407722239E-2</v>
      </c>
      <c r="AO43" s="202" t="str">
        <f t="shared" si="29"/>
        <v>Pass</v>
      </c>
      <c r="AP43" s="207">
        <f t="shared" si="8"/>
        <v>1558</v>
      </c>
      <c r="AQ43" s="208"/>
      <c r="AR43" s="201">
        <v>1558</v>
      </c>
      <c r="AS43" s="201"/>
      <c r="AT43" s="206">
        <f t="shared" si="33"/>
        <v>1.4333443909681751</v>
      </c>
      <c r="AU43" s="209">
        <f t="shared" si="10"/>
        <v>2.061658496572568E-2</v>
      </c>
      <c r="AV43" s="206">
        <f t="shared" si="11"/>
        <v>21.039220029379766</v>
      </c>
      <c r="AW43" s="206" t="str">
        <f t="shared" si="12"/>
        <v>poor quality</v>
      </c>
      <c r="AX43" s="206">
        <f t="shared" si="13"/>
        <v>1.0344250256531304</v>
      </c>
      <c r="AY43" s="206">
        <f t="shared" si="14"/>
        <v>0.62690443309439792</v>
      </c>
      <c r="AZ43" s="206">
        <f t="shared" si="30"/>
        <v>2.003056835338187</v>
      </c>
      <c r="BA43" s="206">
        <f t="shared" si="15"/>
        <v>0.32093084985376646</v>
      </c>
      <c r="BB43" s="206">
        <f t="shared" si="16"/>
        <v>1.255725209813545</v>
      </c>
      <c r="BC43" s="206">
        <f t="shared" si="17"/>
        <v>7.0764471057884248E-2</v>
      </c>
      <c r="BD43" s="206">
        <f t="shared" si="18"/>
        <v>7.0764471057884248E-2</v>
      </c>
      <c r="BE43" s="206">
        <f t="shared" si="31"/>
        <v>5.7085280390775477E-2</v>
      </c>
      <c r="BF43" s="206">
        <f t="shared" si="19"/>
        <v>1.8826296429079425</v>
      </c>
      <c r="BG43" s="206">
        <f t="shared" si="20"/>
        <v>0.64284273247048029</v>
      </c>
      <c r="BH43" s="206">
        <f t="shared" si="21"/>
        <v>3.6226417675753381E-2</v>
      </c>
      <c r="BI43" s="206">
        <f t="shared" si="22"/>
        <v>0</v>
      </c>
      <c r="BJ43" s="206">
        <f t="shared" si="22"/>
        <v>0.47158971924272886</v>
      </c>
      <c r="BK43" s="206">
        <f t="shared" si="23"/>
        <v>2.7847581662287482E-2</v>
      </c>
      <c r="BL43" s="206">
        <f t="shared" si="24"/>
        <v>0.48782420742541238</v>
      </c>
      <c r="BM43" s="206">
        <f t="shared" si="25"/>
        <v>1.9908859275148549</v>
      </c>
      <c r="BN43" s="206">
        <f t="shared" si="26"/>
        <v>-3.8908859275148551</v>
      </c>
      <c r="BO43" s="206">
        <f t="shared" si="27"/>
        <v>3.1557696815169702</v>
      </c>
      <c r="BP43" s="206">
        <f t="shared" si="28"/>
        <v>3.7588099881706E-2</v>
      </c>
      <c r="BQ43" s="201"/>
      <c r="BS43" s="201"/>
      <c r="BT43" s="201"/>
      <c r="BU43" s="201"/>
      <c r="BV43" s="201"/>
      <c r="BW43" s="201"/>
      <c r="BX43" s="201"/>
      <c r="BY43" s="201"/>
      <c r="BZ43" s="201"/>
      <c r="CA43" s="201"/>
      <c r="CB43" s="201"/>
      <c r="CC43" s="201"/>
      <c r="CD43" s="201"/>
      <c r="CE43" s="201"/>
      <c r="CF43" s="201"/>
      <c r="CG43" s="201"/>
      <c r="CH43" s="201"/>
      <c r="CI43" s="201"/>
      <c r="CJ43" s="201"/>
      <c r="CK43" s="201"/>
      <c r="CL43" s="201"/>
      <c r="CM43" s="201"/>
      <c r="CN43" s="201"/>
      <c r="CO43" s="201"/>
      <c r="CP43" s="201"/>
      <c r="CQ43" s="201"/>
      <c r="CR43" s="201"/>
      <c r="CS43" s="201"/>
      <c r="CT43" s="201"/>
      <c r="CU43" s="201"/>
      <c r="CV43" s="201"/>
      <c r="CW43" s="201"/>
      <c r="CX43" s="201"/>
      <c r="CY43" s="201"/>
      <c r="CZ43" s="201"/>
      <c r="DA43" s="201"/>
      <c r="DB43" s="201"/>
      <c r="DC43" s="201"/>
      <c r="DD43" s="201"/>
      <c r="DE43" s="201"/>
      <c r="DF43" s="201"/>
      <c r="DG43" s="201"/>
      <c r="DH43" s="201"/>
      <c r="DI43" s="201"/>
      <c r="DJ43" s="201"/>
      <c r="DK43" s="201"/>
      <c r="DL43" s="201"/>
      <c r="DM43" s="201"/>
      <c r="DN43" s="201"/>
      <c r="DO43" s="201"/>
      <c r="DP43" s="201"/>
      <c r="DQ43" s="201"/>
      <c r="DR43" s="201"/>
      <c r="DS43" s="201"/>
      <c r="DT43" s="201"/>
      <c r="DU43" s="201"/>
      <c r="DV43" s="201"/>
      <c r="DW43" s="201"/>
      <c r="DX43" s="201"/>
      <c r="DZ43" s="201"/>
      <c r="EA43" s="201"/>
      <c r="EB43" s="201"/>
      <c r="EC43" s="201"/>
      <c r="ED43" s="201"/>
      <c r="EE43" s="201"/>
      <c r="EF43" s="201"/>
      <c r="EG43" s="201"/>
      <c r="EH43" s="201"/>
      <c r="EI43" s="201"/>
      <c r="EJ43" s="201"/>
      <c r="EK43" s="201"/>
      <c r="EL43" s="201"/>
      <c r="EM43" s="201"/>
      <c r="EN43" s="201"/>
      <c r="EO43" s="201"/>
      <c r="EP43" s="201"/>
      <c r="EQ43" s="201"/>
      <c r="ER43" s="201"/>
    </row>
    <row r="44" spans="1:148" s="24" customFormat="1" x14ac:dyDescent="0.25">
      <c r="A44" s="200"/>
      <c r="B44" s="201"/>
      <c r="C44" s="201" t="s">
        <v>840</v>
      </c>
      <c r="D44" s="202">
        <f t="shared" si="0"/>
        <v>1.7637567150413327E-2</v>
      </c>
      <c r="E44" s="201" t="s">
        <v>778</v>
      </c>
      <c r="F44" s="201"/>
      <c r="G44" s="203"/>
      <c r="H44" s="201"/>
      <c r="I44" s="201"/>
      <c r="J44" s="201">
        <v>1041</v>
      </c>
      <c r="K44" s="201">
        <v>1054</v>
      </c>
      <c r="L44" s="204">
        <v>32244</v>
      </c>
      <c r="M44" s="205">
        <v>7.9</v>
      </c>
      <c r="N44" s="61"/>
      <c r="O44" s="61"/>
      <c r="P44" s="201">
        <v>3350</v>
      </c>
      <c r="Q44" s="201"/>
      <c r="R44" s="201"/>
      <c r="S44" s="201">
        <v>695</v>
      </c>
      <c r="T44" s="201">
        <v>149</v>
      </c>
      <c r="U44" s="201">
        <v>9</v>
      </c>
      <c r="V44" s="201">
        <v>1.5</v>
      </c>
      <c r="W44" s="201">
        <v>287</v>
      </c>
      <c r="X44" s="201">
        <v>1465</v>
      </c>
      <c r="Y44" s="201"/>
      <c r="Z44" s="201">
        <v>180</v>
      </c>
      <c r="AA44" s="201">
        <v>4.2</v>
      </c>
      <c r="AB44" s="201"/>
      <c r="AC44" s="206">
        <f t="shared" si="1"/>
        <v>30.230798006072259</v>
      </c>
      <c r="AD44" s="206">
        <f t="shared" si="1"/>
        <v>3.810546775101018</v>
      </c>
      <c r="AE44" s="206">
        <f t="shared" si="2"/>
        <v>0.44910179640718567</v>
      </c>
      <c r="AF44" s="206">
        <f t="shared" si="2"/>
        <v>0.12339585389930897</v>
      </c>
      <c r="AG44" s="206">
        <f t="shared" si="32"/>
        <v>8.0952246636391845</v>
      </c>
      <c r="AH44" s="206">
        <f t="shared" si="32"/>
        <v>24.013952680219386</v>
      </c>
      <c r="AI44" s="206">
        <f t="shared" si="32"/>
        <v>0</v>
      </c>
      <c r="AJ44" s="206">
        <f t="shared" si="4"/>
        <v>3.747595293020312</v>
      </c>
      <c r="AK44" s="206"/>
      <c r="AL44" s="206">
        <f t="shared" si="5"/>
        <v>34.613842431479775</v>
      </c>
      <c r="AM44" s="206">
        <f t="shared" si="6"/>
        <v>35.85677263687888</v>
      </c>
      <c r="AN44" s="202">
        <f t="shared" si="7"/>
        <v>-1.7637567150413327E-2</v>
      </c>
      <c r="AO44" s="202" t="str">
        <f t="shared" si="29"/>
        <v>Pass</v>
      </c>
      <c r="AP44" s="207">
        <f t="shared" si="8"/>
        <v>2786.5</v>
      </c>
      <c r="AQ44" s="208"/>
      <c r="AR44" s="201">
        <v>2791</v>
      </c>
      <c r="AS44" s="201"/>
      <c r="AT44" s="206">
        <f t="shared" si="33"/>
        <v>1.1128084427602207</v>
      </c>
      <c r="AU44" s="209">
        <f t="shared" si="10"/>
        <v>3.7395354005842728E-2</v>
      </c>
      <c r="AV44" s="206">
        <f t="shared" si="11"/>
        <v>56.683487605789189</v>
      </c>
      <c r="AW44" s="206" t="str">
        <f t="shared" si="12"/>
        <v>poor quality</v>
      </c>
      <c r="AX44" s="206">
        <f t="shared" si="13"/>
        <v>2.9664343706335119</v>
      </c>
      <c r="AY44" s="206">
        <f t="shared" si="14"/>
        <v>0.47071538263991775</v>
      </c>
      <c r="AZ44" s="206">
        <f t="shared" si="30"/>
        <v>7.9334541183452174</v>
      </c>
      <c r="BA44" s="206">
        <f t="shared" si="15"/>
        <v>0.11008736700192211</v>
      </c>
      <c r="BB44" s="206">
        <f t="shared" si="16"/>
        <v>3.7343988909731003</v>
      </c>
      <c r="BC44" s="206">
        <f t="shared" si="17"/>
        <v>7.0720415318174759E-2</v>
      </c>
      <c r="BD44" s="206">
        <f t="shared" si="18"/>
        <v>5.5477372780571264E-2</v>
      </c>
      <c r="BE44" s="206">
        <f t="shared" si="31"/>
        <v>0.1560590771092531</v>
      </c>
      <c r="BF44" s="206">
        <f t="shared" si="19"/>
        <v>4.2051142736130185</v>
      </c>
      <c r="BG44" s="206">
        <f t="shared" si="20"/>
        <v>0.87337307511918039</v>
      </c>
      <c r="BH44" s="206">
        <f t="shared" si="21"/>
        <v>1.2974629941654419E-2</v>
      </c>
      <c r="BI44" s="206">
        <f t="shared" si="22"/>
        <v>3.5649279372429871E-3</v>
      </c>
      <c r="BJ44" s="206">
        <f t="shared" si="22"/>
        <v>0.2257655686310486</v>
      </c>
      <c r="BK44" s="206">
        <f t="shared" si="23"/>
        <v>0.10451568887618989</v>
      </c>
      <c r="BL44" s="206">
        <f t="shared" si="24"/>
        <v>0.66971874249276164</v>
      </c>
      <c r="BM44" s="206">
        <f t="shared" si="25"/>
        <v>1.6195363494838964</v>
      </c>
      <c r="BN44" s="206">
        <f t="shared" si="26"/>
        <v>-4.0195363494838965</v>
      </c>
      <c r="BO44" s="206">
        <f t="shared" si="27"/>
        <v>3.3476552077558832</v>
      </c>
      <c r="BP44" s="206">
        <f t="shared" si="28"/>
        <v>1.6817715457090789E-2</v>
      </c>
      <c r="BQ44" s="201"/>
      <c r="BS44" s="201"/>
      <c r="BT44" s="201"/>
      <c r="BU44" s="201"/>
      <c r="BV44" s="201"/>
      <c r="BW44" s="201"/>
      <c r="BX44" s="201"/>
      <c r="BY44" s="201">
        <v>0.05</v>
      </c>
      <c r="BZ44" s="201"/>
      <c r="CA44" s="201"/>
      <c r="CB44" s="201"/>
      <c r="CC44" s="201"/>
      <c r="CD44" s="201"/>
      <c r="CE44" s="201"/>
      <c r="CF44" s="201"/>
      <c r="CG44" s="201"/>
      <c r="CH44" s="201"/>
      <c r="CI44" s="201"/>
      <c r="CJ44" s="201"/>
      <c r="CK44" s="201"/>
      <c r="CL44" s="201"/>
      <c r="CM44" s="201"/>
      <c r="CN44" s="201"/>
      <c r="CO44" s="201"/>
      <c r="CP44" s="201"/>
      <c r="CQ44" s="201"/>
      <c r="CR44" s="201"/>
      <c r="CS44" s="201"/>
      <c r="CT44" s="201"/>
      <c r="CU44" s="201"/>
      <c r="CV44" s="201"/>
      <c r="CW44" s="201"/>
      <c r="CX44" s="201"/>
      <c r="CY44" s="201"/>
      <c r="CZ44" s="201"/>
      <c r="DA44" s="201"/>
      <c r="DB44" s="201"/>
      <c r="DC44" s="201"/>
      <c r="DD44" s="201"/>
      <c r="DE44" s="201"/>
      <c r="DF44" s="201"/>
      <c r="DG44" s="201"/>
      <c r="DH44" s="201"/>
      <c r="DI44" s="201"/>
      <c r="DJ44" s="201"/>
      <c r="DK44" s="201"/>
      <c r="DL44" s="201"/>
      <c r="DM44" s="201"/>
      <c r="DN44" s="201"/>
      <c r="DO44" s="201"/>
      <c r="DP44" s="201"/>
      <c r="DQ44" s="201"/>
      <c r="DR44" s="201"/>
      <c r="DS44" s="201"/>
      <c r="DT44" s="201"/>
      <c r="DU44" s="201"/>
      <c r="DV44" s="201"/>
      <c r="DW44" s="201"/>
      <c r="DX44" s="201"/>
      <c r="DZ44" s="201"/>
      <c r="EA44" s="201"/>
      <c r="EB44" s="201"/>
      <c r="EC44" s="201"/>
      <c r="ED44" s="201"/>
      <c r="EE44" s="201"/>
      <c r="EF44" s="201"/>
      <c r="EG44" s="201"/>
      <c r="EH44" s="201"/>
      <c r="EI44" s="201"/>
      <c r="EJ44" s="201"/>
      <c r="EK44" s="201"/>
      <c r="EL44" s="201"/>
      <c r="EM44" s="201"/>
      <c r="EN44" s="201"/>
      <c r="EO44" s="201"/>
      <c r="EP44" s="201"/>
      <c r="EQ44" s="201"/>
      <c r="ER44" s="201"/>
    </row>
    <row r="45" spans="1:148" s="24" customFormat="1" x14ac:dyDescent="0.25">
      <c r="A45" s="210"/>
      <c r="B45" s="211">
        <v>14</v>
      </c>
      <c r="C45" s="212" t="s">
        <v>246</v>
      </c>
      <c r="D45" s="202">
        <f t="shared" si="0"/>
        <v>1.3597859996185358E-2</v>
      </c>
      <c r="E45" s="213">
        <v>41981</v>
      </c>
      <c r="F45" s="213"/>
      <c r="G45" s="214"/>
      <c r="H45" s="211"/>
      <c r="I45" s="211">
        <v>975.3</v>
      </c>
      <c r="J45" s="211"/>
      <c r="K45" s="211"/>
      <c r="L45" s="215">
        <v>34179</v>
      </c>
      <c r="M45" s="211">
        <v>7.7</v>
      </c>
      <c r="N45" s="69"/>
      <c r="O45" s="69"/>
      <c r="P45" s="211">
        <v>1560</v>
      </c>
      <c r="Q45" s="211"/>
      <c r="R45" s="211"/>
      <c r="S45" s="211">
        <v>389</v>
      </c>
      <c r="T45" s="211">
        <v>14.6</v>
      </c>
      <c r="U45" s="211">
        <v>8.3000000000000007</v>
      </c>
      <c r="V45" s="211">
        <v>0.5</v>
      </c>
      <c r="W45" s="211">
        <v>129</v>
      </c>
      <c r="X45" s="211">
        <v>814</v>
      </c>
      <c r="Y45" s="211"/>
      <c r="Z45" s="211">
        <v>14</v>
      </c>
      <c r="AA45" s="211">
        <v>0.1</v>
      </c>
      <c r="AB45" s="211">
        <v>651</v>
      </c>
      <c r="AC45" s="206">
        <f t="shared" si="1"/>
        <v>16.920547373182892</v>
      </c>
      <c r="AD45" s="206">
        <f t="shared" si="1"/>
        <v>0.37338243568103935</v>
      </c>
      <c r="AE45" s="206">
        <f t="shared" si="2"/>
        <v>0.41417165668662681</v>
      </c>
      <c r="AF45" s="206">
        <f t="shared" si="2"/>
        <v>4.113195129976966E-2</v>
      </c>
      <c r="AG45" s="206">
        <f t="shared" si="32"/>
        <v>3.6386201449806785</v>
      </c>
      <c r="AH45" s="206">
        <f t="shared" si="32"/>
        <v>13.342906130852274</v>
      </c>
      <c r="AI45" s="206">
        <f t="shared" si="32"/>
        <v>0</v>
      </c>
      <c r="AJ45" s="206">
        <f t="shared" si="4"/>
        <v>0.29147963390157983</v>
      </c>
      <c r="AK45" s="206"/>
      <c r="AL45" s="206">
        <f t="shared" si="5"/>
        <v>17.749233416850331</v>
      </c>
      <c r="AM45" s="206">
        <f t="shared" si="6"/>
        <v>17.273005909734533</v>
      </c>
      <c r="AN45" s="202">
        <f t="shared" si="7"/>
        <v>1.3597859996185358E-2</v>
      </c>
      <c r="AO45" s="202" t="str">
        <f t="shared" si="29"/>
        <v>Pass</v>
      </c>
      <c r="AP45" s="207">
        <f t="shared" si="8"/>
        <v>1369.4</v>
      </c>
      <c r="AQ45" s="217">
        <v>963</v>
      </c>
      <c r="AR45" s="211">
        <v>878</v>
      </c>
      <c r="AS45" s="211">
        <v>23</v>
      </c>
      <c r="AT45" s="206">
        <f t="shared" si="33"/>
        <v>0.62243080589604283</v>
      </c>
      <c r="AU45" s="209">
        <f t="shared" si="10"/>
        <v>1.7884511284236418E-2</v>
      </c>
      <c r="AV45" s="206">
        <f t="shared" si="11"/>
        <v>35.573253097154165</v>
      </c>
      <c r="AW45" s="206" t="str">
        <f t="shared" si="12"/>
        <v>poor quality</v>
      </c>
      <c r="AX45" s="206">
        <f t="shared" si="13"/>
        <v>3.6670236516054704</v>
      </c>
      <c r="AY45" s="206">
        <f t="shared" si="14"/>
        <v>0.10261649218759604</v>
      </c>
      <c r="AZ45" s="206">
        <f t="shared" si="30"/>
        <v>45.316934478506674</v>
      </c>
      <c r="BA45" s="206">
        <f t="shared" si="15"/>
        <v>2.1036538700683644E-2</v>
      </c>
      <c r="BB45" s="206">
        <f t="shared" si="16"/>
        <v>4.6502648528794817</v>
      </c>
      <c r="BC45" s="206">
        <f t="shared" si="17"/>
        <v>0.12513084351892803</v>
      </c>
      <c r="BD45" s="206">
        <f t="shared" si="18"/>
        <v>0.11382657166287583</v>
      </c>
      <c r="BE45" s="206">
        <f t="shared" si="31"/>
        <v>2.1845288503349582E-2</v>
      </c>
      <c r="BF45" s="206">
        <f t="shared" si="19"/>
        <v>4.7528813450670775</v>
      </c>
      <c r="BG45" s="206">
        <f t="shared" si="20"/>
        <v>0.95331144595345052</v>
      </c>
      <c r="BH45" s="206">
        <f t="shared" si="21"/>
        <v>2.3334622231821613E-2</v>
      </c>
      <c r="BI45" s="206">
        <f t="shared" si="22"/>
        <v>2.317393114044059E-3</v>
      </c>
      <c r="BJ45" s="206">
        <f t="shared" si="22"/>
        <v>0.21065355757969517</v>
      </c>
      <c r="BK45" s="206">
        <f t="shared" si="23"/>
        <v>1.6874864480727753E-2</v>
      </c>
      <c r="BL45" s="206">
        <f t="shared" si="24"/>
        <v>0.7724715779395771</v>
      </c>
      <c r="BM45" s="206">
        <f t="shared" si="25"/>
        <v>1.8747495692848235</v>
      </c>
      <c r="BN45" s="206">
        <f t="shared" si="26"/>
        <v>-4.4747495692848238</v>
      </c>
      <c r="BO45" s="206">
        <f t="shared" si="27"/>
        <v>3.3828196248191342</v>
      </c>
      <c r="BP45" s="206">
        <f t="shared" si="28"/>
        <v>2.6327365325204018E-2</v>
      </c>
      <c r="BQ45" s="211" t="s">
        <v>841</v>
      </c>
      <c r="BS45" s="211" t="s">
        <v>841</v>
      </c>
      <c r="BT45" s="211" t="s">
        <v>841</v>
      </c>
      <c r="BU45" s="211" t="s">
        <v>841</v>
      </c>
      <c r="BV45" s="211" t="s">
        <v>841</v>
      </c>
      <c r="BW45" s="211" t="s">
        <v>841</v>
      </c>
      <c r="BX45" s="211" t="s">
        <v>841</v>
      </c>
      <c r="BY45" s="211" t="s">
        <v>841</v>
      </c>
      <c r="BZ45" s="211" t="s">
        <v>841</v>
      </c>
      <c r="CA45" s="211" t="s">
        <v>841</v>
      </c>
      <c r="CB45" s="211" t="s">
        <v>841</v>
      </c>
      <c r="CC45" s="211" t="s">
        <v>841</v>
      </c>
      <c r="CD45" s="211" t="s">
        <v>841</v>
      </c>
      <c r="CE45" s="211" t="s">
        <v>841</v>
      </c>
      <c r="CF45" s="211"/>
      <c r="CG45" s="211"/>
      <c r="CH45" s="211" t="s">
        <v>841</v>
      </c>
      <c r="CI45" s="211" t="s">
        <v>841</v>
      </c>
      <c r="CJ45" s="211" t="s">
        <v>841</v>
      </c>
      <c r="CK45" s="211" t="s">
        <v>841</v>
      </c>
      <c r="CL45" s="211"/>
      <c r="CM45" s="211" t="s">
        <v>842</v>
      </c>
      <c r="CN45" s="211"/>
      <c r="CO45" s="211" t="s">
        <v>492</v>
      </c>
      <c r="CP45" s="211">
        <v>6.41</v>
      </c>
      <c r="CQ45" s="211">
        <v>25</v>
      </c>
      <c r="CR45" s="211" t="s">
        <v>598</v>
      </c>
      <c r="CS45" s="211" t="s">
        <v>841</v>
      </c>
      <c r="CT45" s="211" t="s">
        <v>492</v>
      </c>
      <c r="CU45" s="211">
        <v>975.09</v>
      </c>
      <c r="CV45" s="211" t="s">
        <v>44</v>
      </c>
      <c r="CW45" s="211">
        <v>144.76755399999999</v>
      </c>
      <c r="CX45" s="211">
        <v>-23.065804</v>
      </c>
      <c r="CY45" s="211">
        <v>216.2</v>
      </c>
      <c r="CZ45" s="211"/>
      <c r="DA45" s="211" t="s">
        <v>843</v>
      </c>
      <c r="DB45" s="201"/>
      <c r="DC45" s="211">
        <v>3818</v>
      </c>
      <c r="DD45" s="211"/>
      <c r="DE45" s="211"/>
      <c r="DF45" s="211"/>
      <c r="DG45" s="201"/>
      <c r="DH45" s="201"/>
      <c r="DI45" s="201"/>
      <c r="DJ45" s="201"/>
      <c r="DK45" s="201"/>
      <c r="DL45" s="201"/>
      <c r="DM45" s="201"/>
      <c r="DN45" s="201"/>
      <c r="DO45" s="201"/>
      <c r="DP45" s="201"/>
      <c r="DQ45" s="201"/>
      <c r="DR45" s="201"/>
      <c r="DS45" s="201"/>
      <c r="DT45" s="201"/>
      <c r="DU45" s="201"/>
      <c r="DV45" s="201"/>
      <c r="DW45" s="201"/>
      <c r="DX45" s="201"/>
      <c r="DZ45" s="201"/>
      <c r="EA45" s="201"/>
      <c r="EB45" s="201"/>
      <c r="EC45" s="201"/>
      <c r="ED45" s="201"/>
      <c r="EE45" s="201"/>
      <c r="EF45" s="201"/>
      <c r="EG45" s="201"/>
      <c r="EH45" s="201"/>
      <c r="EI45" s="201"/>
      <c r="EJ45" s="201"/>
      <c r="EK45" s="201"/>
      <c r="EL45" s="201"/>
      <c r="EM45" s="201"/>
      <c r="EN45" s="201"/>
      <c r="EO45" s="201"/>
      <c r="EP45" s="201"/>
      <c r="EQ45" s="201"/>
      <c r="ER45" s="201"/>
    </row>
    <row r="46" spans="1:148" s="24" customFormat="1" x14ac:dyDescent="0.25">
      <c r="A46" s="200"/>
      <c r="B46" s="201" t="s">
        <v>844</v>
      </c>
      <c r="C46" s="216" t="s">
        <v>845</v>
      </c>
      <c r="D46" s="202">
        <f t="shared" si="0"/>
        <v>1.3597859996185358E-2</v>
      </c>
      <c r="E46" s="201" t="s">
        <v>846</v>
      </c>
      <c r="F46" s="201"/>
      <c r="G46" s="203"/>
      <c r="H46" s="201"/>
      <c r="I46" s="201"/>
      <c r="J46" s="201">
        <v>975.3</v>
      </c>
      <c r="K46" s="201">
        <v>995</v>
      </c>
      <c r="L46" s="204">
        <v>34212</v>
      </c>
      <c r="M46" s="205">
        <v>7.7</v>
      </c>
      <c r="N46" s="81"/>
      <c r="O46" s="81"/>
      <c r="P46" s="201">
        <v>1560</v>
      </c>
      <c r="Q46" s="201"/>
      <c r="R46" s="201"/>
      <c r="S46" s="201">
        <v>389</v>
      </c>
      <c r="T46" s="201">
        <v>14.6</v>
      </c>
      <c r="U46" s="201">
        <v>8.3000000000000007</v>
      </c>
      <c r="V46" s="201">
        <v>0.5</v>
      </c>
      <c r="W46" s="201">
        <v>129</v>
      </c>
      <c r="X46" s="201">
        <v>814</v>
      </c>
      <c r="Y46" s="201"/>
      <c r="Z46" s="201">
        <v>14</v>
      </c>
      <c r="AA46" s="201">
        <v>0.1</v>
      </c>
      <c r="AB46" s="201"/>
      <c r="AC46" s="206">
        <f t="shared" si="1"/>
        <v>16.920547373182892</v>
      </c>
      <c r="AD46" s="206">
        <f t="shared" si="1"/>
        <v>0.37338243568103935</v>
      </c>
      <c r="AE46" s="206">
        <f t="shared" si="2"/>
        <v>0.41417165668662681</v>
      </c>
      <c r="AF46" s="206">
        <f t="shared" si="2"/>
        <v>4.113195129976966E-2</v>
      </c>
      <c r="AG46" s="206">
        <f t="shared" si="32"/>
        <v>3.6386201449806785</v>
      </c>
      <c r="AH46" s="206">
        <f t="shared" si="32"/>
        <v>13.342906130852274</v>
      </c>
      <c r="AI46" s="206">
        <f t="shared" si="32"/>
        <v>0</v>
      </c>
      <c r="AJ46" s="206">
        <f t="shared" si="4"/>
        <v>0.29147963390157983</v>
      </c>
      <c r="AK46" s="206"/>
      <c r="AL46" s="206">
        <f t="shared" si="5"/>
        <v>17.749233416850331</v>
      </c>
      <c r="AM46" s="206">
        <f t="shared" si="6"/>
        <v>17.273005909734533</v>
      </c>
      <c r="AN46" s="202">
        <f t="shared" si="7"/>
        <v>1.3597859996185358E-2</v>
      </c>
      <c r="AO46" s="202" t="str">
        <f t="shared" si="29"/>
        <v>Pass</v>
      </c>
      <c r="AP46" s="207">
        <f t="shared" si="8"/>
        <v>1369.4</v>
      </c>
      <c r="AQ46" s="208"/>
      <c r="AR46" s="201">
        <v>963</v>
      </c>
      <c r="AS46" s="201">
        <v>23</v>
      </c>
      <c r="AT46" s="206">
        <f t="shared" si="33"/>
        <v>0.62243080589604283</v>
      </c>
      <c r="AU46" s="209">
        <f t="shared" si="10"/>
        <v>1.7884511284236418E-2</v>
      </c>
      <c r="AV46" s="206">
        <f t="shared" si="11"/>
        <v>35.573253097154165</v>
      </c>
      <c r="AW46" s="206" t="str">
        <f t="shared" si="12"/>
        <v>poor quality</v>
      </c>
      <c r="AX46" s="206">
        <f t="shared" si="13"/>
        <v>3.6670236516054704</v>
      </c>
      <c r="AY46" s="206">
        <f t="shared" si="14"/>
        <v>0.10261649218759604</v>
      </c>
      <c r="AZ46" s="206">
        <f t="shared" si="30"/>
        <v>45.316934478506674</v>
      </c>
      <c r="BA46" s="206">
        <f t="shared" si="15"/>
        <v>2.1036538700683644E-2</v>
      </c>
      <c r="BB46" s="206">
        <f t="shared" si="16"/>
        <v>4.6502648528794817</v>
      </c>
      <c r="BC46" s="206">
        <f t="shared" si="17"/>
        <v>0.12513084351892803</v>
      </c>
      <c r="BD46" s="206">
        <f t="shared" si="18"/>
        <v>0.11382657166287583</v>
      </c>
      <c r="BE46" s="206">
        <f t="shared" si="31"/>
        <v>2.1845288503349582E-2</v>
      </c>
      <c r="BF46" s="206">
        <f t="shared" si="19"/>
        <v>4.7528813450670775</v>
      </c>
      <c r="BG46" s="206">
        <f t="shared" si="20"/>
        <v>0.95331144595345052</v>
      </c>
      <c r="BH46" s="206">
        <f t="shared" si="21"/>
        <v>2.3334622231821613E-2</v>
      </c>
      <c r="BI46" s="206">
        <f t="shared" si="22"/>
        <v>2.317393114044059E-3</v>
      </c>
      <c r="BJ46" s="206">
        <f t="shared" si="22"/>
        <v>0.21065355757969517</v>
      </c>
      <c r="BK46" s="206">
        <f t="shared" si="23"/>
        <v>1.6874864480727753E-2</v>
      </c>
      <c r="BL46" s="206">
        <f t="shared" si="24"/>
        <v>0.7724715779395771</v>
      </c>
      <c r="BM46" s="206">
        <f t="shared" si="25"/>
        <v>1.8747495692848235</v>
      </c>
      <c r="BN46" s="206">
        <f t="shared" si="26"/>
        <v>-4.4747495692848238</v>
      </c>
      <c r="BO46" s="206">
        <f t="shared" si="27"/>
        <v>3.3828196248191342</v>
      </c>
      <c r="BP46" s="206">
        <f t="shared" si="28"/>
        <v>2.6327365325204018E-2</v>
      </c>
      <c r="BQ46" s="201"/>
      <c r="BS46" s="201"/>
      <c r="BT46" s="201"/>
      <c r="BU46" s="201"/>
      <c r="BV46" s="201"/>
      <c r="BW46" s="201"/>
      <c r="BX46" s="201"/>
      <c r="BY46" s="201"/>
      <c r="BZ46" s="201"/>
      <c r="CA46" s="201"/>
      <c r="CB46" s="201"/>
      <c r="CC46" s="201"/>
      <c r="CD46" s="201"/>
      <c r="CE46" s="201"/>
      <c r="CF46" s="201"/>
      <c r="CG46" s="201"/>
      <c r="CH46" s="201"/>
      <c r="CI46" s="201"/>
      <c r="CJ46" s="201"/>
      <c r="CK46" s="201"/>
      <c r="CL46" s="201"/>
      <c r="CM46" s="201"/>
      <c r="CN46" s="201"/>
      <c r="CO46" s="201"/>
      <c r="CP46" s="201"/>
      <c r="CQ46" s="201"/>
      <c r="CR46" s="201"/>
      <c r="CS46" s="201"/>
      <c r="CT46" s="201"/>
      <c r="CU46" s="201"/>
      <c r="CV46" s="201"/>
      <c r="CW46" s="201"/>
      <c r="CX46" s="201"/>
      <c r="CY46" s="201"/>
      <c r="CZ46" s="201"/>
      <c r="DA46" s="201"/>
      <c r="DB46" s="201"/>
      <c r="DC46" s="201"/>
      <c r="DD46" s="201"/>
      <c r="DE46" s="201"/>
      <c r="DF46" s="201"/>
      <c r="DG46" s="201"/>
      <c r="DH46" s="201"/>
      <c r="DI46" s="201"/>
      <c r="DJ46" s="201"/>
      <c r="DK46" s="201"/>
      <c r="DL46" s="201"/>
      <c r="DM46" s="201"/>
      <c r="DN46" s="201"/>
      <c r="DO46" s="201"/>
      <c r="DP46" s="201"/>
      <c r="DQ46" s="201"/>
      <c r="DR46" s="201"/>
      <c r="DS46" s="201"/>
      <c r="DT46" s="201"/>
      <c r="DU46" s="201"/>
      <c r="DV46" s="201"/>
      <c r="DW46" s="201"/>
      <c r="DX46" s="201"/>
      <c r="DZ46" s="201"/>
      <c r="EA46" s="201"/>
      <c r="EB46" s="201"/>
      <c r="EC46" s="201"/>
      <c r="ED46" s="201"/>
      <c r="EE46" s="201"/>
      <c r="EF46" s="201"/>
      <c r="EG46" s="201"/>
      <c r="EH46" s="201"/>
      <c r="EI46" s="201"/>
      <c r="EJ46" s="201"/>
      <c r="EK46" s="201"/>
      <c r="EL46" s="201"/>
      <c r="EM46" s="201"/>
      <c r="EN46" s="201"/>
      <c r="EO46" s="201"/>
      <c r="EP46" s="201"/>
      <c r="EQ46" s="201"/>
      <c r="ER46" s="201"/>
    </row>
    <row r="47" spans="1:148" s="5" customFormat="1" x14ac:dyDescent="0.25">
      <c r="A47" s="68"/>
      <c r="B47" s="69">
        <v>16</v>
      </c>
      <c r="C47" s="70" t="s">
        <v>246</v>
      </c>
      <c r="D47" s="71">
        <f t="shared" si="0"/>
        <v>4.7222629395107872E-2</v>
      </c>
      <c r="E47" s="83">
        <v>42583</v>
      </c>
      <c r="F47" s="83"/>
      <c r="G47" s="72"/>
      <c r="H47" s="69"/>
      <c r="I47" s="69">
        <v>1040.9000000000001</v>
      </c>
      <c r="J47" s="69"/>
      <c r="K47" s="69"/>
      <c r="L47" s="73">
        <v>34179</v>
      </c>
      <c r="M47" s="69">
        <v>7.6</v>
      </c>
      <c r="N47" s="69"/>
      <c r="O47" s="69"/>
      <c r="P47" s="69">
        <v>6310</v>
      </c>
      <c r="Q47" s="69"/>
      <c r="R47" s="69"/>
      <c r="S47" s="69">
        <v>534</v>
      </c>
      <c r="T47" s="69">
        <v>1492</v>
      </c>
      <c r="U47" s="69">
        <v>28</v>
      </c>
      <c r="V47" s="69">
        <v>4.4000000000000004</v>
      </c>
      <c r="W47" s="69">
        <v>1503</v>
      </c>
      <c r="X47" s="69">
        <v>908.9</v>
      </c>
      <c r="Y47" s="69"/>
      <c r="Z47" s="69">
        <v>7.5</v>
      </c>
      <c r="AA47" s="69" t="s">
        <v>780</v>
      </c>
      <c r="AB47" s="69">
        <v>727</v>
      </c>
      <c r="AC47" s="74">
        <f t="shared" si="1"/>
        <v>23.227692280924586</v>
      </c>
      <c r="AD47" s="74">
        <f t="shared" si="1"/>
        <v>38.156616029870598</v>
      </c>
      <c r="AE47" s="74">
        <f t="shared" si="2"/>
        <v>1.3972055888223553</v>
      </c>
      <c r="AF47" s="74">
        <f t="shared" si="2"/>
        <v>0.36196117143797302</v>
      </c>
      <c r="AG47" s="74">
        <f t="shared" si="32"/>
        <v>42.394155642681859</v>
      </c>
      <c r="AH47" s="74">
        <f t="shared" si="32"/>
        <v>14.898485727680137</v>
      </c>
      <c r="AI47" s="74">
        <f t="shared" si="32"/>
        <v>0</v>
      </c>
      <c r="AJ47" s="74">
        <f t="shared" si="4"/>
        <v>0.15614980387584634</v>
      </c>
      <c r="AK47" s="74"/>
      <c r="AL47" s="74">
        <f t="shared" si="5"/>
        <v>63.143475071055512</v>
      </c>
      <c r="AM47" s="74">
        <f t="shared" si="6"/>
        <v>57.448791174237847</v>
      </c>
      <c r="AN47" s="71">
        <f t="shared" si="7"/>
        <v>4.7222629395107872E-2</v>
      </c>
      <c r="AO47" s="59" t="str">
        <f t="shared" si="29"/>
        <v>Pass</v>
      </c>
      <c r="AP47" s="63">
        <f t="shared" si="8"/>
        <v>4477.8</v>
      </c>
      <c r="AQ47" s="75">
        <v>4023</v>
      </c>
      <c r="AR47" s="69">
        <v>3721</v>
      </c>
      <c r="AS47" s="69">
        <v>88</v>
      </c>
      <c r="AT47" s="74">
        <f t="shared" si="33"/>
        <v>1.0984024433960267</v>
      </c>
      <c r="AU47" s="76">
        <f t="shared" si="10"/>
        <v>6.1253791404714771E-2</v>
      </c>
      <c r="AV47" s="74">
        <f t="shared" si="11"/>
        <v>24.84526890697153</v>
      </c>
      <c r="AW47" s="74" t="str">
        <f t="shared" si="12"/>
        <v>poor quality</v>
      </c>
      <c r="AX47" s="74">
        <f t="shared" si="13"/>
        <v>0.35142782069424078</v>
      </c>
      <c r="AY47" s="65">
        <f t="shared" si="14"/>
        <v>0.90004425023752654</v>
      </c>
      <c r="AZ47" s="62">
        <f t="shared" si="30"/>
        <v>0.60874612839726083</v>
      </c>
      <c r="BA47" s="74">
        <f t="shared" si="15"/>
        <v>0.6042843854718617</v>
      </c>
      <c r="BB47" s="74">
        <f>AW9+AC47/AG47</f>
        <v>0.54789845271830961</v>
      </c>
      <c r="BC47" s="74">
        <f t="shared" si="17"/>
        <v>4.1495501764144661E-2</v>
      </c>
      <c r="BD47" s="74">
        <f t="shared" si="18"/>
        <v>3.2957504817377886E-2</v>
      </c>
      <c r="BE47" s="62">
        <f t="shared" si="31"/>
        <v>1.048091777446436E-2</v>
      </c>
      <c r="BF47" s="74">
        <f t="shared" si="19"/>
        <v>1.447942702955836</v>
      </c>
      <c r="BG47" s="74">
        <f t="shared" si="20"/>
        <v>0.36785578010691372</v>
      </c>
      <c r="BH47" s="74">
        <f t="shared" si="21"/>
        <v>2.2127473776982917E-2</v>
      </c>
      <c r="BI47" s="74">
        <f t="shared" si="22"/>
        <v>5.7323606442416606E-3</v>
      </c>
      <c r="BJ47" s="74">
        <f t="shared" si="22"/>
        <v>0.73794687018049843</v>
      </c>
      <c r="BK47" s="74">
        <f t="shared" si="23"/>
        <v>2.7180694438331309E-3</v>
      </c>
      <c r="BL47" s="74">
        <f t="shared" si="24"/>
        <v>0.25933506037566839</v>
      </c>
      <c r="BM47" s="74">
        <f t="shared" si="25"/>
        <v>1.8268578707509835</v>
      </c>
      <c r="BN47" s="74">
        <f t="shared" si="26"/>
        <v>-4.5268578707509848</v>
      </c>
      <c r="BO47" s="74">
        <f t="shared" si="27"/>
        <v>2.854739685852989</v>
      </c>
      <c r="BP47" s="74">
        <f t="shared" si="28"/>
        <v>2.8658248478641853E-2</v>
      </c>
      <c r="BQ47" s="69" t="s">
        <v>841</v>
      </c>
      <c r="BS47" s="69" t="s">
        <v>841</v>
      </c>
      <c r="BT47" s="69" t="s">
        <v>841</v>
      </c>
      <c r="BU47" s="69" t="s">
        <v>841</v>
      </c>
      <c r="BV47" s="69" t="s">
        <v>841</v>
      </c>
      <c r="BW47" s="69" t="s">
        <v>841</v>
      </c>
      <c r="BX47" s="69" t="s">
        <v>841</v>
      </c>
      <c r="BY47" s="69" t="s">
        <v>841</v>
      </c>
      <c r="BZ47" s="69" t="s">
        <v>841</v>
      </c>
      <c r="CA47" s="69" t="s">
        <v>841</v>
      </c>
      <c r="CB47" s="69" t="s">
        <v>841</v>
      </c>
      <c r="CC47" s="69" t="s">
        <v>841</v>
      </c>
      <c r="CD47" s="69" t="s">
        <v>841</v>
      </c>
      <c r="CE47" s="69" t="s">
        <v>841</v>
      </c>
      <c r="CF47" s="69"/>
      <c r="CG47" s="69"/>
      <c r="CH47" s="69" t="s">
        <v>841</v>
      </c>
      <c r="CI47" s="69" t="s">
        <v>841</v>
      </c>
      <c r="CJ47" s="69" t="s">
        <v>841</v>
      </c>
      <c r="CK47" s="69" t="s">
        <v>841</v>
      </c>
      <c r="CL47" s="69"/>
      <c r="CM47" s="69" t="s">
        <v>842</v>
      </c>
      <c r="CN47" s="69"/>
      <c r="CO47" s="69" t="s">
        <v>492</v>
      </c>
      <c r="CP47" s="69">
        <v>1.58</v>
      </c>
      <c r="CQ47" s="69">
        <v>25</v>
      </c>
      <c r="CR47" s="69" t="s">
        <v>847</v>
      </c>
      <c r="CS47" s="69" t="s">
        <v>841</v>
      </c>
      <c r="CT47" s="69" t="s">
        <v>492</v>
      </c>
      <c r="CU47" s="69">
        <v>1040.69</v>
      </c>
      <c r="CV47" s="69" t="s">
        <v>44</v>
      </c>
      <c r="CW47" s="69">
        <v>144.76755399999999</v>
      </c>
      <c r="CX47" s="69">
        <v>-23.065804</v>
      </c>
      <c r="CY47" s="69">
        <v>216.2</v>
      </c>
      <c r="CZ47" s="69"/>
      <c r="DA47" s="69" t="s">
        <v>843</v>
      </c>
      <c r="DB47" s="42"/>
      <c r="DC47" s="69">
        <v>3818</v>
      </c>
      <c r="DD47" s="69"/>
      <c r="DE47" s="69"/>
      <c r="DF47" s="69"/>
      <c r="DG47" s="28"/>
      <c r="DH47" s="28"/>
      <c r="DI47" s="28"/>
      <c r="DJ47" s="28"/>
      <c r="DK47" s="28"/>
      <c r="DL47" s="28"/>
      <c r="DM47" s="42"/>
      <c r="DN47" s="42"/>
      <c r="DO47" s="42"/>
      <c r="DP47" s="42"/>
      <c r="DQ47" s="42"/>
      <c r="DR47" s="42"/>
      <c r="DS47" s="42"/>
      <c r="DT47" s="42"/>
      <c r="DU47" s="42"/>
      <c r="DV47" s="42"/>
      <c r="DW47" s="42"/>
      <c r="DX47" s="42"/>
      <c r="DZ47" s="42"/>
      <c r="EA47" s="42"/>
      <c r="EB47" s="42"/>
      <c r="EC47" s="42"/>
      <c r="ED47" s="42"/>
      <c r="EE47" s="42"/>
      <c r="EF47" s="42"/>
      <c r="EG47" s="42"/>
      <c r="EH47" s="42"/>
      <c r="EI47" s="42"/>
      <c r="EJ47" s="42"/>
      <c r="EK47" s="42"/>
      <c r="EL47" s="42"/>
      <c r="EM47" s="42"/>
      <c r="EN47" s="42"/>
      <c r="EO47" s="42"/>
      <c r="EP47" s="42"/>
      <c r="EQ47" s="42"/>
      <c r="ER47" s="42"/>
    </row>
    <row r="48" spans="1:148" s="5" customFormat="1" x14ac:dyDescent="0.25">
      <c r="A48" s="77"/>
      <c r="B48" s="42" t="s">
        <v>844</v>
      </c>
      <c r="C48" s="78" t="s">
        <v>845</v>
      </c>
      <c r="D48" s="71">
        <f t="shared" si="0"/>
        <v>4.7222629395107872E-2</v>
      </c>
      <c r="E48" s="42" t="s">
        <v>848</v>
      </c>
      <c r="F48" s="42"/>
      <c r="G48" s="79"/>
      <c r="H48" s="42"/>
      <c r="I48" s="42"/>
      <c r="J48" s="28">
        <v>1041</v>
      </c>
      <c r="K48" s="28">
        <v>1054</v>
      </c>
      <c r="L48" s="80">
        <v>34212</v>
      </c>
      <c r="M48" s="81">
        <v>7.6</v>
      </c>
      <c r="N48" s="81"/>
      <c r="O48" s="81"/>
      <c r="P48" s="42">
        <v>6310</v>
      </c>
      <c r="Q48" s="42"/>
      <c r="R48" s="42"/>
      <c r="S48" s="42">
        <v>534</v>
      </c>
      <c r="T48" s="42">
        <v>1492</v>
      </c>
      <c r="U48" s="42">
        <v>28</v>
      </c>
      <c r="V48" s="42">
        <v>4.4000000000000004</v>
      </c>
      <c r="W48" s="42">
        <v>1503</v>
      </c>
      <c r="X48" s="42">
        <v>908.9</v>
      </c>
      <c r="Y48" s="42"/>
      <c r="Z48" s="42">
        <v>7.5</v>
      </c>
      <c r="AA48" s="42" t="s">
        <v>780</v>
      </c>
      <c r="AB48" s="42"/>
      <c r="AC48" s="74">
        <f t="shared" si="1"/>
        <v>23.227692280924586</v>
      </c>
      <c r="AD48" s="74">
        <f t="shared" si="1"/>
        <v>38.156616029870598</v>
      </c>
      <c r="AE48" s="74">
        <f t="shared" si="2"/>
        <v>1.3972055888223553</v>
      </c>
      <c r="AF48" s="74">
        <f t="shared" si="2"/>
        <v>0.36196117143797302</v>
      </c>
      <c r="AG48" s="74">
        <f t="shared" si="32"/>
        <v>42.394155642681859</v>
      </c>
      <c r="AH48" s="74">
        <f t="shared" si="32"/>
        <v>14.898485727680137</v>
      </c>
      <c r="AI48" s="74">
        <f t="shared" si="32"/>
        <v>0</v>
      </c>
      <c r="AJ48" s="74">
        <f t="shared" si="4"/>
        <v>0.15614980387584634</v>
      </c>
      <c r="AK48" s="74"/>
      <c r="AL48" s="74">
        <f t="shared" si="5"/>
        <v>63.143475071055512</v>
      </c>
      <c r="AM48" s="74">
        <f t="shared" si="6"/>
        <v>57.448791174237847</v>
      </c>
      <c r="AN48" s="71">
        <f t="shared" si="7"/>
        <v>4.7222629395107872E-2</v>
      </c>
      <c r="AO48" s="59" t="str">
        <f t="shared" si="29"/>
        <v>Pass</v>
      </c>
      <c r="AP48" s="63">
        <f t="shared" si="8"/>
        <v>4477.8</v>
      </c>
      <c r="AQ48" s="82"/>
      <c r="AR48" s="42">
        <v>4023</v>
      </c>
      <c r="AS48" s="42">
        <v>88</v>
      </c>
      <c r="AT48" s="74">
        <f t="shared" si="33"/>
        <v>1.0984024433960267</v>
      </c>
      <c r="AU48" s="76">
        <f t="shared" si="10"/>
        <v>6.1253791404714771E-2</v>
      </c>
      <c r="AV48" s="74">
        <f t="shared" si="11"/>
        <v>24.84526890697153</v>
      </c>
      <c r="AW48" s="74" t="str">
        <f t="shared" si="12"/>
        <v>poor quality</v>
      </c>
      <c r="AX48" s="74">
        <f t="shared" si="13"/>
        <v>0.35142782069424078</v>
      </c>
      <c r="AY48" s="65">
        <f t="shared" si="14"/>
        <v>0.90004425023752654</v>
      </c>
      <c r="AZ48" s="62">
        <f t="shared" si="30"/>
        <v>0.60874612839726083</v>
      </c>
      <c r="BA48" s="74">
        <f t="shared" si="15"/>
        <v>0.6042843854718617</v>
      </c>
      <c r="BB48" s="74">
        <f>+AC48/AG48</f>
        <v>0.54789845271830961</v>
      </c>
      <c r="BC48" s="74">
        <f t="shared" si="17"/>
        <v>4.1495501764144661E-2</v>
      </c>
      <c r="BD48" s="74">
        <f t="shared" si="18"/>
        <v>3.2957504817377886E-2</v>
      </c>
      <c r="BE48" s="62">
        <f t="shared" si="31"/>
        <v>1.048091777446436E-2</v>
      </c>
      <c r="BF48" s="74">
        <f t="shared" si="19"/>
        <v>1.447942702955836</v>
      </c>
      <c r="BG48" s="74">
        <f t="shared" si="20"/>
        <v>0.36785578010691372</v>
      </c>
      <c r="BH48" s="74">
        <f t="shared" si="21"/>
        <v>2.2127473776982917E-2</v>
      </c>
      <c r="BI48" s="74">
        <f t="shared" si="22"/>
        <v>5.7323606442416606E-3</v>
      </c>
      <c r="BJ48" s="74">
        <f t="shared" si="22"/>
        <v>0.73794687018049843</v>
      </c>
      <c r="BK48" s="74">
        <f t="shared" si="23"/>
        <v>2.7180694438331309E-3</v>
      </c>
      <c r="BL48" s="74">
        <f t="shared" si="24"/>
        <v>0.25933506037566839</v>
      </c>
      <c r="BM48" s="74">
        <f t="shared" si="25"/>
        <v>1.8268578707509835</v>
      </c>
      <c r="BN48" s="74">
        <f t="shared" si="26"/>
        <v>-4.5268578707509848</v>
      </c>
      <c r="BO48" s="74">
        <f t="shared" si="27"/>
        <v>2.854739685852989</v>
      </c>
      <c r="BP48" s="74">
        <f t="shared" si="28"/>
        <v>2.8658248478641853E-2</v>
      </c>
      <c r="BQ48" s="42"/>
      <c r="BS48" s="42"/>
      <c r="BT48" s="42"/>
      <c r="BU48" s="42"/>
      <c r="BV48" s="42"/>
      <c r="BW48" s="42"/>
      <c r="BX48" s="42"/>
      <c r="BY48" s="42"/>
      <c r="BZ48" s="42"/>
      <c r="CA48" s="42"/>
      <c r="CB48" s="42"/>
      <c r="CC48" s="42"/>
      <c r="CD48" s="42"/>
      <c r="CE48" s="42"/>
      <c r="CF48" s="42"/>
      <c r="CG48" s="42"/>
      <c r="CH48" s="42"/>
      <c r="CI48" s="42"/>
      <c r="CJ48" s="42"/>
      <c r="CK48" s="42"/>
      <c r="CL48" s="42"/>
      <c r="CM48" s="42"/>
      <c r="CN48" s="42"/>
      <c r="CO48" s="42"/>
      <c r="CP48" s="42"/>
      <c r="CQ48" s="42"/>
      <c r="CR48" s="42"/>
      <c r="CS48" s="42"/>
      <c r="CT48" s="42"/>
      <c r="CU48" s="42"/>
      <c r="CV48" s="42"/>
      <c r="CW48" s="42"/>
      <c r="CX48" s="42"/>
      <c r="CY48" s="42"/>
      <c r="CZ48" s="42"/>
      <c r="DA48" s="42"/>
      <c r="DB48" s="42"/>
      <c r="DC48" s="42"/>
      <c r="DD48" s="42"/>
      <c r="DE48" s="42"/>
      <c r="DF48" s="42"/>
      <c r="DG48" s="28"/>
      <c r="DH48" s="28"/>
      <c r="DI48" s="28"/>
      <c r="DJ48" s="28"/>
      <c r="DK48" s="28"/>
      <c r="DL48" s="28"/>
      <c r="DM48" s="42"/>
      <c r="DN48" s="42"/>
      <c r="DO48" s="42"/>
      <c r="DP48" s="42"/>
      <c r="DQ48" s="42"/>
      <c r="DR48" s="42"/>
      <c r="DS48" s="42"/>
      <c r="DT48" s="42"/>
      <c r="DU48" s="42"/>
      <c r="DV48" s="42"/>
      <c r="DW48" s="42"/>
      <c r="DX48" s="42"/>
      <c r="DZ48" s="42"/>
      <c r="EA48" s="42"/>
      <c r="EB48" s="42"/>
      <c r="EC48" s="42"/>
      <c r="ED48" s="42"/>
      <c r="EE48" s="42"/>
      <c r="EF48" s="42"/>
      <c r="EG48" s="42"/>
      <c r="EH48" s="42"/>
      <c r="EI48" s="42"/>
      <c r="EJ48" s="42"/>
      <c r="EK48" s="42"/>
      <c r="EL48" s="42"/>
      <c r="EM48" s="42"/>
      <c r="EN48" s="42"/>
      <c r="EO48" s="42"/>
      <c r="EP48" s="42"/>
      <c r="EQ48" s="42"/>
      <c r="ER48" s="42"/>
    </row>
    <row r="49" spans="1:148" s="24" customFormat="1" x14ac:dyDescent="0.25">
      <c r="A49" s="210"/>
      <c r="B49" s="211">
        <v>18</v>
      </c>
      <c r="C49" s="212" t="s">
        <v>246</v>
      </c>
      <c r="D49" s="202">
        <f t="shared" si="0"/>
        <v>3.8464125250606697E-2</v>
      </c>
      <c r="E49" s="211" t="s">
        <v>849</v>
      </c>
      <c r="F49" s="211"/>
      <c r="G49" s="214"/>
      <c r="H49" s="211"/>
      <c r="I49" s="211">
        <v>1054.5999999999999</v>
      </c>
      <c r="J49" s="211"/>
      <c r="K49" s="211"/>
      <c r="L49" s="215">
        <v>34179</v>
      </c>
      <c r="M49" s="211">
        <v>7.5</v>
      </c>
      <c r="N49" s="69"/>
      <c r="O49" s="69"/>
      <c r="P49" s="211">
        <v>3750</v>
      </c>
      <c r="Q49" s="211"/>
      <c r="R49" s="211"/>
      <c r="S49" s="211">
        <v>520</v>
      </c>
      <c r="T49" s="211">
        <v>572</v>
      </c>
      <c r="U49" s="211">
        <v>20</v>
      </c>
      <c r="V49" s="211">
        <v>4.7</v>
      </c>
      <c r="W49" s="211">
        <v>734</v>
      </c>
      <c r="X49" s="211">
        <v>912.8</v>
      </c>
      <c r="Y49" s="211"/>
      <c r="Z49" s="211">
        <v>5</v>
      </c>
      <c r="AA49" s="211">
        <v>0.6</v>
      </c>
      <c r="AB49" s="211">
        <v>730</v>
      </c>
      <c r="AC49" s="206">
        <f t="shared" si="1"/>
        <v>22.618726565694352</v>
      </c>
      <c r="AD49" s="206">
        <f t="shared" si="1"/>
        <v>14.628407754079076</v>
      </c>
      <c r="AE49" s="206">
        <f t="shared" si="2"/>
        <v>0.99800399201596812</v>
      </c>
      <c r="AF49" s="206">
        <f t="shared" si="2"/>
        <v>0.38664034221783483</v>
      </c>
      <c r="AG49" s="206">
        <f t="shared" si="32"/>
        <v>20.70346656136293</v>
      </c>
      <c r="AH49" s="206">
        <f t="shared" si="32"/>
        <v>14.962413656316897</v>
      </c>
      <c r="AI49" s="206">
        <f t="shared" si="32"/>
        <v>0</v>
      </c>
      <c r="AJ49" s="206">
        <f t="shared" si="4"/>
        <v>0.10409986925056422</v>
      </c>
      <c r="AK49" s="206"/>
      <c r="AL49" s="206">
        <f t="shared" si="5"/>
        <v>38.631778654007235</v>
      </c>
      <c r="AM49" s="206">
        <f t="shared" si="6"/>
        <v>35.769980086930389</v>
      </c>
      <c r="AN49" s="202">
        <f t="shared" si="7"/>
        <v>3.8464125250606697E-2</v>
      </c>
      <c r="AO49" s="202" t="str">
        <f t="shared" si="29"/>
        <v>Pass</v>
      </c>
      <c r="AP49" s="207">
        <f t="shared" si="8"/>
        <v>2768.5</v>
      </c>
      <c r="AQ49" s="217">
        <v>2313</v>
      </c>
      <c r="AR49" s="211">
        <v>2160</v>
      </c>
      <c r="AS49" s="211">
        <v>69</v>
      </c>
      <c r="AT49" s="206">
        <f t="shared" si="33"/>
        <v>0.85413393570490648</v>
      </c>
      <c r="AU49" s="209">
        <f t="shared" si="10"/>
        <v>3.7945251472210992E-2</v>
      </c>
      <c r="AV49" s="206">
        <f t="shared" si="11"/>
        <v>27.271572707781839</v>
      </c>
      <c r="AW49" s="206" t="str">
        <f t="shared" si="12"/>
        <v>poor quality</v>
      </c>
      <c r="AX49" s="206">
        <f t="shared" si="13"/>
        <v>0.72270088740790595</v>
      </c>
      <c r="AY49" s="206">
        <f t="shared" si="14"/>
        <v>0.7065680382906887</v>
      </c>
      <c r="AZ49" s="206">
        <f t="shared" si="30"/>
        <v>1.5462193114891267</v>
      </c>
      <c r="BA49" s="206">
        <f t="shared" si="15"/>
        <v>0.37866254839295849</v>
      </c>
      <c r="BB49" s="206">
        <f>+AC49/AG49</f>
        <v>1.0925091456860516</v>
      </c>
      <c r="BC49" s="206">
        <f t="shared" si="17"/>
        <v>6.6879830492630826E-2</v>
      </c>
      <c r="BD49" s="206">
        <f t="shared" si="18"/>
        <v>4.8204680557141853E-2</v>
      </c>
      <c r="BE49" s="206">
        <f t="shared" si="31"/>
        <v>6.9574248942525984E-3</v>
      </c>
      <c r="BF49" s="206">
        <f t="shared" si="19"/>
        <v>1.7990771839767405</v>
      </c>
      <c r="BG49" s="206">
        <f t="shared" si="20"/>
        <v>0.58549534486287846</v>
      </c>
      <c r="BH49" s="206">
        <f t="shared" si="21"/>
        <v>2.5833757253432756E-2</v>
      </c>
      <c r="BI49" s="206">
        <f t="shared" si="22"/>
        <v>1.0008349490730192E-2</v>
      </c>
      <c r="BJ49" s="206">
        <f t="shared" si="22"/>
        <v>0.57879446706562609</v>
      </c>
      <c r="BK49" s="206">
        <f t="shared" si="23"/>
        <v>2.9102579592600935E-3</v>
      </c>
      <c r="BL49" s="206">
        <f t="shared" si="24"/>
        <v>0.41829527497511393</v>
      </c>
      <c r="BM49" s="206">
        <f t="shared" si="25"/>
        <v>1.8249983427638665</v>
      </c>
      <c r="BN49" s="206">
        <f t="shared" si="26"/>
        <v>-4.6249983427638668</v>
      </c>
      <c r="BO49" s="206">
        <f t="shared" si="27"/>
        <v>3.0008677215312267</v>
      </c>
      <c r="BP49" s="206">
        <f t="shared" si="28"/>
        <v>3.7174519852893363E-2</v>
      </c>
      <c r="BQ49" s="211" t="s">
        <v>841</v>
      </c>
      <c r="BS49" s="211" t="s">
        <v>841</v>
      </c>
      <c r="BT49" s="211" t="s">
        <v>841</v>
      </c>
      <c r="BU49" s="211" t="s">
        <v>841</v>
      </c>
      <c r="BV49" s="211" t="s">
        <v>841</v>
      </c>
      <c r="BW49" s="211" t="s">
        <v>841</v>
      </c>
      <c r="BX49" s="211" t="s">
        <v>841</v>
      </c>
      <c r="BY49" s="211" t="s">
        <v>841</v>
      </c>
      <c r="BZ49" s="211" t="s">
        <v>841</v>
      </c>
      <c r="CA49" s="211" t="s">
        <v>841</v>
      </c>
      <c r="CB49" s="211" t="s">
        <v>841</v>
      </c>
      <c r="CC49" s="211" t="s">
        <v>841</v>
      </c>
      <c r="CD49" s="211" t="s">
        <v>841</v>
      </c>
      <c r="CE49" s="211" t="s">
        <v>841</v>
      </c>
      <c r="CF49" s="211"/>
      <c r="CG49" s="211"/>
      <c r="CH49" s="211" t="s">
        <v>841</v>
      </c>
      <c r="CI49" s="211" t="s">
        <v>841</v>
      </c>
      <c r="CJ49" s="211" t="s">
        <v>841</v>
      </c>
      <c r="CK49" s="211" t="s">
        <v>841</v>
      </c>
      <c r="CL49" s="211"/>
      <c r="CM49" s="211" t="s">
        <v>842</v>
      </c>
      <c r="CN49" s="211"/>
      <c r="CO49" s="211" t="s">
        <v>492</v>
      </c>
      <c r="CP49" s="211">
        <v>2.67</v>
      </c>
      <c r="CQ49" s="211">
        <v>25</v>
      </c>
      <c r="CR49" s="211" t="s">
        <v>598</v>
      </c>
      <c r="CS49" s="211" t="s">
        <v>841</v>
      </c>
      <c r="CT49" s="211" t="s">
        <v>492</v>
      </c>
      <c r="CU49" s="211">
        <v>1054.3900000000001</v>
      </c>
      <c r="CV49" s="211" t="s">
        <v>44</v>
      </c>
      <c r="CW49" s="211">
        <v>144.76755399999999</v>
      </c>
      <c r="CX49" s="211">
        <v>-23.065804</v>
      </c>
      <c r="CY49" s="211">
        <v>216.2</v>
      </c>
      <c r="CZ49" s="211"/>
      <c r="DA49" s="211" t="s">
        <v>843</v>
      </c>
      <c r="DB49" s="201"/>
      <c r="DC49" s="211">
        <v>3818</v>
      </c>
      <c r="DD49" s="211"/>
      <c r="DE49" s="211"/>
      <c r="DF49" s="211"/>
      <c r="DG49" s="201"/>
      <c r="DH49" s="201"/>
      <c r="DI49" s="201"/>
      <c r="DJ49" s="201"/>
      <c r="DK49" s="201"/>
      <c r="DL49" s="201"/>
      <c r="DM49" s="201"/>
      <c r="DN49" s="201"/>
      <c r="DO49" s="201"/>
      <c r="DP49" s="201"/>
      <c r="DQ49" s="201"/>
      <c r="DR49" s="201"/>
      <c r="DS49" s="201"/>
      <c r="DT49" s="201"/>
      <c r="DU49" s="201"/>
      <c r="DV49" s="201"/>
      <c r="DW49" s="201"/>
      <c r="DX49" s="201"/>
      <c r="DZ49" s="201"/>
      <c r="EA49" s="201"/>
      <c r="EB49" s="201"/>
      <c r="EC49" s="201"/>
      <c r="ED49" s="201"/>
      <c r="EE49" s="201"/>
      <c r="EF49" s="201"/>
      <c r="EG49" s="201"/>
      <c r="EH49" s="201"/>
      <c r="EI49" s="201"/>
      <c r="EJ49" s="201"/>
      <c r="EK49" s="201"/>
      <c r="EL49" s="201"/>
      <c r="EM49" s="201"/>
      <c r="EN49" s="201"/>
      <c r="EO49" s="201"/>
      <c r="EP49" s="201"/>
      <c r="EQ49" s="201"/>
      <c r="ER49" s="201"/>
    </row>
    <row r="50" spans="1:148" s="24" customFormat="1" x14ac:dyDescent="0.25">
      <c r="A50" s="200"/>
      <c r="B50" s="201" t="s">
        <v>844</v>
      </c>
      <c r="C50" s="216" t="s">
        <v>845</v>
      </c>
      <c r="D50" s="202">
        <f t="shared" si="0"/>
        <v>3.8464125250606697E-2</v>
      </c>
      <c r="E50" s="201" t="s">
        <v>850</v>
      </c>
      <c r="F50" s="201"/>
      <c r="G50" s="203"/>
      <c r="H50" s="201"/>
      <c r="I50" s="204"/>
      <c r="J50" s="201"/>
      <c r="K50" s="201"/>
      <c r="L50" s="204">
        <v>34212</v>
      </c>
      <c r="M50" s="205">
        <v>7.5</v>
      </c>
      <c r="N50" s="81"/>
      <c r="O50" s="81"/>
      <c r="P50" s="201">
        <v>3750</v>
      </c>
      <c r="Q50" s="201"/>
      <c r="R50" s="201"/>
      <c r="S50" s="201">
        <v>520</v>
      </c>
      <c r="T50" s="201">
        <v>572</v>
      </c>
      <c r="U50" s="201">
        <v>20</v>
      </c>
      <c r="V50" s="201">
        <v>4.7</v>
      </c>
      <c r="W50" s="201">
        <v>734</v>
      </c>
      <c r="X50" s="201">
        <v>912.8</v>
      </c>
      <c r="Y50" s="201"/>
      <c r="Z50" s="201">
        <v>5</v>
      </c>
      <c r="AA50" s="201">
        <v>0.6</v>
      </c>
      <c r="AB50" s="201"/>
      <c r="AC50" s="206">
        <f t="shared" si="1"/>
        <v>22.618726565694352</v>
      </c>
      <c r="AD50" s="206">
        <f t="shared" si="1"/>
        <v>14.628407754079076</v>
      </c>
      <c r="AE50" s="206">
        <f t="shared" si="2"/>
        <v>0.99800399201596812</v>
      </c>
      <c r="AF50" s="206">
        <f t="shared" si="2"/>
        <v>0.38664034221783483</v>
      </c>
      <c r="AG50" s="206">
        <f t="shared" si="32"/>
        <v>20.70346656136293</v>
      </c>
      <c r="AH50" s="206">
        <f t="shared" si="32"/>
        <v>14.962413656316897</v>
      </c>
      <c r="AI50" s="206">
        <f t="shared" si="32"/>
        <v>0</v>
      </c>
      <c r="AJ50" s="206">
        <f t="shared" si="4"/>
        <v>0.10409986925056422</v>
      </c>
      <c r="AK50" s="206"/>
      <c r="AL50" s="206">
        <f t="shared" si="5"/>
        <v>38.631778654007235</v>
      </c>
      <c r="AM50" s="206">
        <f t="shared" si="6"/>
        <v>35.769980086930389</v>
      </c>
      <c r="AN50" s="202">
        <f t="shared" si="7"/>
        <v>3.8464125250606697E-2</v>
      </c>
      <c r="AO50" s="202" t="str">
        <f t="shared" si="29"/>
        <v>Pass</v>
      </c>
      <c r="AP50" s="207">
        <f t="shared" si="8"/>
        <v>2768.5</v>
      </c>
      <c r="AQ50" s="208"/>
      <c r="AR50" s="201">
        <v>2313</v>
      </c>
      <c r="AS50" s="201">
        <v>69</v>
      </c>
      <c r="AT50" s="206">
        <f t="shared" si="33"/>
        <v>0.85413393570490648</v>
      </c>
      <c r="AU50" s="209">
        <f t="shared" si="10"/>
        <v>3.7945251472210992E-2</v>
      </c>
      <c r="AV50" s="206">
        <f t="shared" si="11"/>
        <v>27.271572707781839</v>
      </c>
      <c r="AW50" s="206" t="str">
        <f t="shared" si="12"/>
        <v>poor quality</v>
      </c>
      <c r="AX50" s="206">
        <f t="shared" si="13"/>
        <v>0.72270088740790595</v>
      </c>
      <c r="AY50" s="206">
        <f t="shared" si="14"/>
        <v>0.7065680382906887</v>
      </c>
      <c r="AZ50" s="206">
        <f t="shared" si="30"/>
        <v>1.5462193114891267</v>
      </c>
      <c r="BA50" s="206">
        <f t="shared" si="15"/>
        <v>0.37866254839295849</v>
      </c>
      <c r="BB50" s="206">
        <f>+AC50/AG50</f>
        <v>1.0925091456860516</v>
      </c>
      <c r="BC50" s="206">
        <f t="shared" si="17"/>
        <v>6.6879830492630826E-2</v>
      </c>
      <c r="BD50" s="206">
        <f t="shared" si="18"/>
        <v>4.8204680557141853E-2</v>
      </c>
      <c r="BE50" s="206">
        <f t="shared" si="31"/>
        <v>6.9574248942525984E-3</v>
      </c>
      <c r="BF50" s="206">
        <f t="shared" si="19"/>
        <v>1.7990771839767405</v>
      </c>
      <c r="BG50" s="206">
        <f t="shared" si="20"/>
        <v>0.58549534486287846</v>
      </c>
      <c r="BH50" s="206">
        <f t="shared" si="21"/>
        <v>2.5833757253432756E-2</v>
      </c>
      <c r="BI50" s="206">
        <f t="shared" si="22"/>
        <v>1.0008349490730192E-2</v>
      </c>
      <c r="BJ50" s="206">
        <f t="shared" si="22"/>
        <v>0.57879446706562609</v>
      </c>
      <c r="BK50" s="206">
        <f t="shared" si="23"/>
        <v>2.9102579592600935E-3</v>
      </c>
      <c r="BL50" s="206">
        <f t="shared" si="24"/>
        <v>0.41829527497511393</v>
      </c>
      <c r="BM50" s="206">
        <f t="shared" si="25"/>
        <v>1.8249983427638665</v>
      </c>
      <c r="BN50" s="206">
        <f t="shared" si="26"/>
        <v>-4.6249983427638668</v>
      </c>
      <c r="BO50" s="206">
        <f t="shared" si="27"/>
        <v>3.0008677215312267</v>
      </c>
      <c r="BP50" s="206">
        <f t="shared" si="28"/>
        <v>3.7174519852893363E-2</v>
      </c>
      <c r="BQ50" s="201"/>
      <c r="BS50" s="201"/>
      <c r="BT50" s="201"/>
      <c r="BU50" s="201"/>
      <c r="BV50" s="201"/>
      <c r="BW50" s="201"/>
      <c r="BX50" s="201"/>
      <c r="BY50" s="201"/>
      <c r="BZ50" s="201"/>
      <c r="CA50" s="201"/>
      <c r="CB50" s="201"/>
      <c r="CC50" s="201"/>
      <c r="CD50" s="201"/>
      <c r="CE50" s="201"/>
      <c r="CF50" s="201"/>
      <c r="CG50" s="201"/>
      <c r="CH50" s="201"/>
      <c r="CI50" s="201"/>
      <c r="CJ50" s="201"/>
      <c r="CK50" s="201"/>
      <c r="CL50" s="201"/>
      <c r="CM50" s="201"/>
      <c r="CN50" s="201"/>
      <c r="CO50" s="201"/>
      <c r="CP50" s="201"/>
      <c r="CQ50" s="201"/>
      <c r="CR50" s="201"/>
      <c r="CS50" s="201"/>
      <c r="CT50" s="201"/>
      <c r="CU50" s="201"/>
      <c r="CV50" s="201"/>
      <c r="CW50" s="201"/>
      <c r="CX50" s="201"/>
      <c r="CY50" s="201"/>
      <c r="CZ50" s="201"/>
      <c r="DA50" s="201"/>
      <c r="DB50" s="201"/>
      <c r="DC50" s="201"/>
      <c r="DD50" s="201"/>
      <c r="DE50" s="201"/>
      <c r="DF50" s="201"/>
      <c r="DG50" s="201"/>
      <c r="DH50" s="201"/>
      <c r="DI50" s="201"/>
      <c r="DJ50" s="201"/>
      <c r="DK50" s="201"/>
      <c r="DL50" s="201"/>
      <c r="DM50" s="201"/>
      <c r="DN50" s="201"/>
      <c r="DO50" s="201"/>
      <c r="DP50" s="201"/>
      <c r="DQ50" s="201"/>
      <c r="DR50" s="201"/>
      <c r="DS50" s="201"/>
      <c r="DT50" s="201"/>
      <c r="DU50" s="201"/>
      <c r="DV50" s="201"/>
      <c r="DW50" s="201"/>
      <c r="DX50" s="201"/>
      <c r="DZ50" s="201"/>
      <c r="EA50" s="201"/>
      <c r="EB50" s="201"/>
      <c r="EC50" s="201"/>
      <c r="ED50" s="201"/>
      <c r="EE50" s="201"/>
      <c r="EF50" s="201"/>
      <c r="EG50" s="201"/>
      <c r="EH50" s="201"/>
      <c r="EI50" s="201"/>
      <c r="EJ50" s="201"/>
      <c r="EK50" s="201"/>
      <c r="EL50" s="201"/>
      <c r="EM50" s="201"/>
      <c r="EN50" s="201"/>
      <c r="EO50" s="201"/>
      <c r="EP50" s="201"/>
      <c r="EQ50" s="201"/>
      <c r="ER50" s="201"/>
    </row>
    <row r="51" spans="1:148" s="24" customFormat="1" x14ac:dyDescent="0.25">
      <c r="A51" s="210"/>
      <c r="B51" s="211">
        <v>15</v>
      </c>
      <c r="C51" s="212" t="s">
        <v>246</v>
      </c>
      <c r="D51" s="202">
        <f t="shared" si="0"/>
        <v>4.7716602935792803E-3</v>
      </c>
      <c r="E51" s="218">
        <v>43313</v>
      </c>
      <c r="F51" s="218"/>
      <c r="G51" s="214"/>
      <c r="H51" s="211"/>
      <c r="I51" s="211">
        <v>1023</v>
      </c>
      <c r="J51" s="211"/>
      <c r="K51" s="211"/>
      <c r="L51" s="215">
        <v>34179</v>
      </c>
      <c r="M51" s="211">
        <v>7.8</v>
      </c>
      <c r="N51" s="85"/>
      <c r="O51" s="85"/>
      <c r="P51" s="211">
        <v>2030</v>
      </c>
      <c r="Q51" s="211"/>
      <c r="R51" s="211"/>
      <c r="S51" s="211">
        <v>475</v>
      </c>
      <c r="T51" s="211">
        <v>4</v>
      </c>
      <c r="U51" s="211">
        <v>21</v>
      </c>
      <c r="V51" s="211">
        <v>4.2</v>
      </c>
      <c r="W51" s="211">
        <v>135</v>
      </c>
      <c r="X51" s="211">
        <v>995.2</v>
      </c>
      <c r="Y51" s="211"/>
      <c r="Z51" s="211">
        <v>108</v>
      </c>
      <c r="AA51" s="211" t="s">
        <v>780</v>
      </c>
      <c r="AB51" s="211">
        <v>796</v>
      </c>
      <c r="AC51" s="206">
        <f t="shared" si="1"/>
        <v>20.661336766740032</v>
      </c>
      <c r="AD51" s="206">
        <f t="shared" si="1"/>
        <v>0.10229655772083271</v>
      </c>
      <c r="AE51" s="206">
        <f t="shared" si="2"/>
        <v>1.0479041916167666</v>
      </c>
      <c r="AF51" s="206">
        <f t="shared" si="2"/>
        <v>0.34550839091806518</v>
      </c>
      <c r="AG51" s="206">
        <f t="shared" si="32"/>
        <v>3.8078582912588494</v>
      </c>
      <c r="AH51" s="206">
        <f t="shared" si="32"/>
        <v>16.313096045975655</v>
      </c>
      <c r="AI51" s="206">
        <f t="shared" si="32"/>
        <v>0</v>
      </c>
      <c r="AJ51" s="206">
        <f t="shared" si="4"/>
        <v>2.2485571758121874</v>
      </c>
      <c r="AK51" s="206"/>
      <c r="AL51" s="206">
        <f t="shared" si="5"/>
        <v>22.157045906995698</v>
      </c>
      <c r="AM51" s="206">
        <f t="shared" si="6"/>
        <v>22.369511513046692</v>
      </c>
      <c r="AN51" s="202">
        <f t="shared" si="7"/>
        <v>-4.7716602935792803E-3</v>
      </c>
      <c r="AO51" s="202" t="str">
        <f t="shared" si="29"/>
        <v>Pass</v>
      </c>
      <c r="AP51" s="207">
        <f t="shared" si="8"/>
        <v>1742.4</v>
      </c>
      <c r="AQ51" s="217">
        <v>1245</v>
      </c>
      <c r="AR51" s="211">
        <v>1149</v>
      </c>
      <c r="AS51" s="211">
        <v>70</v>
      </c>
      <c r="AT51" s="206">
        <f t="shared" si="33"/>
        <v>1.2128579707114291</v>
      </c>
      <c r="AU51" s="209">
        <f t="shared" si="10"/>
        <v>2.4084263589194702E-2</v>
      </c>
      <c r="AV51" s="206">
        <f t="shared" si="11"/>
        <v>24.832542419037498</v>
      </c>
      <c r="AW51" s="206" t="str">
        <f t="shared" si="12"/>
        <v>poor quality</v>
      </c>
      <c r="AX51" s="206">
        <f t="shared" si="13"/>
        <v>4.2840606971701849</v>
      </c>
      <c r="AY51" s="206">
        <f t="shared" si="14"/>
        <v>2.6864591562049497E-2</v>
      </c>
      <c r="AZ51" s="206">
        <f t="shared" si="30"/>
        <v>201.97489756326715</v>
      </c>
      <c r="BA51" s="206">
        <f t="shared" si="15"/>
        <v>4.6168861205696365E-3</v>
      </c>
      <c r="BB51" s="206">
        <f>+AC51/AG51</f>
        <v>5.4259731288239585</v>
      </c>
      <c r="BC51" s="206">
        <f t="shared" si="17"/>
        <v>0.36593078732301776</v>
      </c>
      <c r="BD51" s="206">
        <f t="shared" si="18"/>
        <v>0.2751951652251054</v>
      </c>
      <c r="BE51" s="206">
        <f t="shared" si="31"/>
        <v>0.13783754901430212</v>
      </c>
      <c r="BF51" s="206">
        <f t="shared" si="19"/>
        <v>5.4528377203860083</v>
      </c>
      <c r="BG51" s="206">
        <f t="shared" si="20"/>
        <v>0.93249510126332213</v>
      </c>
      <c r="BH51" s="206">
        <f t="shared" si="21"/>
        <v>4.7294399985239426E-2</v>
      </c>
      <c r="BI51" s="206">
        <f t="shared" si="22"/>
        <v>1.5593612630868675E-2</v>
      </c>
      <c r="BJ51" s="206">
        <f t="shared" si="22"/>
        <v>0.17022536629992888</v>
      </c>
      <c r="BK51" s="206">
        <f t="shared" si="23"/>
        <v>0.10051883227314772</v>
      </c>
      <c r="BL51" s="206">
        <f t="shared" si="24"/>
        <v>0.72925580142692337</v>
      </c>
      <c r="BM51" s="206">
        <f t="shared" si="25"/>
        <v>1.7874636068272811</v>
      </c>
      <c r="BN51" s="206">
        <f t="shared" si="26"/>
        <v>-4.2874636068272824</v>
      </c>
      <c r="BO51" s="206">
        <f t="shared" si="27"/>
        <v>2.9796784224612889</v>
      </c>
      <c r="BP51" s="206">
        <f t="shared" si="28"/>
        <v>6.7108321590966649E-2</v>
      </c>
      <c r="BQ51" s="211" t="s">
        <v>841</v>
      </c>
      <c r="BS51" s="211" t="s">
        <v>841</v>
      </c>
      <c r="BT51" s="211" t="s">
        <v>841</v>
      </c>
      <c r="BU51" s="211" t="s">
        <v>841</v>
      </c>
      <c r="BV51" s="211" t="s">
        <v>841</v>
      </c>
      <c r="BW51" s="211" t="s">
        <v>841</v>
      </c>
      <c r="BX51" s="211" t="s">
        <v>841</v>
      </c>
      <c r="BY51" s="211" t="s">
        <v>841</v>
      </c>
      <c r="BZ51" s="211" t="s">
        <v>841</v>
      </c>
      <c r="CA51" s="211" t="s">
        <v>841</v>
      </c>
      <c r="CB51" s="211" t="s">
        <v>841</v>
      </c>
      <c r="CC51" s="211" t="s">
        <v>841</v>
      </c>
      <c r="CD51" s="211" t="s">
        <v>841</v>
      </c>
      <c r="CE51" s="211" t="s">
        <v>841</v>
      </c>
      <c r="CF51" s="211"/>
      <c r="CG51" s="211"/>
      <c r="CH51" s="211" t="s">
        <v>841</v>
      </c>
      <c r="CI51" s="211" t="s">
        <v>841</v>
      </c>
      <c r="CJ51" s="211" t="s">
        <v>841</v>
      </c>
      <c r="CK51" s="211" t="s">
        <v>841</v>
      </c>
      <c r="CL51" s="211"/>
      <c r="CM51" s="211" t="s">
        <v>842</v>
      </c>
      <c r="CN51" s="211"/>
      <c r="CO51" s="211" t="s">
        <v>492</v>
      </c>
      <c r="CP51" s="211">
        <v>4.93</v>
      </c>
      <c r="CQ51" s="211">
        <v>25</v>
      </c>
      <c r="CR51" s="211" t="s">
        <v>598</v>
      </c>
      <c r="CS51" s="211" t="s">
        <v>841</v>
      </c>
      <c r="CT51" s="211" t="s">
        <v>492</v>
      </c>
      <c r="CU51" s="211">
        <v>1022.79</v>
      </c>
      <c r="CV51" s="211" t="s">
        <v>44</v>
      </c>
      <c r="CW51" s="211">
        <v>144.76755399999999</v>
      </c>
      <c r="CX51" s="211">
        <v>-23.065804</v>
      </c>
      <c r="CY51" s="211">
        <v>216.2</v>
      </c>
      <c r="CZ51" s="211"/>
      <c r="DA51" s="211" t="s">
        <v>843</v>
      </c>
      <c r="DB51" s="201"/>
      <c r="DC51" s="211">
        <v>3818</v>
      </c>
      <c r="DD51" s="211"/>
      <c r="DE51" s="211"/>
      <c r="DF51" s="211"/>
      <c r="DG51" s="201"/>
      <c r="DH51" s="201"/>
      <c r="DI51" s="201"/>
      <c r="DJ51" s="201"/>
      <c r="DK51" s="201"/>
      <c r="DL51" s="201"/>
      <c r="DM51" s="201"/>
      <c r="DN51" s="201"/>
      <c r="DO51" s="201"/>
      <c r="DP51" s="201"/>
      <c r="DQ51" s="201"/>
      <c r="DR51" s="201"/>
      <c r="DS51" s="201"/>
      <c r="DT51" s="201"/>
      <c r="DU51" s="201"/>
      <c r="DV51" s="201"/>
      <c r="DW51" s="201"/>
      <c r="DX51" s="201"/>
      <c r="DZ51" s="201"/>
      <c r="EA51" s="201"/>
      <c r="EB51" s="201"/>
      <c r="EC51" s="201"/>
      <c r="ED51" s="201"/>
      <c r="EE51" s="201"/>
      <c r="EF51" s="201"/>
      <c r="EG51" s="201"/>
      <c r="EH51" s="201"/>
      <c r="EI51" s="201"/>
      <c r="EJ51" s="201"/>
      <c r="EK51" s="201"/>
      <c r="EL51" s="201"/>
      <c r="EM51" s="201"/>
      <c r="EN51" s="201"/>
      <c r="EO51" s="201"/>
      <c r="EP51" s="201"/>
      <c r="EQ51" s="201"/>
      <c r="ER51" s="201"/>
    </row>
    <row r="52" spans="1:148" s="24" customFormat="1" x14ac:dyDescent="0.25">
      <c r="A52" s="210"/>
      <c r="B52" s="211">
        <v>17</v>
      </c>
      <c r="C52" s="212" t="s">
        <v>246</v>
      </c>
      <c r="D52" s="202">
        <f t="shared" si="0"/>
        <v>3.4896872417655864E-2</v>
      </c>
      <c r="E52" s="218">
        <v>44044</v>
      </c>
      <c r="F52" s="218"/>
      <c r="G52" s="214"/>
      <c r="H52" s="211"/>
      <c r="I52" s="211">
        <v>1054.5999999999999</v>
      </c>
      <c r="J52" s="211"/>
      <c r="K52" s="211"/>
      <c r="L52" s="215">
        <v>34179</v>
      </c>
      <c r="M52" s="211">
        <v>7.4</v>
      </c>
      <c r="N52" s="85"/>
      <c r="O52" s="85"/>
      <c r="P52" s="211">
        <v>3170</v>
      </c>
      <c r="Q52" s="211"/>
      <c r="R52" s="211"/>
      <c r="S52" s="211">
        <v>485</v>
      </c>
      <c r="T52" s="211">
        <v>410</v>
      </c>
      <c r="U52" s="211">
        <v>21</v>
      </c>
      <c r="V52" s="211">
        <v>3</v>
      </c>
      <c r="W52" s="211">
        <v>592</v>
      </c>
      <c r="X52" s="211">
        <v>847.9</v>
      </c>
      <c r="Y52" s="211"/>
      <c r="Z52" s="211">
        <v>3</v>
      </c>
      <c r="AA52" s="211">
        <v>0.3</v>
      </c>
      <c r="AB52" s="211">
        <v>678</v>
      </c>
      <c r="AC52" s="206">
        <f t="shared" si="1"/>
        <v>21.096312277618772</v>
      </c>
      <c r="AD52" s="206">
        <f t="shared" si="1"/>
        <v>10.485397166385352</v>
      </c>
      <c r="AE52" s="206">
        <f t="shared" si="2"/>
        <v>1.0479041916167666</v>
      </c>
      <c r="AF52" s="206">
        <f t="shared" si="2"/>
        <v>0.24679170779861795</v>
      </c>
      <c r="AG52" s="206">
        <f t="shared" si="32"/>
        <v>16.698163766112881</v>
      </c>
      <c r="AH52" s="206">
        <f t="shared" si="32"/>
        <v>13.898587356694893</v>
      </c>
      <c r="AI52" s="206">
        <f t="shared" si="32"/>
        <v>0</v>
      </c>
      <c r="AJ52" s="206">
        <f t="shared" si="4"/>
        <v>6.2459921550338533E-2</v>
      </c>
      <c r="AK52" s="206"/>
      <c r="AL52" s="206">
        <f t="shared" si="5"/>
        <v>32.876405343419513</v>
      </c>
      <c r="AM52" s="206">
        <f t="shared" si="6"/>
        <v>30.659211044358113</v>
      </c>
      <c r="AN52" s="202">
        <f t="shared" si="7"/>
        <v>3.4896872417655864E-2</v>
      </c>
      <c r="AO52" s="202" t="str">
        <f t="shared" si="29"/>
        <v>Pass</v>
      </c>
      <c r="AP52" s="207">
        <f t="shared" si="8"/>
        <v>2361.9</v>
      </c>
      <c r="AQ52" s="217">
        <v>1938</v>
      </c>
      <c r="AR52" s="211">
        <v>1816</v>
      </c>
      <c r="AS52" s="211">
        <v>65</v>
      </c>
      <c r="AT52" s="206">
        <f t="shared" si="33"/>
        <v>0.74329223862954841</v>
      </c>
      <c r="AU52" s="209">
        <f t="shared" si="10"/>
        <v>3.2446386104371672E-2</v>
      </c>
      <c r="AV52" s="206">
        <f t="shared" si="11"/>
        <v>26.30326618720991</v>
      </c>
      <c r="AW52" s="206" t="str">
        <f t="shared" si="12"/>
        <v>poor quality</v>
      </c>
      <c r="AX52" s="206">
        <f t="shared" si="13"/>
        <v>0.83234225938666229</v>
      </c>
      <c r="AY52" s="206">
        <f t="shared" si="14"/>
        <v>0.62793713807408769</v>
      </c>
      <c r="AZ52" s="206">
        <f t="shared" si="30"/>
        <v>2.0119707382425589</v>
      </c>
      <c r="BA52" s="206">
        <f t="shared" si="15"/>
        <v>0.31893380851273911</v>
      </c>
      <c r="BB52" s="206">
        <f>+AC52/AG52</f>
        <v>1.2633911472608419</v>
      </c>
      <c r="BC52" s="206">
        <f t="shared" si="17"/>
        <v>7.7535225881712216E-2</v>
      </c>
      <c r="BD52" s="206">
        <f t="shared" si="18"/>
        <v>6.2755654232076408E-2</v>
      </c>
      <c r="BE52" s="206">
        <f t="shared" si="31"/>
        <v>4.4939762543746466E-3</v>
      </c>
      <c r="BF52" s="206">
        <f t="shared" si="19"/>
        <v>1.8913282853349296</v>
      </c>
      <c r="BG52" s="206">
        <f t="shared" si="20"/>
        <v>0.64168549016388665</v>
      </c>
      <c r="BH52" s="206">
        <f t="shared" si="21"/>
        <v>3.187405011802829E-2</v>
      </c>
      <c r="BI52" s="206">
        <f t="shared" si="22"/>
        <v>7.5066512053458233E-3</v>
      </c>
      <c r="BJ52" s="206">
        <f t="shared" si="22"/>
        <v>0.54463775150488314</v>
      </c>
      <c r="BK52" s="206">
        <f t="shared" si="23"/>
        <v>2.037231860270989E-3</v>
      </c>
      <c r="BL52" s="206">
        <f t="shared" si="24"/>
        <v>0.45332501663484592</v>
      </c>
      <c r="BM52" s="206">
        <f t="shared" si="25"/>
        <v>1.8570293389091626</v>
      </c>
      <c r="BN52" s="206">
        <f t="shared" si="26"/>
        <v>-4.7570293389091631</v>
      </c>
      <c r="BO52" s="206">
        <f t="shared" si="27"/>
        <v>2.9796784224612889</v>
      </c>
      <c r="BP52" s="206">
        <f t="shared" si="28"/>
        <v>4.0995117813712456E-2</v>
      </c>
      <c r="BQ52" s="211" t="s">
        <v>841</v>
      </c>
      <c r="BS52" s="211" t="s">
        <v>841</v>
      </c>
      <c r="BT52" s="211" t="s">
        <v>841</v>
      </c>
      <c r="BU52" s="211" t="s">
        <v>841</v>
      </c>
      <c r="BV52" s="211" t="s">
        <v>841</v>
      </c>
      <c r="BW52" s="211" t="s">
        <v>841</v>
      </c>
      <c r="BX52" s="211" t="s">
        <v>841</v>
      </c>
      <c r="BY52" s="211" t="s">
        <v>841</v>
      </c>
      <c r="BZ52" s="211" t="s">
        <v>841</v>
      </c>
      <c r="CA52" s="211" t="s">
        <v>841</v>
      </c>
      <c r="CB52" s="211" t="s">
        <v>841</v>
      </c>
      <c r="CC52" s="211" t="s">
        <v>841</v>
      </c>
      <c r="CD52" s="211" t="s">
        <v>841</v>
      </c>
      <c r="CE52" s="211" t="s">
        <v>841</v>
      </c>
      <c r="CF52" s="211"/>
      <c r="CG52" s="211"/>
      <c r="CH52" s="211" t="s">
        <v>841</v>
      </c>
      <c r="CI52" s="211" t="s">
        <v>841</v>
      </c>
      <c r="CJ52" s="211" t="s">
        <v>841</v>
      </c>
      <c r="CK52" s="211" t="s">
        <v>841</v>
      </c>
      <c r="CL52" s="211"/>
      <c r="CM52" s="211" t="s">
        <v>842</v>
      </c>
      <c r="CN52" s="211"/>
      <c r="CO52" s="211" t="s">
        <v>492</v>
      </c>
      <c r="CP52" s="211">
        <v>3.15</v>
      </c>
      <c r="CQ52" s="211">
        <v>25</v>
      </c>
      <c r="CR52" s="211" t="s">
        <v>598</v>
      </c>
      <c r="CS52" s="211" t="s">
        <v>841</v>
      </c>
      <c r="CT52" s="211" t="s">
        <v>492</v>
      </c>
      <c r="CU52" s="211">
        <v>1054.3900000000001</v>
      </c>
      <c r="CV52" s="211" t="s">
        <v>44</v>
      </c>
      <c r="CW52" s="211">
        <v>144.76755399999999</v>
      </c>
      <c r="CX52" s="211">
        <v>-23.065804</v>
      </c>
      <c r="CY52" s="211">
        <v>216.2</v>
      </c>
      <c r="CZ52" s="211"/>
      <c r="DA52" s="211" t="s">
        <v>843</v>
      </c>
      <c r="DB52" s="201"/>
      <c r="DC52" s="211">
        <v>3818</v>
      </c>
      <c r="DD52" s="211"/>
      <c r="DE52" s="211"/>
      <c r="DF52" s="211"/>
      <c r="DG52" s="201"/>
      <c r="DH52" s="201"/>
      <c r="DI52" s="201"/>
      <c r="DJ52" s="201"/>
      <c r="DK52" s="201"/>
      <c r="DL52" s="201"/>
      <c r="DM52" s="201"/>
      <c r="DN52" s="201"/>
      <c r="DO52" s="201"/>
      <c r="DP52" s="201"/>
      <c r="DQ52" s="201"/>
      <c r="DR52" s="201"/>
      <c r="DS52" s="201"/>
      <c r="DT52" s="201"/>
      <c r="DU52" s="201"/>
      <c r="DV52" s="201"/>
      <c r="DW52" s="201"/>
      <c r="DX52" s="201"/>
      <c r="DZ52" s="201"/>
      <c r="EA52" s="201"/>
      <c r="EB52" s="201"/>
      <c r="EC52" s="201"/>
      <c r="ED52" s="201"/>
      <c r="EE52" s="201"/>
      <c r="EF52" s="201"/>
      <c r="EG52" s="201"/>
      <c r="EH52" s="201"/>
      <c r="EI52" s="201"/>
      <c r="EJ52" s="201"/>
      <c r="EK52" s="201"/>
      <c r="EL52" s="201"/>
      <c r="EM52" s="201"/>
      <c r="EN52" s="201"/>
      <c r="EO52" s="201"/>
      <c r="EP52" s="201"/>
      <c r="EQ52" s="201"/>
      <c r="ER52" s="201"/>
    </row>
    <row r="53" spans="1:148" x14ac:dyDescent="0.25">
      <c r="A53" s="91"/>
      <c r="B53" s="85"/>
      <c r="C53" s="92" t="s">
        <v>851</v>
      </c>
      <c r="D53" s="59"/>
      <c r="E53" s="93" t="s">
        <v>852</v>
      </c>
      <c r="F53" s="93"/>
      <c r="G53" s="94" t="s">
        <v>38</v>
      </c>
      <c r="H53" s="92"/>
      <c r="I53" s="92"/>
      <c r="J53" s="85"/>
      <c r="K53" s="85"/>
      <c r="L53" s="89"/>
      <c r="M53" s="85"/>
      <c r="N53" s="85"/>
      <c r="O53" s="85"/>
      <c r="P53" s="85"/>
      <c r="Q53" s="85"/>
      <c r="R53" s="85"/>
      <c r="S53" s="85"/>
      <c r="T53" s="85"/>
      <c r="U53" s="85"/>
      <c r="V53" s="85"/>
      <c r="W53" s="85"/>
      <c r="X53" s="85"/>
      <c r="Y53" s="85"/>
      <c r="Z53" s="85"/>
      <c r="AA53" s="85"/>
      <c r="AB53" s="85"/>
      <c r="AC53" s="62"/>
      <c r="AD53" s="62"/>
      <c r="AE53" s="62"/>
      <c r="AF53" s="62"/>
      <c r="AG53" s="62"/>
      <c r="AH53" s="62"/>
      <c r="AI53" s="62"/>
      <c r="AJ53" s="62"/>
      <c r="AK53" s="62"/>
      <c r="AL53" s="62"/>
      <c r="AM53" s="62"/>
      <c r="AN53" s="59"/>
      <c r="AO53" s="59"/>
      <c r="AP53" s="63"/>
      <c r="AQ53" s="90"/>
      <c r="AR53" s="85"/>
      <c r="AS53" s="85"/>
      <c r="AT53" s="62"/>
      <c r="AU53" s="64"/>
      <c r="AV53" s="62"/>
      <c r="AW53" s="62"/>
      <c r="AX53" s="62"/>
      <c r="AY53" s="62"/>
      <c r="AZ53" s="62"/>
      <c r="BA53" s="62"/>
      <c r="BB53" s="74"/>
      <c r="BC53" s="62"/>
      <c r="BD53" s="62"/>
      <c r="BE53" s="62"/>
      <c r="BF53" s="62"/>
      <c r="BG53" s="62"/>
      <c r="BH53" s="62"/>
      <c r="BI53" s="62"/>
      <c r="BJ53" s="62"/>
      <c r="BK53" s="62"/>
      <c r="BL53" s="62"/>
      <c r="BM53" s="62"/>
      <c r="BN53" s="62"/>
      <c r="BO53" s="62"/>
      <c r="BP53" s="62"/>
      <c r="BQ53" s="85"/>
      <c r="BS53" s="85"/>
      <c r="BT53" s="85"/>
      <c r="BU53" s="85"/>
      <c r="BV53" s="85"/>
      <c r="BW53" s="85"/>
      <c r="BX53" s="85"/>
      <c r="BY53" s="85"/>
      <c r="BZ53" s="85"/>
      <c r="CA53" s="85"/>
      <c r="CB53" s="85"/>
      <c r="CC53" s="85"/>
      <c r="CD53" s="85"/>
      <c r="CE53" s="85"/>
      <c r="CF53" s="85"/>
      <c r="CG53" s="85"/>
      <c r="CH53" s="85"/>
      <c r="CI53" s="85"/>
      <c r="CJ53" s="85"/>
      <c r="CK53" s="85"/>
      <c r="CL53" s="85"/>
      <c r="CM53" s="85"/>
      <c r="CN53" s="85"/>
      <c r="CO53" s="85"/>
      <c r="CP53" s="85"/>
      <c r="CQ53" s="85"/>
      <c r="CR53" s="85"/>
      <c r="CS53" s="85"/>
      <c r="CT53" s="85"/>
      <c r="CU53" s="85"/>
      <c r="CV53" s="85"/>
      <c r="CW53" s="85"/>
      <c r="CX53" s="85"/>
      <c r="CY53" s="85"/>
      <c r="CZ53" s="85"/>
      <c r="DA53" s="85"/>
      <c r="DC53" s="85"/>
      <c r="DD53" s="85"/>
      <c r="DE53" s="85"/>
      <c r="DF53" s="85"/>
      <c r="DN53" s="28">
        <v>859.02</v>
      </c>
      <c r="DO53" s="60">
        <v>40885</v>
      </c>
      <c r="DP53" s="28">
        <v>-14.2</v>
      </c>
      <c r="DQ53" s="28">
        <v>-56.7</v>
      </c>
      <c r="DU53" s="28">
        <v>-214</v>
      </c>
    </row>
    <row r="54" spans="1:148" x14ac:dyDescent="0.25">
      <c r="A54" s="91"/>
      <c r="B54" s="85"/>
      <c r="C54" s="92" t="s">
        <v>851</v>
      </c>
      <c r="D54" s="59"/>
      <c r="E54" s="93" t="s">
        <v>852</v>
      </c>
      <c r="F54" s="93"/>
      <c r="G54" s="94" t="s">
        <v>38</v>
      </c>
      <c r="H54" s="92"/>
      <c r="I54" s="92"/>
      <c r="J54" s="85"/>
      <c r="K54" s="85"/>
      <c r="L54" s="89"/>
      <c r="M54" s="85"/>
      <c r="N54" s="85"/>
      <c r="O54" s="85"/>
      <c r="P54" s="85"/>
      <c r="Q54" s="85"/>
      <c r="R54" s="85"/>
      <c r="S54" s="85"/>
      <c r="T54" s="85"/>
      <c r="U54" s="85"/>
      <c r="V54" s="85"/>
      <c r="W54" s="85"/>
      <c r="X54" s="85"/>
      <c r="Y54" s="85"/>
      <c r="Z54" s="85"/>
      <c r="AA54" s="85"/>
      <c r="AB54" s="85"/>
      <c r="AC54" s="62"/>
      <c r="AD54" s="62"/>
      <c r="AE54" s="62"/>
      <c r="AF54" s="62"/>
      <c r="AG54" s="62"/>
      <c r="AH54" s="62"/>
      <c r="AI54" s="62"/>
      <c r="AJ54" s="62"/>
      <c r="AK54" s="62"/>
      <c r="AL54" s="62"/>
      <c r="AM54" s="62"/>
      <c r="AN54" s="59"/>
      <c r="AO54" s="59"/>
      <c r="AP54" s="63"/>
      <c r="AQ54" s="90"/>
      <c r="AR54" s="85"/>
      <c r="AS54" s="85"/>
      <c r="AT54" s="62"/>
      <c r="AU54" s="64"/>
      <c r="AV54" s="62"/>
      <c r="AW54" s="62"/>
      <c r="AX54" s="62"/>
      <c r="AY54" s="62"/>
      <c r="AZ54" s="62"/>
      <c r="BA54" s="62"/>
      <c r="BB54" s="74"/>
      <c r="BC54" s="62"/>
      <c r="BD54" s="62"/>
      <c r="BE54" s="62"/>
      <c r="BF54" s="62"/>
      <c r="BG54" s="62"/>
      <c r="BH54" s="62"/>
      <c r="BI54" s="62"/>
      <c r="BJ54" s="62"/>
      <c r="BK54" s="62"/>
      <c r="BL54" s="62"/>
      <c r="BM54" s="62"/>
      <c r="BN54" s="62"/>
      <c r="BO54" s="62"/>
      <c r="BP54" s="62"/>
      <c r="BQ54" s="85"/>
      <c r="BS54" s="85"/>
      <c r="BT54" s="85"/>
      <c r="BU54" s="85"/>
      <c r="BV54" s="85"/>
      <c r="BW54" s="85"/>
      <c r="BX54" s="85"/>
      <c r="BY54" s="85"/>
      <c r="BZ54" s="85"/>
      <c r="CA54" s="85"/>
      <c r="CB54" s="85"/>
      <c r="CC54" s="85"/>
      <c r="CD54" s="85"/>
      <c r="CE54" s="85"/>
      <c r="CF54" s="85"/>
      <c r="CG54" s="85"/>
      <c r="CH54" s="85"/>
      <c r="CI54" s="85"/>
      <c r="CJ54" s="85"/>
      <c r="CK54" s="85"/>
      <c r="CL54" s="85"/>
      <c r="CM54" s="85"/>
      <c r="CN54" s="85"/>
      <c r="CO54" s="85"/>
      <c r="CP54" s="85"/>
      <c r="CQ54" s="85"/>
      <c r="CR54" s="85"/>
      <c r="CS54" s="85"/>
      <c r="CT54" s="85"/>
      <c r="CU54" s="85"/>
      <c r="CV54" s="85"/>
      <c r="CW54" s="85"/>
      <c r="CX54" s="85"/>
      <c r="CY54" s="85"/>
      <c r="CZ54" s="85"/>
      <c r="DA54" s="85"/>
      <c r="DC54" s="85"/>
      <c r="DD54" s="85"/>
      <c r="DE54" s="85"/>
      <c r="DF54" s="85"/>
      <c r="DN54" s="28">
        <v>860.02</v>
      </c>
      <c r="DO54" s="60">
        <v>40885</v>
      </c>
      <c r="DP54" s="28">
        <v>-12.6</v>
      </c>
      <c r="DQ54" s="28">
        <v>-56.1</v>
      </c>
      <c r="DU54" s="28">
        <v>-213</v>
      </c>
    </row>
    <row r="55" spans="1:148" x14ac:dyDescent="0.25">
      <c r="A55" s="91"/>
      <c r="B55" s="85"/>
      <c r="C55" s="92" t="s">
        <v>851</v>
      </c>
      <c r="D55" s="59"/>
      <c r="E55" s="93" t="s">
        <v>852</v>
      </c>
      <c r="F55" s="93"/>
      <c r="G55" s="94" t="s">
        <v>38</v>
      </c>
      <c r="H55" s="92"/>
      <c r="I55" s="92"/>
      <c r="J55" s="85"/>
      <c r="K55" s="85"/>
      <c r="L55" s="89"/>
      <c r="M55" s="85"/>
      <c r="N55" s="85"/>
      <c r="O55" s="85"/>
      <c r="P55" s="85"/>
      <c r="Q55" s="85"/>
      <c r="R55" s="85"/>
      <c r="S55" s="85"/>
      <c r="T55" s="85"/>
      <c r="U55" s="85"/>
      <c r="V55" s="85"/>
      <c r="W55" s="85"/>
      <c r="X55" s="85"/>
      <c r="Y55" s="85"/>
      <c r="Z55" s="85"/>
      <c r="AA55" s="85"/>
      <c r="AB55" s="85"/>
      <c r="AC55" s="62"/>
      <c r="AD55" s="62"/>
      <c r="AE55" s="62"/>
      <c r="AF55" s="62"/>
      <c r="AG55" s="62"/>
      <c r="AH55" s="62"/>
      <c r="AI55" s="62"/>
      <c r="AJ55" s="62"/>
      <c r="AK55" s="62"/>
      <c r="AL55" s="62"/>
      <c r="AM55" s="62"/>
      <c r="AN55" s="59"/>
      <c r="AO55" s="59"/>
      <c r="AP55" s="63"/>
      <c r="AQ55" s="90"/>
      <c r="AR55" s="85"/>
      <c r="AS55" s="85"/>
      <c r="AT55" s="62"/>
      <c r="AU55" s="64"/>
      <c r="AV55" s="62"/>
      <c r="AW55" s="62"/>
      <c r="AX55" s="62"/>
      <c r="AY55" s="62"/>
      <c r="AZ55" s="62"/>
      <c r="BA55" s="62"/>
      <c r="BB55" s="74"/>
      <c r="BC55" s="62"/>
      <c r="BD55" s="62"/>
      <c r="BE55" s="62"/>
      <c r="BF55" s="62"/>
      <c r="BG55" s="62"/>
      <c r="BH55" s="62"/>
      <c r="BI55" s="62"/>
      <c r="BJ55" s="62"/>
      <c r="BK55" s="62"/>
      <c r="BL55" s="62"/>
      <c r="BM55" s="62"/>
      <c r="BN55" s="62"/>
      <c r="BO55" s="62"/>
      <c r="BP55" s="62"/>
      <c r="BQ55" s="85"/>
      <c r="BS55" s="85"/>
      <c r="BT55" s="85"/>
      <c r="BU55" s="85"/>
      <c r="BV55" s="85"/>
      <c r="BW55" s="85"/>
      <c r="BX55" s="85"/>
      <c r="BY55" s="85"/>
      <c r="BZ55" s="85"/>
      <c r="CA55" s="85"/>
      <c r="CB55" s="85"/>
      <c r="CC55" s="85"/>
      <c r="CD55" s="85"/>
      <c r="CE55" s="85"/>
      <c r="CF55" s="85"/>
      <c r="CG55" s="85"/>
      <c r="CH55" s="85"/>
      <c r="CI55" s="85"/>
      <c r="CJ55" s="85"/>
      <c r="CK55" s="85"/>
      <c r="CL55" s="85"/>
      <c r="CM55" s="85"/>
      <c r="CN55" s="85"/>
      <c r="CO55" s="85"/>
      <c r="CP55" s="85"/>
      <c r="CQ55" s="85"/>
      <c r="CR55" s="85"/>
      <c r="CS55" s="85"/>
      <c r="CT55" s="85"/>
      <c r="CU55" s="85"/>
      <c r="CV55" s="85"/>
      <c r="CW55" s="85"/>
      <c r="CX55" s="85"/>
      <c r="CY55" s="85"/>
      <c r="CZ55" s="85"/>
      <c r="DA55" s="85"/>
      <c r="DC55" s="85"/>
      <c r="DD55" s="85"/>
      <c r="DE55" s="85"/>
      <c r="DF55" s="85"/>
      <c r="DN55" s="28">
        <v>861.02</v>
      </c>
      <c r="DO55" s="60">
        <v>40885</v>
      </c>
      <c r="DP55" s="28">
        <v>-14.8</v>
      </c>
      <c r="DQ55" s="28">
        <v>-55.8</v>
      </c>
      <c r="DU55" s="28">
        <v>-215</v>
      </c>
    </row>
    <row r="56" spans="1:148" x14ac:dyDescent="0.25">
      <c r="A56" s="91"/>
      <c r="B56" s="85"/>
      <c r="C56" s="92" t="s">
        <v>851</v>
      </c>
      <c r="D56" s="59"/>
      <c r="E56" s="93" t="s">
        <v>852</v>
      </c>
      <c r="F56" s="93"/>
      <c r="G56" s="94" t="s">
        <v>38</v>
      </c>
      <c r="H56" s="92"/>
      <c r="I56" s="92"/>
      <c r="J56" s="85"/>
      <c r="K56" s="85"/>
      <c r="L56" s="89"/>
      <c r="M56" s="85"/>
      <c r="N56" s="85"/>
      <c r="O56" s="85"/>
      <c r="P56" s="85"/>
      <c r="Q56" s="85"/>
      <c r="R56" s="85"/>
      <c r="S56" s="85"/>
      <c r="T56" s="85"/>
      <c r="U56" s="85"/>
      <c r="V56" s="85"/>
      <c r="W56" s="85"/>
      <c r="X56" s="85"/>
      <c r="Y56" s="85"/>
      <c r="Z56" s="85"/>
      <c r="AA56" s="85"/>
      <c r="AB56" s="85"/>
      <c r="AC56" s="62"/>
      <c r="AD56" s="62"/>
      <c r="AE56" s="62"/>
      <c r="AF56" s="62"/>
      <c r="AG56" s="62"/>
      <c r="AH56" s="62"/>
      <c r="AI56" s="62"/>
      <c r="AJ56" s="62"/>
      <c r="AK56" s="62"/>
      <c r="AL56" s="62"/>
      <c r="AM56" s="62"/>
      <c r="AN56" s="59"/>
      <c r="AO56" s="59"/>
      <c r="AP56" s="63"/>
      <c r="AQ56" s="90"/>
      <c r="AR56" s="85"/>
      <c r="AS56" s="85"/>
      <c r="AT56" s="62"/>
      <c r="AU56" s="64"/>
      <c r="AV56" s="62"/>
      <c r="AW56" s="62"/>
      <c r="AX56" s="62"/>
      <c r="AY56" s="62"/>
      <c r="AZ56" s="62"/>
      <c r="BA56" s="62"/>
      <c r="BB56" s="74"/>
      <c r="BC56" s="62"/>
      <c r="BD56" s="62"/>
      <c r="BE56" s="62"/>
      <c r="BF56" s="62"/>
      <c r="BG56" s="62"/>
      <c r="BH56" s="62"/>
      <c r="BI56" s="62"/>
      <c r="BJ56" s="62"/>
      <c r="BK56" s="62"/>
      <c r="BL56" s="62"/>
      <c r="BM56" s="62"/>
      <c r="BN56" s="62"/>
      <c r="BO56" s="62"/>
      <c r="BP56" s="62"/>
      <c r="BQ56" s="85"/>
      <c r="BS56" s="85"/>
      <c r="BT56" s="85"/>
      <c r="BU56" s="85"/>
      <c r="BV56" s="85"/>
      <c r="BW56" s="85"/>
      <c r="BX56" s="85"/>
      <c r="BY56" s="85"/>
      <c r="BZ56" s="85"/>
      <c r="CA56" s="85"/>
      <c r="CB56" s="85"/>
      <c r="CC56" s="85"/>
      <c r="CD56" s="85"/>
      <c r="CE56" s="85"/>
      <c r="CF56" s="85"/>
      <c r="CG56" s="85"/>
      <c r="CH56" s="85"/>
      <c r="CI56" s="85"/>
      <c r="CJ56" s="85"/>
      <c r="CK56" s="85"/>
      <c r="CL56" s="85"/>
      <c r="CM56" s="85"/>
      <c r="CN56" s="85"/>
      <c r="CO56" s="85"/>
      <c r="CP56" s="85"/>
      <c r="CQ56" s="85"/>
      <c r="CR56" s="85"/>
      <c r="CS56" s="85"/>
      <c r="CT56" s="85"/>
      <c r="CU56" s="85"/>
      <c r="CV56" s="85"/>
      <c r="CW56" s="85"/>
      <c r="CX56" s="85"/>
      <c r="CY56" s="85"/>
      <c r="CZ56" s="85"/>
      <c r="DA56" s="85"/>
      <c r="DC56" s="85"/>
      <c r="DD56" s="85"/>
      <c r="DE56" s="85"/>
      <c r="DF56" s="85"/>
      <c r="DN56" s="28">
        <v>889.55</v>
      </c>
      <c r="DO56" s="60">
        <v>40885</v>
      </c>
      <c r="DP56" s="28">
        <v>-13</v>
      </c>
      <c r="DQ56" s="28">
        <v>-55.2</v>
      </c>
      <c r="DU56" s="28">
        <v>-215</v>
      </c>
    </row>
    <row r="57" spans="1:148" x14ac:dyDescent="0.25">
      <c r="A57" s="91"/>
      <c r="B57" s="85"/>
      <c r="C57" s="92"/>
      <c r="D57" s="59"/>
      <c r="E57" s="93"/>
      <c r="F57" s="93"/>
      <c r="G57" s="94"/>
      <c r="H57" s="92"/>
      <c r="I57" s="92"/>
      <c r="J57" s="85"/>
      <c r="K57" s="85"/>
      <c r="L57" s="89"/>
      <c r="M57" s="85"/>
      <c r="N57" s="85"/>
      <c r="O57" s="85"/>
      <c r="P57" s="85"/>
      <c r="Q57" s="85"/>
      <c r="R57" s="85"/>
      <c r="S57" s="85"/>
      <c r="T57" s="85"/>
      <c r="U57" s="85"/>
      <c r="V57" s="85"/>
      <c r="W57" s="85"/>
      <c r="X57" s="85"/>
      <c r="Y57" s="85"/>
      <c r="Z57" s="85"/>
      <c r="AA57" s="85"/>
      <c r="AB57" s="85"/>
      <c r="AC57" s="62"/>
      <c r="AD57" s="62"/>
      <c r="AE57" s="62"/>
      <c r="AF57" s="62"/>
      <c r="AG57" s="62"/>
      <c r="AH57" s="62"/>
      <c r="AI57" s="62"/>
      <c r="AJ57" s="62"/>
      <c r="AK57" s="62"/>
      <c r="AL57" s="62"/>
      <c r="AM57" s="62"/>
      <c r="AN57" s="59"/>
      <c r="AO57" s="59"/>
      <c r="AP57" s="63"/>
      <c r="AQ57" s="90"/>
      <c r="AR57" s="85"/>
      <c r="AS57" s="85"/>
      <c r="AT57" s="62"/>
      <c r="AU57" s="64"/>
      <c r="AV57" s="62"/>
      <c r="AW57" s="62"/>
      <c r="AX57" s="62"/>
      <c r="AY57" s="62"/>
      <c r="AZ57" s="62"/>
      <c r="BA57" s="62"/>
      <c r="BB57" s="74"/>
      <c r="BC57" s="62"/>
      <c r="BD57" s="62"/>
      <c r="BE57" s="62"/>
      <c r="BF57" s="62"/>
      <c r="BG57" s="62"/>
      <c r="BH57" s="62"/>
      <c r="BI57" s="62"/>
      <c r="BJ57" s="62"/>
      <c r="BK57" s="62"/>
      <c r="BL57" s="62"/>
      <c r="BM57" s="62"/>
      <c r="BN57" s="62"/>
      <c r="BO57" s="62"/>
      <c r="BP57" s="62"/>
      <c r="BQ57" s="85"/>
      <c r="BS57" s="85"/>
      <c r="BT57" s="85"/>
      <c r="BU57" s="85"/>
      <c r="BV57" s="85"/>
      <c r="BW57" s="85"/>
      <c r="BX57" s="85"/>
      <c r="BY57" s="85"/>
      <c r="BZ57" s="85"/>
      <c r="CA57" s="85"/>
      <c r="CB57" s="85"/>
      <c r="CC57" s="85"/>
      <c r="CD57" s="85"/>
      <c r="CE57" s="85"/>
      <c r="CF57" s="85"/>
      <c r="CG57" s="85"/>
      <c r="CH57" s="85"/>
      <c r="CI57" s="85"/>
      <c r="CJ57" s="85"/>
      <c r="CK57" s="85"/>
      <c r="CL57" s="85"/>
      <c r="CM57" s="85"/>
      <c r="CN57" s="85"/>
      <c r="CO57" s="85"/>
      <c r="CP57" s="85"/>
      <c r="CQ57" s="85"/>
      <c r="CR57" s="85"/>
      <c r="CS57" s="85"/>
      <c r="CT57" s="85"/>
      <c r="CU57" s="85"/>
      <c r="CV57" s="85"/>
      <c r="CW57" s="85"/>
      <c r="CX57" s="85"/>
      <c r="CY57" s="85"/>
      <c r="CZ57" s="85"/>
      <c r="DA57" s="85"/>
      <c r="DC57" s="85"/>
      <c r="DD57" s="85"/>
      <c r="DE57" s="85"/>
      <c r="DF57" s="85"/>
    </row>
    <row r="58" spans="1:148" s="4" customFormat="1" x14ac:dyDescent="0.25">
      <c r="A58" s="91"/>
      <c r="B58" s="92"/>
      <c r="C58" s="92" t="s">
        <v>853</v>
      </c>
      <c r="D58" s="59">
        <f>+ABS(AN58)</f>
        <v>2.8564395443061236E-2</v>
      </c>
      <c r="E58" s="93"/>
      <c r="F58" s="93"/>
      <c r="G58" s="94"/>
      <c r="H58" s="92"/>
      <c r="I58" s="92"/>
      <c r="J58" s="92"/>
      <c r="K58" s="92"/>
      <c r="L58" s="95">
        <v>40715</v>
      </c>
      <c r="M58" s="92">
        <v>7.8</v>
      </c>
      <c r="N58" s="92"/>
      <c r="O58" s="92"/>
      <c r="P58" s="92"/>
      <c r="Q58" s="92"/>
      <c r="R58" s="92"/>
      <c r="S58" s="92">
        <v>1500</v>
      </c>
      <c r="T58" s="92">
        <v>9600</v>
      </c>
      <c r="U58" s="92">
        <v>64</v>
      </c>
      <c r="V58" s="92">
        <v>9</v>
      </c>
      <c r="W58" s="92">
        <v>9300</v>
      </c>
      <c r="X58" s="92">
        <f>1400*1.22</f>
        <v>1708</v>
      </c>
      <c r="Y58" s="92"/>
      <c r="Z58" s="92">
        <v>260</v>
      </c>
      <c r="AA58" s="92">
        <v>92</v>
      </c>
      <c r="AB58" s="92"/>
      <c r="AC58" s="62">
        <f>+S58/AC$2</f>
        <v>65.246326631810632</v>
      </c>
      <c r="AD58" s="62">
        <f>+T58/AD$2</f>
        <v>245.5117385299985</v>
      </c>
      <c r="AE58" s="62">
        <f>+(U58/AE$2)</f>
        <v>3.1936127744510978</v>
      </c>
      <c r="AF58" s="62">
        <f>+(V58/AF$2)</f>
        <v>0.74037512339585387</v>
      </c>
      <c r="AG58" s="62">
        <f>+W58/AG$2</f>
        <v>262.31912673116517</v>
      </c>
      <c r="AH58" s="62">
        <f>+X58/AH$2</f>
        <v>27.997154387586836</v>
      </c>
      <c r="AI58" s="62">
        <f>+Y58/AI$2</f>
        <v>0</v>
      </c>
      <c r="AJ58" s="62">
        <f>Z58/AJ$2</f>
        <v>5.4131932010293395</v>
      </c>
      <c r="AK58" s="62">
        <f>+AA58/AK$2</f>
        <v>1.4838709677419355</v>
      </c>
      <c r="AL58" s="62">
        <f>+(AC58+AD58+AE58+AF58)</f>
        <v>314.69205305965602</v>
      </c>
      <c r="AM58" s="62">
        <f>+(AG58+AH58+AI58+AJ58+AK58)</f>
        <v>297.21334528752328</v>
      </c>
      <c r="AN58" s="59">
        <f t="shared" si="7"/>
        <v>2.8564395443061236E-2</v>
      </c>
      <c r="AO58" s="59" t="str">
        <f t="shared" ref="AO58" si="34">+IF(D58&lt;10%,"Pass","")</f>
        <v>Pass</v>
      </c>
      <c r="AP58" s="63">
        <f>SUM(S58:Z58)+AA58</f>
        <v>22533</v>
      </c>
      <c r="AQ58" s="96"/>
      <c r="AR58" s="92">
        <v>24000</v>
      </c>
      <c r="AS58" s="92">
        <v>200</v>
      </c>
      <c r="AT58" s="62" t="s">
        <v>832</v>
      </c>
      <c r="AU58" s="64">
        <f>0.5*((S58/1000/AC$1)+(T58/1000/AD$1)+(U58/1000/AE$1)*4+(V58/1000/AF$1)*4+(W58/1000/AG$1)+(Z58/1000/AJ$1)*4+(X58/1000/AH$1))</f>
        <v>0.30988435423915689</v>
      </c>
      <c r="AV58" s="62">
        <f>(S58/22.9)/(SQRT(0.5*((U58/40.01)*2+(V58/24.3)*2)))</f>
        <v>46.668723130272198</v>
      </c>
      <c r="AW58" s="62" t="str">
        <f>IF(AV58&gt;18,"poor quality","")</f>
        <v>poor quality</v>
      </c>
      <c r="AX58" s="62">
        <f>+AH58/AG58</f>
        <v>0.10672936715087271</v>
      </c>
      <c r="AY58" s="62"/>
      <c r="AZ58" s="62"/>
      <c r="BA58" s="62"/>
      <c r="BB58" s="62"/>
      <c r="BC58" s="62"/>
      <c r="BD58" s="62"/>
      <c r="BE58" s="62"/>
      <c r="BF58" s="62"/>
      <c r="BG58" s="62"/>
      <c r="BH58" s="62"/>
      <c r="BI58" s="62"/>
      <c r="BJ58" s="62"/>
      <c r="BK58" s="62"/>
      <c r="BL58" s="62"/>
      <c r="BM58" s="62"/>
      <c r="BN58" s="62"/>
      <c r="BO58" s="62"/>
      <c r="BP58" s="62"/>
      <c r="BQ58" s="92"/>
      <c r="BR58"/>
      <c r="BS58" s="92"/>
      <c r="BT58" s="92"/>
      <c r="BU58" s="92"/>
      <c r="BV58" s="92"/>
      <c r="BW58" s="92"/>
      <c r="BX58" s="92"/>
      <c r="BY58" s="92"/>
      <c r="BZ58" s="92"/>
      <c r="CA58" s="92"/>
      <c r="CB58" s="92"/>
      <c r="CC58" s="92"/>
      <c r="CD58" s="92"/>
      <c r="CE58" s="92"/>
      <c r="CF58" s="92"/>
      <c r="CG58" s="92"/>
      <c r="CH58" s="92"/>
      <c r="CI58" s="92"/>
      <c r="CJ58" s="92"/>
      <c r="CK58" s="92"/>
      <c r="CL58" s="92"/>
      <c r="CM58" s="92"/>
      <c r="CN58" s="92"/>
      <c r="CO58" s="92"/>
      <c r="CP58" s="92"/>
      <c r="CQ58" s="92"/>
      <c r="CR58" s="92"/>
      <c r="CS58" s="92"/>
      <c r="CT58" s="92"/>
      <c r="CU58" s="92"/>
      <c r="CV58" s="92"/>
      <c r="CW58" s="92"/>
      <c r="CX58" s="92"/>
      <c r="CY58" s="92"/>
      <c r="CZ58" s="92"/>
      <c r="DA58" s="92"/>
      <c r="DB58" s="92"/>
      <c r="DC58" s="92"/>
      <c r="DD58" s="92"/>
      <c r="DE58" s="92"/>
      <c r="DF58" s="92"/>
      <c r="DG58" s="28"/>
      <c r="DH58" s="28"/>
      <c r="DI58" s="28"/>
      <c r="DJ58" s="28"/>
      <c r="DK58" s="28"/>
      <c r="DL58" s="28"/>
      <c r="DM58" s="92" t="s">
        <v>854</v>
      </c>
      <c r="DN58" s="92"/>
      <c r="DO58" s="97">
        <v>40716</v>
      </c>
      <c r="DP58" s="92"/>
      <c r="DQ58" s="92">
        <v>-65.400000000000006</v>
      </c>
      <c r="DR58" s="92"/>
      <c r="DS58" s="92"/>
      <c r="DT58" s="92"/>
      <c r="DU58" s="92">
        <v>-213</v>
      </c>
      <c r="DV58" s="92"/>
      <c r="DW58" s="92"/>
      <c r="DX58" s="92"/>
      <c r="DY58"/>
      <c r="DZ58" s="92"/>
      <c r="EA58" s="92"/>
      <c r="EB58" s="92"/>
      <c r="EC58" s="92"/>
      <c r="ED58" s="92"/>
      <c r="EE58" s="92"/>
      <c r="EF58" s="92"/>
      <c r="EG58" s="92"/>
      <c r="EH58" s="92"/>
      <c r="EI58" s="92"/>
      <c r="EJ58" s="92"/>
      <c r="EK58" s="92"/>
      <c r="EL58" s="92"/>
      <c r="EM58" s="92"/>
      <c r="EN58" s="92"/>
      <c r="EO58" s="92"/>
      <c r="EP58" s="92"/>
      <c r="EQ58" s="92"/>
      <c r="ER58" s="92"/>
    </row>
    <row r="59" spans="1:148" x14ac:dyDescent="0.25">
      <c r="A59" s="84"/>
      <c r="B59" s="85"/>
      <c r="C59" s="92" t="s">
        <v>853</v>
      </c>
      <c r="D59" s="59"/>
      <c r="E59" s="93" t="s">
        <v>852</v>
      </c>
      <c r="F59" s="93"/>
      <c r="G59" s="88"/>
      <c r="H59" s="85"/>
      <c r="I59" s="85"/>
      <c r="J59" s="85"/>
      <c r="K59" s="85"/>
      <c r="L59" s="89"/>
      <c r="M59" s="85"/>
      <c r="N59" s="85"/>
      <c r="O59" s="85"/>
      <c r="P59" s="85"/>
      <c r="Q59" s="85"/>
      <c r="R59" s="85"/>
      <c r="S59" s="85"/>
      <c r="T59" s="85"/>
      <c r="U59" s="85"/>
      <c r="V59" s="85"/>
      <c r="W59" s="85"/>
      <c r="X59" s="85"/>
      <c r="Y59" s="85"/>
      <c r="Z59" s="85"/>
      <c r="AA59" s="85"/>
      <c r="AB59" s="85"/>
      <c r="AC59" s="62"/>
      <c r="AD59" s="62"/>
      <c r="AE59" s="62"/>
      <c r="AF59" s="62"/>
      <c r="AG59" s="62"/>
      <c r="AH59" s="62"/>
      <c r="AI59" s="62"/>
      <c r="AJ59" s="62"/>
      <c r="AK59" s="62"/>
      <c r="AL59" s="62"/>
      <c r="AM59" s="62"/>
      <c r="AN59" s="59"/>
      <c r="AO59" s="59"/>
      <c r="AP59" s="63"/>
      <c r="AQ59" s="90"/>
      <c r="AR59" s="85"/>
      <c r="AS59" s="85"/>
      <c r="AT59" s="62"/>
      <c r="AU59" s="64"/>
      <c r="AV59" s="62"/>
      <c r="AW59" s="62"/>
      <c r="AX59" s="62"/>
      <c r="AY59" s="62"/>
      <c r="AZ59" s="62"/>
      <c r="BA59" s="62"/>
      <c r="BB59" s="62"/>
      <c r="BC59" s="62"/>
      <c r="BD59" s="62"/>
      <c r="BE59" s="62"/>
      <c r="BF59" s="62"/>
      <c r="BG59" s="62"/>
      <c r="BH59" s="62"/>
      <c r="BI59" s="62"/>
      <c r="BJ59" s="62"/>
      <c r="BK59" s="62"/>
      <c r="BL59" s="62"/>
      <c r="BM59" s="62"/>
      <c r="BN59" s="62"/>
      <c r="BO59" s="62"/>
      <c r="BP59" s="62"/>
      <c r="BQ59" s="85"/>
      <c r="BS59" s="85"/>
      <c r="BT59" s="85"/>
      <c r="BU59" s="85"/>
      <c r="BV59" s="85"/>
      <c r="BW59" s="85"/>
      <c r="BX59" s="85"/>
      <c r="BY59" s="85"/>
      <c r="BZ59" s="85"/>
      <c r="CA59" s="85"/>
      <c r="CB59" s="85"/>
      <c r="CC59" s="85"/>
      <c r="CD59" s="85"/>
      <c r="CE59" s="85"/>
      <c r="CF59" s="85"/>
      <c r="CG59" s="85"/>
      <c r="CH59" s="85"/>
      <c r="CI59" s="85"/>
      <c r="CJ59" s="85"/>
      <c r="CK59" s="85"/>
      <c r="CL59" s="85"/>
      <c r="CM59" s="85"/>
      <c r="CN59" s="85"/>
      <c r="CO59" s="85"/>
      <c r="CP59" s="85"/>
      <c r="CQ59" s="85"/>
      <c r="CR59" s="85"/>
      <c r="CS59" s="85"/>
      <c r="CT59" s="85"/>
      <c r="CU59" s="85"/>
      <c r="CV59" s="85"/>
      <c r="CW59" s="85"/>
      <c r="CX59" s="85"/>
      <c r="CY59" s="85"/>
      <c r="CZ59" s="85"/>
      <c r="DA59" s="85"/>
      <c r="DC59" s="85"/>
      <c r="DD59" s="85"/>
      <c r="DE59" s="85"/>
      <c r="DF59" s="85"/>
      <c r="DM59" s="28" t="s">
        <v>855</v>
      </c>
      <c r="DO59" s="60">
        <v>40716</v>
      </c>
      <c r="DQ59" s="28">
        <v>-65.7</v>
      </c>
      <c r="DU59" s="28">
        <v>-208</v>
      </c>
    </row>
    <row r="60" spans="1:148" x14ac:dyDescent="0.25">
      <c r="A60" s="84"/>
      <c r="B60" s="85"/>
      <c r="C60" s="92" t="s">
        <v>856</v>
      </c>
      <c r="D60" s="59"/>
      <c r="E60" s="93" t="s">
        <v>852</v>
      </c>
      <c r="F60" s="93"/>
      <c r="G60" s="88"/>
      <c r="H60" s="85"/>
      <c r="I60" s="85"/>
      <c r="J60" s="85"/>
      <c r="K60" s="85"/>
      <c r="L60" s="89"/>
      <c r="M60" s="85"/>
      <c r="N60" s="85"/>
      <c r="O60" s="85"/>
      <c r="P60" s="85"/>
      <c r="Q60" s="85"/>
      <c r="R60" s="85"/>
      <c r="S60" s="85"/>
      <c r="T60" s="85"/>
      <c r="U60" s="85"/>
      <c r="V60" s="85"/>
      <c r="W60" s="85"/>
      <c r="X60" s="85"/>
      <c r="Y60" s="85"/>
      <c r="Z60" s="85"/>
      <c r="AA60" s="85"/>
      <c r="AB60" s="85"/>
      <c r="AC60" s="62"/>
      <c r="AD60" s="62"/>
      <c r="AE60" s="62"/>
      <c r="AF60" s="62"/>
      <c r="AG60" s="62"/>
      <c r="AH60" s="62"/>
      <c r="AI60" s="62"/>
      <c r="AJ60" s="62"/>
      <c r="AK60" s="62"/>
      <c r="AL60" s="62"/>
      <c r="AM60" s="62"/>
      <c r="AN60" s="59"/>
      <c r="AO60" s="59"/>
      <c r="AP60" s="63"/>
      <c r="AQ60" s="90"/>
      <c r="AR60" s="85"/>
      <c r="AS60" s="85"/>
      <c r="AT60" s="62"/>
      <c r="AU60" s="64"/>
      <c r="AV60" s="62"/>
      <c r="AW60" s="62"/>
      <c r="AX60" s="62"/>
      <c r="AY60" s="62"/>
      <c r="AZ60" s="62"/>
      <c r="BA60" s="62"/>
      <c r="BB60" s="62"/>
      <c r="BC60" s="62"/>
      <c r="BD60" s="62"/>
      <c r="BE60" s="62"/>
      <c r="BF60" s="62"/>
      <c r="BG60" s="62"/>
      <c r="BH60" s="62"/>
      <c r="BI60" s="62"/>
      <c r="BJ60" s="62"/>
      <c r="BK60" s="62"/>
      <c r="BL60" s="62"/>
      <c r="BM60" s="62"/>
      <c r="BN60" s="62"/>
      <c r="BO60" s="62"/>
      <c r="BP60" s="62"/>
      <c r="BQ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C60" s="85"/>
      <c r="DD60" s="85"/>
      <c r="DE60" s="85"/>
      <c r="DF60" s="85"/>
      <c r="DM60" s="28" t="s">
        <v>857</v>
      </c>
      <c r="DO60" s="60">
        <v>40262</v>
      </c>
      <c r="DP60" s="28">
        <v>-15.1</v>
      </c>
    </row>
    <row r="61" spans="1:148" x14ac:dyDescent="0.25">
      <c r="A61" s="84"/>
      <c r="B61" s="85"/>
      <c r="C61" s="92" t="s">
        <v>856</v>
      </c>
      <c r="D61" s="59"/>
      <c r="E61" s="93" t="s">
        <v>852</v>
      </c>
      <c r="F61" s="93"/>
      <c r="G61" s="88"/>
      <c r="H61" s="85"/>
      <c r="I61" s="85"/>
      <c r="J61" s="85"/>
      <c r="K61" s="85"/>
      <c r="L61" s="89"/>
      <c r="M61" s="85"/>
      <c r="N61" s="85"/>
      <c r="O61" s="85"/>
      <c r="P61" s="85"/>
      <c r="Q61" s="85"/>
      <c r="R61" s="85"/>
      <c r="S61" s="85"/>
      <c r="T61" s="85"/>
      <c r="U61" s="85"/>
      <c r="V61" s="85"/>
      <c r="W61" s="85"/>
      <c r="X61" s="85"/>
      <c r="Y61" s="85"/>
      <c r="Z61" s="85"/>
      <c r="AA61" s="85"/>
      <c r="AB61" s="85"/>
      <c r="AC61" s="62"/>
      <c r="AD61" s="62"/>
      <c r="AE61" s="62"/>
      <c r="AF61" s="62"/>
      <c r="AG61" s="62"/>
      <c r="AH61" s="62"/>
      <c r="AI61" s="62"/>
      <c r="AJ61" s="62"/>
      <c r="AK61" s="62"/>
      <c r="AL61" s="62"/>
      <c r="AM61" s="62"/>
      <c r="AN61" s="59"/>
      <c r="AO61" s="59"/>
      <c r="AP61" s="63"/>
      <c r="AQ61" s="90"/>
      <c r="AR61" s="85"/>
      <c r="AS61" s="85"/>
      <c r="AT61" s="62"/>
      <c r="AU61" s="64"/>
      <c r="AV61" s="62"/>
      <c r="AW61" s="62"/>
      <c r="AX61" s="62"/>
      <c r="AY61" s="62"/>
      <c r="AZ61" s="62"/>
      <c r="BA61" s="62"/>
      <c r="BB61" s="62"/>
      <c r="BC61" s="62"/>
      <c r="BD61" s="62"/>
      <c r="BE61" s="62"/>
      <c r="BF61" s="62"/>
      <c r="BG61" s="62"/>
      <c r="BH61" s="62"/>
      <c r="BI61" s="62"/>
      <c r="BJ61" s="62"/>
      <c r="BK61" s="62"/>
      <c r="BL61" s="62"/>
      <c r="BM61" s="62"/>
      <c r="BN61" s="62"/>
      <c r="BO61" s="62"/>
      <c r="BP61" s="62"/>
      <c r="BQ61" s="85"/>
      <c r="BS61" s="85"/>
      <c r="BT61" s="85"/>
      <c r="BU61" s="85"/>
      <c r="BV61" s="85"/>
      <c r="BW61" s="85"/>
      <c r="BX61" s="85"/>
      <c r="BY61" s="85"/>
      <c r="BZ61" s="85"/>
      <c r="CA61" s="85"/>
      <c r="CB61" s="85"/>
      <c r="CC61" s="85"/>
      <c r="CD61" s="85"/>
      <c r="CE61" s="85"/>
      <c r="CF61" s="85"/>
      <c r="CG61" s="85"/>
      <c r="CH61" s="85"/>
      <c r="CI61" s="85"/>
      <c r="CJ61" s="85"/>
      <c r="CK61" s="85"/>
      <c r="CL61" s="85"/>
      <c r="CM61" s="85"/>
      <c r="CN61" s="85"/>
      <c r="CO61" s="85"/>
      <c r="CP61" s="85"/>
      <c r="CQ61" s="85"/>
      <c r="CR61" s="85"/>
      <c r="CS61" s="85"/>
      <c r="CT61" s="85"/>
      <c r="CU61" s="85"/>
      <c r="CV61" s="85"/>
      <c r="CW61" s="85"/>
      <c r="CX61" s="85"/>
      <c r="CY61" s="85"/>
      <c r="CZ61" s="85"/>
      <c r="DA61" s="85"/>
      <c r="DC61" s="85"/>
      <c r="DD61" s="85"/>
      <c r="DE61" s="85"/>
      <c r="DF61" s="85"/>
      <c r="DM61" s="28" t="s">
        <v>858</v>
      </c>
      <c r="DO61" s="60">
        <v>40262</v>
      </c>
      <c r="DP61" s="28">
        <v>-14.7</v>
      </c>
    </row>
    <row r="62" spans="1:148" x14ac:dyDescent="0.25">
      <c r="A62" s="84"/>
      <c r="B62" s="85"/>
      <c r="C62" s="92"/>
      <c r="D62" s="59"/>
      <c r="E62" s="87"/>
      <c r="F62" s="87"/>
      <c r="G62" s="88"/>
      <c r="H62" s="85"/>
      <c r="I62" s="85"/>
      <c r="J62" s="85"/>
      <c r="K62" s="85"/>
      <c r="L62" s="89"/>
      <c r="M62" s="85"/>
      <c r="N62" s="85"/>
      <c r="O62" s="85"/>
      <c r="P62" s="85"/>
      <c r="Q62" s="85"/>
      <c r="R62" s="85"/>
      <c r="S62" s="85"/>
      <c r="T62" s="85"/>
      <c r="U62" s="85"/>
      <c r="V62" s="85"/>
      <c r="W62" s="85"/>
      <c r="X62" s="85"/>
      <c r="Y62" s="85"/>
      <c r="Z62" s="85"/>
      <c r="AA62" s="85"/>
      <c r="AB62" s="85"/>
      <c r="AC62" s="62"/>
      <c r="AD62" s="62"/>
      <c r="AE62" s="62"/>
      <c r="AF62" s="62"/>
      <c r="AG62" s="62"/>
      <c r="AH62" s="62"/>
      <c r="AI62" s="62"/>
      <c r="AJ62" s="62"/>
      <c r="AK62" s="62"/>
      <c r="AL62" s="62"/>
      <c r="AM62" s="62"/>
      <c r="AN62" s="59"/>
      <c r="AO62" s="59"/>
      <c r="AP62" s="63"/>
      <c r="AQ62" s="90"/>
      <c r="AR62" s="85"/>
      <c r="AS62" s="85"/>
      <c r="AT62" s="62"/>
      <c r="AU62" s="64"/>
      <c r="AV62" s="62"/>
      <c r="AW62" s="62"/>
      <c r="AX62" s="62"/>
      <c r="AY62" s="62"/>
      <c r="AZ62" s="62"/>
      <c r="BA62" s="62"/>
      <c r="BB62" s="62"/>
      <c r="BC62" s="62"/>
      <c r="BD62" s="62"/>
      <c r="BE62" s="62"/>
      <c r="BF62" s="62"/>
      <c r="BG62" s="62"/>
      <c r="BH62" s="62"/>
      <c r="BI62" s="62"/>
      <c r="BJ62" s="62"/>
      <c r="BK62" s="62"/>
      <c r="BL62" s="62"/>
      <c r="BM62" s="62"/>
      <c r="BN62" s="62"/>
      <c r="BO62" s="62"/>
      <c r="BP62" s="62"/>
      <c r="BQ62" s="85"/>
      <c r="BS62" s="85"/>
      <c r="BT62" s="85"/>
      <c r="BU62" s="85"/>
      <c r="BV62" s="85"/>
      <c r="BW62" s="85"/>
      <c r="BX62" s="85"/>
      <c r="BY62" s="85"/>
      <c r="BZ62" s="85"/>
      <c r="CA62" s="85"/>
      <c r="CB62" s="85"/>
      <c r="CC62" s="85"/>
      <c r="CD62" s="85"/>
      <c r="CE62" s="85"/>
      <c r="CF62" s="85"/>
      <c r="CG62" s="85"/>
      <c r="CH62" s="85"/>
      <c r="CI62" s="85"/>
      <c r="CJ62" s="85"/>
      <c r="CK62" s="85"/>
      <c r="CL62" s="85"/>
      <c r="CM62" s="85"/>
      <c r="CN62" s="85"/>
      <c r="CO62" s="85"/>
      <c r="CP62" s="85"/>
      <c r="CQ62" s="85"/>
      <c r="CR62" s="85"/>
      <c r="CS62" s="85"/>
      <c r="CT62" s="85"/>
      <c r="CU62" s="85"/>
      <c r="CV62" s="85"/>
      <c r="CW62" s="85"/>
      <c r="CX62" s="85"/>
      <c r="CY62" s="85"/>
      <c r="CZ62" s="85"/>
      <c r="DA62" s="85"/>
      <c r="DC62" s="85"/>
      <c r="DD62" s="85"/>
      <c r="DE62" s="85"/>
      <c r="DF62" s="85"/>
      <c r="DO62" s="60"/>
    </row>
    <row r="63" spans="1:148" s="5" customFormat="1" x14ac:dyDescent="0.25">
      <c r="A63" s="77"/>
      <c r="B63" s="42"/>
      <c r="C63" s="42" t="s">
        <v>859</v>
      </c>
      <c r="D63" s="71">
        <f t="shared" ref="D63:D70" si="35">+ABS(AN63)</f>
        <v>4.1981293670913432E-2</v>
      </c>
      <c r="E63" s="42" t="s">
        <v>447</v>
      </c>
      <c r="F63" s="42"/>
      <c r="G63" s="79"/>
      <c r="J63" s="42"/>
      <c r="K63" s="42"/>
      <c r="L63" s="80">
        <v>40953</v>
      </c>
      <c r="M63" s="98">
        <v>9.3800000000000008</v>
      </c>
      <c r="N63" s="98"/>
      <c r="O63" s="98"/>
      <c r="P63" s="42">
        <v>3220</v>
      </c>
      <c r="Q63" s="42"/>
      <c r="R63" s="42"/>
      <c r="S63" s="42">
        <v>800</v>
      </c>
      <c r="T63" s="42">
        <v>28</v>
      </c>
      <c r="U63" s="42">
        <v>4</v>
      </c>
      <c r="V63" s="42">
        <v>1</v>
      </c>
      <c r="W63" s="42">
        <v>356</v>
      </c>
      <c r="X63" s="42">
        <f t="shared" ref="X63:X70" si="36">+AB63*1.22</f>
        <v>932.07999999999993</v>
      </c>
      <c r="Y63" s="42">
        <v>453</v>
      </c>
      <c r="Z63" s="42">
        <v>2</v>
      </c>
      <c r="AA63" s="42"/>
      <c r="AB63" s="42">
        <v>764</v>
      </c>
      <c r="AC63" s="74">
        <f t="shared" ref="AC63:AD70" si="37">+S63/AC$2</f>
        <v>34.798040870299005</v>
      </c>
      <c r="AD63" s="74">
        <f t="shared" si="37"/>
        <v>0.71607590404582888</v>
      </c>
      <c r="AE63" s="74">
        <f t="shared" ref="AE63:AF70" si="38">+(U63/AE$2)</f>
        <v>0.19960079840319361</v>
      </c>
      <c r="AF63" s="74">
        <f t="shared" si="38"/>
        <v>8.2263902599539321E-2</v>
      </c>
      <c r="AG63" s="74">
        <f t="shared" ref="AG63:AI70" si="39">+W63/AG$2</f>
        <v>10.041463345838151</v>
      </c>
      <c r="AH63" s="74">
        <f t="shared" si="39"/>
        <v>15.278447108654529</v>
      </c>
      <c r="AI63" s="74">
        <f t="shared" si="39"/>
        <v>7.55</v>
      </c>
      <c r="AJ63" s="74">
        <f t="shared" ref="AJ63:AJ70" si="40">Z63/AJ$2</f>
        <v>4.1639947700225687E-2</v>
      </c>
      <c r="AK63" s="74"/>
      <c r="AL63" s="74">
        <f t="shared" ref="AL63:AL70" si="41">+(AC63+AD63+AE63+AF63)</f>
        <v>35.795981475347574</v>
      </c>
      <c r="AM63" s="74">
        <f t="shared" ref="AM63:AM70" si="42">+(AG63+AH63+AI63+AJ63)</f>
        <v>32.911550402192901</v>
      </c>
      <c r="AN63" s="71">
        <f t="shared" ref="AN63:AN70" si="43">+((AL63-AM63)/(AL63+AM63))</f>
        <v>4.1981293670913432E-2</v>
      </c>
      <c r="AO63" s="59" t="str">
        <f t="shared" ref="AO63:AO126" si="44">+IF(D63&lt;10%,"Pass","")</f>
        <v>Pass</v>
      </c>
      <c r="AP63" s="99">
        <f t="shared" ref="AP63:AP70" si="45">SUM(S63:Z63)</f>
        <v>2576.08</v>
      </c>
      <c r="AQ63" s="82"/>
      <c r="AR63" s="82"/>
      <c r="AS63" s="82"/>
      <c r="AT63" s="74">
        <f t="shared" ref="AT63:AT70" si="46">(-BO63)+(BN63)-(-8.48)</f>
        <v>2.0442414892091678</v>
      </c>
      <c r="AU63" s="76">
        <f t="shared" ref="AU63:AU70" si="47">0.5*((S63/1000/AC$1)+(T63/1000/AD$1)+(U63/1000/AE$1)*4+(V63/1000/AF$1)*4+(W63/1000/AG$1)+(Z63/1000/AJ$1)*4+(X63/1000/AH$1))</f>
        <v>3.0740518263121717E-2</v>
      </c>
      <c r="AV63" s="74">
        <f t="shared" ref="AV63:AV70" si="48">(S63/22.9)/(SQRT(0.5*((U63/40.01)*2+(V63/24.3)*2)))</f>
        <v>92.992738015449461</v>
      </c>
      <c r="AW63" s="74" t="str">
        <f t="shared" ref="AW63:AW70" si="49">IF(AV63&gt;18,"poor quality","")</f>
        <v>poor quality</v>
      </c>
      <c r="AX63" s="74">
        <f t="shared" ref="AX63:AX70" si="50">+AH63/AG63</f>
        <v>1.521535913885194</v>
      </c>
      <c r="AY63" s="74">
        <f t="shared" ref="AY63:AY70" si="51">+AD63/AG63</f>
        <v>7.1311907376788691E-2</v>
      </c>
      <c r="AZ63" s="74"/>
      <c r="BA63" s="74">
        <f t="shared" ref="BA63:BA70" si="52">+AD63/AL63</f>
        <v>2.0004365700629974E-2</v>
      </c>
      <c r="BB63" s="74">
        <f t="shared" ref="BB63:BB70" si="53">+AC63/AG63</f>
        <v>3.4654352330750302</v>
      </c>
      <c r="BC63" s="74">
        <f t="shared" ref="BC63:BC70" si="54">(AE63+AF63)/AG63</f>
        <v>2.8070082147892951E-2</v>
      </c>
      <c r="BD63" s="74">
        <f t="shared" ref="BD63:BD70" si="55">+AE63/AG63</f>
        <v>1.9877660409518043E-2</v>
      </c>
      <c r="BE63" s="62">
        <f t="shared" ref="BE63:BE70" si="56">+AJ63/AH63</f>
        <v>2.7254044474610641E-3</v>
      </c>
      <c r="BF63" s="74">
        <f t="shared" ref="BF63:BF70" si="57">(AC63+AD63)/AG63</f>
        <v>3.5367471404518187</v>
      </c>
      <c r="BG63" s="74">
        <f t="shared" ref="BG63:BG70" si="58">+AC63/AL63</f>
        <v>0.97212143475557877</v>
      </c>
      <c r="BH63" s="74">
        <f t="shared" ref="BH63:BH70" si="59">+AE63/AL63</f>
        <v>5.5760672057744024E-3</v>
      </c>
      <c r="BI63" s="74">
        <f t="shared" ref="BI63:BJ70" si="60">+AF63/AL63</f>
        <v>2.298132338016597E-3</v>
      </c>
      <c r="BJ63" s="74">
        <f t="shared" si="60"/>
        <v>0.30510453695214212</v>
      </c>
      <c r="BK63" s="74">
        <f t="shared" ref="BK63:BK70" si="61">AJ63/AM63</f>
        <v>1.2652077216469028E-3</v>
      </c>
      <c r="BL63" s="74">
        <f t="shared" ref="BL63:BL70" si="62">AH63/AM63</f>
        <v>0.46422751046199645</v>
      </c>
      <c r="BM63" s="74">
        <f t="shared" ref="BM63:BM70" si="63">(-LOG(AH63/1000))</f>
        <v>1.8159207849235866</v>
      </c>
      <c r="BN63" s="74">
        <f t="shared" ref="BN63:BN70" si="64">(-10.3)+M63+(-BM63)</f>
        <v>-2.7359207849235867</v>
      </c>
      <c r="BO63" s="74">
        <f t="shared" ref="BO63:BO70" si="65">(-LOG((AE63)/1000))</f>
        <v>3.6998377258672459</v>
      </c>
      <c r="BP63" s="74">
        <f t="shared" ref="BP63:BP70" si="66">(AE63+AF63)/(AC63+AD63)</f>
        <v>7.9366946612719966E-3</v>
      </c>
      <c r="BQ63" s="42">
        <v>869</v>
      </c>
      <c r="BR63" s="42">
        <v>1.61</v>
      </c>
      <c r="BS63" s="42">
        <v>1.1000000000000001</v>
      </c>
      <c r="BT63" s="42"/>
      <c r="BU63" s="42"/>
      <c r="BV63" s="42"/>
      <c r="BW63" s="42"/>
      <c r="BX63" s="42"/>
      <c r="BY63" s="42"/>
      <c r="BZ63" s="42"/>
      <c r="CA63" s="42"/>
      <c r="CB63" s="42"/>
      <c r="CC63" s="42"/>
      <c r="CD63" s="42"/>
      <c r="CE63" s="42"/>
      <c r="CF63" s="42"/>
      <c r="CG63" s="42"/>
      <c r="CH63" s="42"/>
      <c r="CI63" s="42">
        <v>0.43</v>
      </c>
      <c r="CJ63" s="42"/>
      <c r="CK63" s="42"/>
      <c r="CL63" s="42"/>
      <c r="CM63" s="42"/>
      <c r="CN63" s="42"/>
      <c r="CO63" s="42"/>
      <c r="CP63" s="42"/>
      <c r="CQ63" s="42"/>
      <c r="CR63" s="42"/>
      <c r="CS63" s="42"/>
      <c r="CT63" s="42"/>
      <c r="CU63" s="42"/>
      <c r="CV63" s="42"/>
      <c r="CW63" s="42"/>
      <c r="CX63" s="42"/>
      <c r="CY63" s="42"/>
      <c r="CZ63" s="42"/>
      <c r="DA63" s="42"/>
      <c r="DB63" s="42"/>
      <c r="DC63" s="42"/>
      <c r="DD63" s="42"/>
      <c r="DE63" s="42"/>
      <c r="DF63" s="42"/>
      <c r="DG63" s="28"/>
      <c r="DH63" s="28"/>
      <c r="DI63" s="28"/>
      <c r="DJ63" s="28"/>
      <c r="DK63" s="28"/>
      <c r="DL63" s="28"/>
      <c r="DM63" s="42"/>
      <c r="DN63" s="42"/>
      <c r="DO63" s="42"/>
      <c r="DP63" s="42"/>
      <c r="DQ63" s="42"/>
      <c r="DR63" s="42"/>
      <c r="DS63" s="42"/>
      <c r="DT63" s="42"/>
      <c r="DU63" s="42"/>
      <c r="DV63" s="42"/>
      <c r="DW63" s="42"/>
      <c r="DX63" s="42"/>
      <c r="DY63" s="42">
        <v>57</v>
      </c>
      <c r="DZ63" s="42"/>
      <c r="EA63" s="42"/>
      <c r="EB63" s="42"/>
      <c r="EC63" s="42"/>
      <c r="ED63" s="42"/>
      <c r="EE63" s="42"/>
      <c r="EF63" s="42"/>
      <c r="EG63" s="42"/>
      <c r="EH63" s="42"/>
      <c r="EI63" s="42"/>
      <c r="EJ63" s="42"/>
      <c r="EK63" s="42"/>
      <c r="EL63" s="42"/>
      <c r="EM63" s="42"/>
      <c r="EN63" s="42"/>
      <c r="EO63" s="42"/>
      <c r="EP63" s="42"/>
      <c r="EQ63" s="42"/>
      <c r="ER63" s="42"/>
    </row>
    <row r="64" spans="1:148" s="5" customFormat="1" x14ac:dyDescent="0.25">
      <c r="A64" s="77"/>
      <c r="B64" s="42"/>
      <c r="C64" s="42" t="s">
        <v>860</v>
      </c>
      <c r="D64" s="71">
        <f t="shared" si="35"/>
        <v>4.9487407074923988E-2</v>
      </c>
      <c r="E64" s="42" t="s">
        <v>447</v>
      </c>
      <c r="F64" s="42"/>
      <c r="G64" s="79"/>
      <c r="J64" s="42"/>
      <c r="K64" s="42"/>
      <c r="L64" s="80">
        <v>40953</v>
      </c>
      <c r="M64" s="98">
        <v>9.3699999999999992</v>
      </c>
      <c r="N64" s="98"/>
      <c r="O64" s="98"/>
      <c r="P64" s="42">
        <v>3200</v>
      </c>
      <c r="Q64" s="42"/>
      <c r="R64" s="42"/>
      <c r="S64" s="42">
        <v>820</v>
      </c>
      <c r="T64" s="42">
        <v>29</v>
      </c>
      <c r="U64" s="42">
        <v>4</v>
      </c>
      <c r="V64" s="42">
        <v>1</v>
      </c>
      <c r="W64" s="42">
        <v>351</v>
      </c>
      <c r="X64" s="42">
        <f t="shared" si="36"/>
        <v>1007.72</v>
      </c>
      <c r="Y64" s="42">
        <v>405</v>
      </c>
      <c r="Z64" s="42">
        <v>3</v>
      </c>
      <c r="AA64" s="42"/>
      <c r="AB64" s="42">
        <v>826</v>
      </c>
      <c r="AC64" s="74">
        <f t="shared" si="37"/>
        <v>35.667991892056477</v>
      </c>
      <c r="AD64" s="74">
        <f t="shared" si="37"/>
        <v>0.74165004347603714</v>
      </c>
      <c r="AE64" s="74">
        <f t="shared" si="38"/>
        <v>0.19960079840319361</v>
      </c>
      <c r="AF64" s="74">
        <f t="shared" si="38"/>
        <v>8.2263902599539321E-2</v>
      </c>
      <c r="AG64" s="74">
        <f t="shared" si="39"/>
        <v>9.9004315572730093</v>
      </c>
      <c r="AH64" s="74">
        <f t="shared" si="39"/>
        <v>16.518321088676235</v>
      </c>
      <c r="AI64" s="74">
        <f t="shared" si="39"/>
        <v>6.75</v>
      </c>
      <c r="AJ64" s="74">
        <f t="shared" si="40"/>
        <v>6.2459921550338533E-2</v>
      </c>
      <c r="AK64" s="74"/>
      <c r="AL64" s="74">
        <f t="shared" si="41"/>
        <v>36.691506636535252</v>
      </c>
      <c r="AM64" s="74">
        <f t="shared" si="42"/>
        <v>33.231212567499576</v>
      </c>
      <c r="AN64" s="71">
        <f t="shared" si="43"/>
        <v>4.9487407074923988E-2</v>
      </c>
      <c r="AO64" s="59" t="str">
        <f t="shared" si="44"/>
        <v>Pass</v>
      </c>
      <c r="AP64" s="99">
        <f t="shared" si="45"/>
        <v>2620.7200000000003</v>
      </c>
      <c r="AQ64" s="82"/>
      <c r="AR64" s="82"/>
      <c r="AS64" s="82"/>
      <c r="AT64" s="74">
        <f t="shared" si="46"/>
        <v>2.0681281779538594</v>
      </c>
      <c r="AU64" s="76">
        <f t="shared" si="47"/>
        <v>3.1758521913293945E-2</v>
      </c>
      <c r="AV64" s="74">
        <f t="shared" si="48"/>
        <v>95.317556465835708</v>
      </c>
      <c r="AW64" s="74" t="str">
        <f t="shared" si="49"/>
        <v>poor quality</v>
      </c>
      <c r="AX64" s="74">
        <f t="shared" si="50"/>
        <v>1.6684445514439845</v>
      </c>
      <c r="AY64" s="74">
        <f t="shared" si="51"/>
        <v>7.4910880317253403E-2</v>
      </c>
      <c r="AZ64" s="74"/>
      <c r="BA64" s="74">
        <f t="shared" si="52"/>
        <v>2.0213125910113091E-2</v>
      </c>
      <c r="BB64" s="74">
        <f t="shared" si="53"/>
        <v>3.6026704175187416</v>
      </c>
      <c r="BC64" s="74">
        <f t="shared" si="54"/>
        <v>2.8469940867948407E-2</v>
      </c>
      <c r="BD64" s="74">
        <f t="shared" si="55"/>
        <v>2.0160817965209184E-2</v>
      </c>
      <c r="BE64" s="62">
        <f t="shared" si="56"/>
        <v>3.7812512067680131E-3</v>
      </c>
      <c r="BF64" s="74">
        <f t="shared" si="57"/>
        <v>3.677581297835995</v>
      </c>
      <c r="BG64" s="74">
        <f t="shared" si="58"/>
        <v>0.97210485918123579</v>
      </c>
      <c r="BH64" s="74">
        <f t="shared" si="59"/>
        <v>5.4399728084330787E-3</v>
      </c>
      <c r="BI64" s="74">
        <f t="shared" si="60"/>
        <v>2.2420421002179764E-3</v>
      </c>
      <c r="BJ64" s="74">
        <f t="shared" si="60"/>
        <v>0.29792567867221675</v>
      </c>
      <c r="BK64" s="74">
        <f t="shared" si="61"/>
        <v>1.8795558971394532E-3</v>
      </c>
      <c r="BL64" s="74">
        <f t="shared" si="62"/>
        <v>0.49707247531591131</v>
      </c>
      <c r="BM64" s="74">
        <f t="shared" si="63"/>
        <v>1.7820340961788941</v>
      </c>
      <c r="BN64" s="74">
        <f t="shared" si="64"/>
        <v>-2.7120340961788956</v>
      </c>
      <c r="BO64" s="74">
        <f t="shared" si="65"/>
        <v>3.6998377258672459</v>
      </c>
      <c r="BP64" s="74">
        <f t="shared" si="66"/>
        <v>7.7414851127019322E-3</v>
      </c>
      <c r="BQ64" s="42">
        <v>0.85199999999999998</v>
      </c>
      <c r="BR64" s="42">
        <v>1.62</v>
      </c>
      <c r="BS64" s="42">
        <v>1</v>
      </c>
      <c r="BT64" s="42"/>
      <c r="BU64" s="42"/>
      <c r="BV64" s="42"/>
      <c r="BW64" s="42"/>
      <c r="BX64" s="42"/>
      <c r="BY64" s="42"/>
      <c r="BZ64" s="42"/>
      <c r="CA64" s="42"/>
      <c r="CB64" s="42"/>
      <c r="CC64" s="42"/>
      <c r="CD64" s="42"/>
      <c r="CE64" s="42"/>
      <c r="CF64" s="42"/>
      <c r="CG64" s="42"/>
      <c r="CH64" s="42"/>
      <c r="CI64" s="42">
        <v>0.42099999999999999</v>
      </c>
      <c r="CJ64" s="42"/>
      <c r="CK64" s="42"/>
      <c r="CL64" s="42"/>
      <c r="CM64" s="42"/>
      <c r="CN64" s="42"/>
      <c r="CO64" s="42"/>
      <c r="CP64" s="42"/>
      <c r="CQ64" s="42"/>
      <c r="CR64" s="42"/>
      <c r="CS64" s="42"/>
      <c r="CT64" s="42"/>
      <c r="CU64" s="42"/>
      <c r="CV64" s="42"/>
      <c r="CW64" s="42"/>
      <c r="CX64" s="42"/>
      <c r="CY64" s="42"/>
      <c r="CZ64" s="42"/>
      <c r="DA64" s="42"/>
      <c r="DB64" s="42"/>
      <c r="DC64" s="42"/>
      <c r="DD64" s="42"/>
      <c r="DE64" s="42"/>
      <c r="DF64" s="42"/>
      <c r="DG64" s="28"/>
      <c r="DH64" s="28"/>
      <c r="DI64" s="28"/>
      <c r="DJ64" s="28"/>
      <c r="DK64" s="28"/>
      <c r="DL64" s="28"/>
      <c r="DM64" s="42"/>
      <c r="DN64" s="42"/>
      <c r="DO64" s="42"/>
      <c r="DP64" s="42"/>
      <c r="DQ64" s="42"/>
      <c r="DR64" s="42"/>
      <c r="DS64" s="42"/>
      <c r="DT64" s="42"/>
      <c r="DU64" s="42"/>
      <c r="DV64" s="42"/>
      <c r="DW64" s="42"/>
      <c r="DX64" s="42"/>
      <c r="DY64" s="42">
        <v>127</v>
      </c>
      <c r="DZ64" s="42"/>
      <c r="EA64" s="42"/>
      <c r="EB64" s="42"/>
      <c r="EC64" s="42"/>
      <c r="ED64" s="42"/>
      <c r="EE64" s="42"/>
      <c r="EF64" s="42"/>
      <c r="EG64" s="42"/>
      <c r="EH64" s="42"/>
      <c r="EI64" s="42"/>
      <c r="EJ64" s="42"/>
      <c r="EK64" s="42"/>
      <c r="EL64" s="42"/>
      <c r="EM64" s="42"/>
      <c r="EN64" s="42"/>
      <c r="EO64" s="42"/>
      <c r="EP64" s="42"/>
      <c r="EQ64" s="42"/>
      <c r="ER64" s="42"/>
    </row>
    <row r="65" spans="1:148" s="5" customFormat="1" x14ac:dyDescent="0.25">
      <c r="A65" s="77"/>
      <c r="B65" s="42"/>
      <c r="C65" s="42" t="s">
        <v>861</v>
      </c>
      <c r="D65" s="71">
        <f t="shared" si="35"/>
        <v>3.8522800173666362E-2</v>
      </c>
      <c r="E65" s="42" t="s">
        <v>447</v>
      </c>
      <c r="F65" s="42"/>
      <c r="G65" s="79"/>
      <c r="J65" s="42"/>
      <c r="K65" s="42"/>
      <c r="L65" s="80">
        <v>40953</v>
      </c>
      <c r="M65" s="98"/>
      <c r="N65" s="98"/>
      <c r="O65" s="98"/>
      <c r="P65" s="42">
        <v>818</v>
      </c>
      <c r="Q65" s="42"/>
      <c r="R65" s="42"/>
      <c r="S65" s="42">
        <v>186</v>
      </c>
      <c r="T65" s="42">
        <v>3</v>
      </c>
      <c r="U65" s="42"/>
      <c r="V65" s="42"/>
      <c r="W65" s="42">
        <v>52</v>
      </c>
      <c r="X65" s="42">
        <f t="shared" si="36"/>
        <v>208.62</v>
      </c>
      <c r="Y65" s="42">
        <v>158</v>
      </c>
      <c r="Z65" s="42">
        <v>2</v>
      </c>
      <c r="AA65" s="42"/>
      <c r="AB65" s="42">
        <v>171</v>
      </c>
      <c r="AC65" s="74">
        <f t="shared" si="37"/>
        <v>8.0905445023445193</v>
      </c>
      <c r="AD65" s="74">
        <f t="shared" si="37"/>
        <v>7.6722418290624525E-2</v>
      </c>
      <c r="AE65" s="74">
        <f t="shared" si="38"/>
        <v>0</v>
      </c>
      <c r="AF65" s="74">
        <f t="shared" si="38"/>
        <v>0</v>
      </c>
      <c r="AG65" s="74">
        <f t="shared" si="39"/>
        <v>1.4667306010774828</v>
      </c>
      <c r="AH65" s="74">
        <f t="shared" si="39"/>
        <v>3.4196524287695351</v>
      </c>
      <c r="AI65" s="74">
        <f t="shared" si="39"/>
        <v>2.6333333333333333</v>
      </c>
      <c r="AJ65" s="74">
        <f t="shared" si="40"/>
        <v>4.1639947700225687E-2</v>
      </c>
      <c r="AK65" s="74"/>
      <c r="AL65" s="74">
        <f t="shared" si="41"/>
        <v>8.1672669206351429</v>
      </c>
      <c r="AM65" s="74">
        <f t="shared" si="42"/>
        <v>7.5613563108805764</v>
      </c>
      <c r="AN65" s="71">
        <f t="shared" si="43"/>
        <v>3.8522800173666362E-2</v>
      </c>
      <c r="AO65" s="59" t="str">
        <f t="shared" si="44"/>
        <v>Pass</v>
      </c>
      <c r="AP65" s="99">
        <f t="shared" si="45"/>
        <v>609.62</v>
      </c>
      <c r="AQ65" s="82"/>
      <c r="AR65" s="82"/>
      <c r="AS65" s="82"/>
      <c r="AT65" s="74" t="e">
        <f t="shared" si="46"/>
        <v>#NUM!</v>
      </c>
      <c r="AU65" s="76">
        <f t="shared" si="47"/>
        <v>6.5684649229413063E-3</v>
      </c>
      <c r="AV65" s="74" t="e">
        <f t="shared" si="48"/>
        <v>#DIV/0!</v>
      </c>
      <c r="AW65" s="74" t="e">
        <f t="shared" si="49"/>
        <v>#DIV/0!</v>
      </c>
      <c r="AX65" s="74">
        <f t="shared" si="50"/>
        <v>2.3314795684070448</v>
      </c>
      <c r="AY65" s="74">
        <f t="shared" si="51"/>
        <v>5.2308459531875219E-2</v>
      </c>
      <c r="AZ65" s="74"/>
      <c r="BA65" s="74">
        <f t="shared" si="52"/>
        <v>9.393891375924085E-3</v>
      </c>
      <c r="BB65" s="74">
        <f t="shared" si="53"/>
        <v>5.5160398892619282</v>
      </c>
      <c r="BC65" s="74">
        <f t="shared" si="54"/>
        <v>0</v>
      </c>
      <c r="BD65" s="74">
        <f t="shared" si="55"/>
        <v>0</v>
      </c>
      <c r="BE65" s="62">
        <f t="shared" si="56"/>
        <v>1.2176660806200307E-2</v>
      </c>
      <c r="BF65" s="74">
        <f t="shared" si="57"/>
        <v>5.568348348793803</v>
      </c>
      <c r="BG65" s="74">
        <f t="shared" si="58"/>
        <v>0.99060610862407605</v>
      </c>
      <c r="BH65" s="74">
        <f t="shared" si="59"/>
        <v>0</v>
      </c>
      <c r="BI65" s="74">
        <f t="shared" si="60"/>
        <v>0</v>
      </c>
      <c r="BJ65" s="74">
        <f t="shared" si="60"/>
        <v>0.19397718355989907</v>
      </c>
      <c r="BK65" s="74">
        <f t="shared" si="61"/>
        <v>5.506941610502733E-3</v>
      </c>
      <c r="BL65" s="74">
        <f t="shared" si="62"/>
        <v>0.45225384020704762</v>
      </c>
      <c r="BM65" s="74">
        <f t="shared" si="63"/>
        <v>2.4660180331071224</v>
      </c>
      <c r="BN65" s="74">
        <f t="shared" si="64"/>
        <v>-12.766018033107123</v>
      </c>
      <c r="BO65" s="74" t="e">
        <f t="shared" si="65"/>
        <v>#NUM!</v>
      </c>
      <c r="BP65" s="74">
        <f t="shared" si="66"/>
        <v>0</v>
      </c>
      <c r="BQ65" s="42">
        <v>2.8000000000000001E-2</v>
      </c>
      <c r="BR65" s="42">
        <v>0.2</v>
      </c>
      <c r="BS65" s="42">
        <v>0.2</v>
      </c>
      <c r="BT65" s="42"/>
      <c r="BU65" s="42"/>
      <c r="BV65" s="42"/>
      <c r="BW65" s="42"/>
      <c r="BX65" s="42"/>
      <c r="BY65" s="42"/>
      <c r="BZ65" s="42"/>
      <c r="CA65" s="42"/>
      <c r="CB65" s="42"/>
      <c r="CC65" s="42"/>
      <c r="CD65" s="42"/>
      <c r="CE65" s="42"/>
      <c r="CF65" s="42"/>
      <c r="CG65" s="42"/>
      <c r="CH65" s="42"/>
      <c r="CI65" s="42">
        <v>7.0999999999999994E-2</v>
      </c>
      <c r="CJ65" s="42"/>
      <c r="CK65" s="42"/>
      <c r="CL65" s="42"/>
      <c r="CM65" s="42"/>
      <c r="CN65" s="42"/>
      <c r="CO65" s="42"/>
      <c r="CP65" s="42"/>
      <c r="CQ65" s="42"/>
      <c r="CR65" s="42"/>
      <c r="CS65" s="42"/>
      <c r="CT65" s="42"/>
      <c r="CU65" s="42"/>
      <c r="CV65" s="42"/>
      <c r="CW65" s="42"/>
      <c r="CX65" s="42"/>
      <c r="CY65" s="42"/>
      <c r="CZ65" s="42"/>
      <c r="DA65" s="42"/>
      <c r="DB65" s="42"/>
      <c r="DC65" s="42"/>
      <c r="DD65" s="42"/>
      <c r="DE65" s="42"/>
      <c r="DF65" s="42"/>
      <c r="DG65" s="28"/>
      <c r="DH65" s="28"/>
      <c r="DI65" s="28"/>
      <c r="DJ65" s="28"/>
      <c r="DK65" s="28"/>
      <c r="DL65" s="28"/>
      <c r="DM65" s="42"/>
      <c r="DN65" s="42"/>
      <c r="DO65" s="42"/>
      <c r="DP65" s="42"/>
      <c r="DQ65" s="42"/>
      <c r="DR65" s="42"/>
      <c r="DS65" s="42"/>
      <c r="DT65" s="42"/>
      <c r="DU65" s="42"/>
      <c r="DV65" s="42"/>
      <c r="DW65" s="42"/>
      <c r="DX65" s="42"/>
      <c r="DY65" s="42">
        <v>3860</v>
      </c>
      <c r="DZ65" s="42"/>
      <c r="EA65" s="42"/>
      <c r="EB65" s="42"/>
      <c r="EC65" s="42"/>
      <c r="ED65" s="42"/>
      <c r="EE65" s="42"/>
      <c r="EF65" s="42"/>
      <c r="EG65" s="42"/>
      <c r="EH65" s="42"/>
      <c r="EI65" s="42"/>
      <c r="EJ65" s="42"/>
      <c r="EK65" s="42"/>
      <c r="EL65" s="42"/>
      <c r="EM65" s="42"/>
      <c r="EN65" s="42"/>
      <c r="EO65" s="42"/>
      <c r="EP65" s="42"/>
      <c r="EQ65" s="42"/>
      <c r="ER65" s="42"/>
    </row>
    <row r="66" spans="1:148" s="5" customFormat="1" x14ac:dyDescent="0.25">
      <c r="A66" s="77"/>
      <c r="B66" s="42"/>
      <c r="C66" s="42" t="s">
        <v>862</v>
      </c>
      <c r="D66" s="71">
        <f t="shared" si="35"/>
        <v>1.1473707103078955E-2</v>
      </c>
      <c r="E66" s="42" t="s">
        <v>447</v>
      </c>
      <c r="F66" s="42"/>
      <c r="G66" s="79"/>
      <c r="J66" s="42"/>
      <c r="K66" s="42"/>
      <c r="L66" s="80">
        <v>40953</v>
      </c>
      <c r="M66" s="98">
        <v>7.96</v>
      </c>
      <c r="N66" s="98"/>
      <c r="O66" s="98"/>
      <c r="P66" s="42">
        <v>1780</v>
      </c>
      <c r="Q66" s="42"/>
      <c r="R66" s="42"/>
      <c r="S66" s="42">
        <v>423</v>
      </c>
      <c r="T66" s="42">
        <v>16</v>
      </c>
      <c r="U66" s="42">
        <v>13</v>
      </c>
      <c r="V66" s="42">
        <v>2</v>
      </c>
      <c r="W66" s="42">
        <v>196</v>
      </c>
      <c r="X66" s="42">
        <f t="shared" si="36"/>
        <v>886.93999999999994</v>
      </c>
      <c r="Y66" s="42"/>
      <c r="Z66" s="42">
        <v>0.5</v>
      </c>
      <c r="AA66" s="42"/>
      <c r="AB66" s="42">
        <v>727</v>
      </c>
      <c r="AC66" s="74">
        <f t="shared" si="37"/>
        <v>18.399464110170598</v>
      </c>
      <c r="AD66" s="74">
        <f t="shared" si="37"/>
        <v>0.40918623088333084</v>
      </c>
      <c r="AE66" s="74">
        <f t="shared" si="38"/>
        <v>0.64870259481037928</v>
      </c>
      <c r="AF66" s="74">
        <f t="shared" si="38"/>
        <v>0.16452780519907864</v>
      </c>
      <c r="AG66" s="74">
        <f t="shared" si="39"/>
        <v>5.5284461117535884</v>
      </c>
      <c r="AH66" s="74">
        <f t="shared" si="39"/>
        <v>14.538522314125448</v>
      </c>
      <c r="AI66" s="74">
        <f t="shared" si="39"/>
        <v>0</v>
      </c>
      <c r="AJ66" s="74">
        <f t="shared" si="40"/>
        <v>1.0409986925056422E-2</v>
      </c>
      <c r="AK66" s="74"/>
      <c r="AL66" s="74">
        <f t="shared" si="41"/>
        <v>19.621880741063389</v>
      </c>
      <c r="AM66" s="74">
        <f t="shared" si="42"/>
        <v>20.077378412804091</v>
      </c>
      <c r="AN66" s="71">
        <f t="shared" si="43"/>
        <v>-1.1473707103078955E-2</v>
      </c>
      <c r="AO66" s="59" t="str">
        <f t="shared" si="44"/>
        <v>Pass</v>
      </c>
      <c r="AP66" s="99">
        <f t="shared" si="45"/>
        <v>1537.44</v>
      </c>
      <c r="AQ66" s="82"/>
      <c r="AR66" s="82"/>
      <c r="AS66" s="82"/>
      <c r="AT66" s="74">
        <f t="shared" si="46"/>
        <v>1.1145659024713899</v>
      </c>
      <c r="AU66" s="76">
        <f t="shared" si="47"/>
        <v>2.0261449770401001E-2</v>
      </c>
      <c r="AV66" s="74">
        <f t="shared" si="48"/>
        <v>28.946001289737662</v>
      </c>
      <c r="AW66" s="74" t="str">
        <f t="shared" si="49"/>
        <v>poor quality</v>
      </c>
      <c r="AX66" s="74">
        <f t="shared" si="50"/>
        <v>2.6297664877688245</v>
      </c>
      <c r="AY66" s="74">
        <f t="shared" si="51"/>
        <v>7.4014691038299649E-2</v>
      </c>
      <c r="AZ66" s="74"/>
      <c r="BA66" s="74">
        <f t="shared" si="52"/>
        <v>2.085356833440602E-2</v>
      </c>
      <c r="BB66" s="74">
        <f t="shared" si="53"/>
        <v>3.3281438831524404</v>
      </c>
      <c r="BC66" s="74">
        <f t="shared" si="54"/>
        <v>0.14709927230375161</v>
      </c>
      <c r="BD66" s="74">
        <f t="shared" si="55"/>
        <v>0.11733904639700195</v>
      </c>
      <c r="BE66" s="62">
        <f t="shared" si="56"/>
        <v>7.1602785345950928E-4</v>
      </c>
      <c r="BF66" s="74">
        <f t="shared" si="57"/>
        <v>3.4021585741907403</v>
      </c>
      <c r="BG66" s="74">
        <f t="shared" si="58"/>
        <v>0.93770135253474463</v>
      </c>
      <c r="BH66" s="74">
        <f t="shared" si="59"/>
        <v>3.3060163975658911E-2</v>
      </c>
      <c r="BI66" s="74">
        <f t="shared" si="60"/>
        <v>8.384915155190277E-3</v>
      </c>
      <c r="BJ66" s="74">
        <f t="shared" si="60"/>
        <v>0.2753569713179233</v>
      </c>
      <c r="BK66" s="74">
        <f t="shared" si="61"/>
        <v>5.1849333668072851E-4</v>
      </c>
      <c r="BL66" s="74">
        <f t="shared" si="62"/>
        <v>0.72412453534539611</v>
      </c>
      <c r="BM66" s="74">
        <f t="shared" si="63"/>
        <v>1.8374797326402386</v>
      </c>
      <c r="BN66" s="74">
        <f t="shared" si="64"/>
        <v>-4.1774797326402391</v>
      </c>
      <c r="BO66" s="74">
        <f t="shared" si="65"/>
        <v>3.1879543648883715</v>
      </c>
      <c r="BP66" s="74">
        <f t="shared" si="66"/>
        <v>4.3237041747456351E-2</v>
      </c>
      <c r="BQ66" s="42">
        <v>1.69</v>
      </c>
      <c r="BR66" s="42">
        <v>0.72</v>
      </c>
      <c r="BS66" s="42">
        <v>0.5</v>
      </c>
      <c r="BT66" s="42"/>
      <c r="BU66" s="42"/>
      <c r="BV66" s="42"/>
      <c r="BW66" s="42"/>
      <c r="BX66" s="42"/>
      <c r="BY66" s="42"/>
      <c r="BZ66" s="42"/>
      <c r="CA66" s="42"/>
      <c r="CB66" s="42"/>
      <c r="CC66" s="42"/>
      <c r="CD66" s="42"/>
      <c r="CE66" s="42"/>
      <c r="CF66" s="42"/>
      <c r="CG66" s="42"/>
      <c r="CH66" s="42"/>
      <c r="CI66" s="42">
        <v>0.71599999999999997</v>
      </c>
      <c r="CJ66" s="42"/>
      <c r="CK66" s="42"/>
      <c r="CL66" s="42"/>
      <c r="CM66" s="42"/>
      <c r="CN66" s="42"/>
      <c r="CO66" s="42"/>
      <c r="CP66" s="42"/>
      <c r="CQ66" s="42"/>
      <c r="CR66" s="42"/>
      <c r="CS66" s="42"/>
      <c r="CT66" s="42"/>
      <c r="CU66" s="42"/>
      <c r="CV66" s="42"/>
      <c r="CW66" s="42"/>
      <c r="CX66" s="42"/>
      <c r="CY66" s="42"/>
      <c r="CZ66" s="42"/>
      <c r="DA66" s="42"/>
      <c r="DB66" s="42"/>
      <c r="DC66" s="42"/>
      <c r="DD66" s="42"/>
      <c r="DE66" s="42"/>
      <c r="DF66" s="42"/>
      <c r="DG66" s="28"/>
      <c r="DH66" s="28"/>
      <c r="DI66" s="28"/>
      <c r="DJ66" s="28"/>
      <c r="DK66" s="28"/>
      <c r="DL66" s="28"/>
      <c r="DM66" s="42"/>
      <c r="DN66" s="42"/>
      <c r="DO66" s="42"/>
      <c r="DP66" s="42"/>
      <c r="DQ66" s="42"/>
      <c r="DR66" s="42"/>
      <c r="DS66" s="42"/>
      <c r="DT66" s="42"/>
      <c r="DU66" s="42"/>
      <c r="DV66" s="42"/>
      <c r="DW66" s="42"/>
      <c r="DX66" s="42"/>
      <c r="DY66" s="42">
        <v>1700</v>
      </c>
      <c r="DZ66" s="42"/>
      <c r="EA66" s="42"/>
      <c r="EB66" s="42"/>
      <c r="EC66" s="42"/>
      <c r="ED66" s="42"/>
      <c r="EE66" s="42"/>
      <c r="EF66" s="42"/>
      <c r="EG66" s="42"/>
      <c r="EH66" s="42"/>
      <c r="EI66" s="42"/>
      <c r="EJ66" s="42"/>
      <c r="EK66" s="42"/>
      <c r="EL66" s="42"/>
      <c r="EM66" s="42"/>
      <c r="EN66" s="42"/>
      <c r="EO66" s="42"/>
      <c r="EP66" s="42"/>
      <c r="EQ66" s="42"/>
      <c r="ER66" s="42"/>
    </row>
    <row r="67" spans="1:148" s="5" customFormat="1" x14ac:dyDescent="0.25">
      <c r="A67" s="77"/>
      <c r="B67" s="42"/>
      <c r="C67" s="42" t="s">
        <v>863</v>
      </c>
      <c r="D67" s="71">
        <f t="shared" si="35"/>
        <v>1.7011171071363775E-2</v>
      </c>
      <c r="E67" s="42" t="s">
        <v>447</v>
      </c>
      <c r="F67" s="42"/>
      <c r="G67" s="79"/>
      <c r="J67" s="42"/>
      <c r="K67" s="42"/>
      <c r="L67" s="80">
        <v>40953</v>
      </c>
      <c r="M67" s="98">
        <v>7.99</v>
      </c>
      <c r="N67" s="98"/>
      <c r="O67" s="98"/>
      <c r="P67" s="42">
        <v>1840</v>
      </c>
      <c r="Q67" s="42"/>
      <c r="R67" s="42"/>
      <c r="S67" s="42">
        <v>426</v>
      </c>
      <c r="T67" s="42">
        <v>27</v>
      </c>
      <c r="U67" s="42">
        <v>10</v>
      </c>
      <c r="V67" s="42"/>
      <c r="W67" s="42">
        <v>199</v>
      </c>
      <c r="X67" s="42">
        <f t="shared" si="36"/>
        <v>901.57999999999993</v>
      </c>
      <c r="Y67" s="42"/>
      <c r="Z67" s="42">
        <v>0.5</v>
      </c>
      <c r="AA67" s="42"/>
      <c r="AB67" s="42">
        <v>739</v>
      </c>
      <c r="AC67" s="74">
        <f t="shared" si="37"/>
        <v>18.529956763434221</v>
      </c>
      <c r="AD67" s="74">
        <f t="shared" si="37"/>
        <v>0.69050176461562074</v>
      </c>
      <c r="AE67" s="74">
        <f t="shared" si="38"/>
        <v>0.49900199600798406</v>
      </c>
      <c r="AF67" s="74">
        <f t="shared" si="38"/>
        <v>0</v>
      </c>
      <c r="AG67" s="74">
        <f t="shared" si="39"/>
        <v>5.6130651848926743</v>
      </c>
      <c r="AH67" s="74">
        <f t="shared" si="39"/>
        <v>14.778497923161908</v>
      </c>
      <c r="AI67" s="74">
        <f t="shared" si="39"/>
        <v>0</v>
      </c>
      <c r="AJ67" s="74">
        <f t="shared" si="40"/>
        <v>1.0409986925056422E-2</v>
      </c>
      <c r="AK67" s="74"/>
      <c r="AL67" s="74">
        <f t="shared" si="41"/>
        <v>19.719460524057826</v>
      </c>
      <c r="AM67" s="74">
        <f t="shared" si="42"/>
        <v>20.401973094979638</v>
      </c>
      <c r="AN67" s="71">
        <f t="shared" si="43"/>
        <v>-1.7011171071363775E-2</v>
      </c>
      <c r="AO67" s="59" t="str">
        <f t="shared" si="44"/>
        <v>Pass</v>
      </c>
      <c r="AP67" s="99">
        <f t="shared" si="45"/>
        <v>1564.08</v>
      </c>
      <c r="AQ67" s="82"/>
      <c r="AR67" s="82"/>
      <c r="AS67" s="82"/>
      <c r="AT67" s="74">
        <f t="shared" si="46"/>
        <v>1.037732577700341</v>
      </c>
      <c r="AU67" s="76">
        <f t="shared" si="47"/>
        <v>2.031542280098525E-2</v>
      </c>
      <c r="AV67" s="74">
        <f t="shared" si="48"/>
        <v>37.209890539064716</v>
      </c>
      <c r="AW67" s="74" t="str">
        <f t="shared" si="49"/>
        <v>poor quality</v>
      </c>
      <c r="AX67" s="74">
        <f t="shared" si="50"/>
        <v>2.6328748083912519</v>
      </c>
      <c r="AY67" s="74">
        <f t="shared" si="51"/>
        <v>0.12301687970310354</v>
      </c>
      <c r="AZ67" s="74"/>
      <c r="BA67" s="74">
        <f t="shared" si="52"/>
        <v>3.5016260397854479E-2</v>
      </c>
      <c r="BB67" s="74">
        <f t="shared" si="53"/>
        <v>3.30121888007052</v>
      </c>
      <c r="BC67" s="74">
        <f t="shared" si="54"/>
        <v>8.8900089268698801E-2</v>
      </c>
      <c r="BD67" s="74">
        <f t="shared" si="55"/>
        <v>8.8900089268698801E-2</v>
      </c>
      <c r="BE67" s="62">
        <f t="shared" si="56"/>
        <v>7.0440087884311665E-4</v>
      </c>
      <c r="BF67" s="74">
        <f t="shared" si="57"/>
        <v>3.4242357597736239</v>
      </c>
      <c r="BG67" s="74">
        <f t="shared" si="58"/>
        <v>0.93967868648473396</v>
      </c>
      <c r="BH67" s="74">
        <f t="shared" si="59"/>
        <v>2.5305053117411578E-2</v>
      </c>
      <c r="BI67" s="74">
        <f t="shared" si="60"/>
        <v>0</v>
      </c>
      <c r="BJ67" s="74">
        <f t="shared" si="60"/>
        <v>0.27512364410841689</v>
      </c>
      <c r="BK67" s="74">
        <f t="shared" si="61"/>
        <v>5.1024412573203674E-4</v>
      </c>
      <c r="BL67" s="74">
        <f t="shared" si="62"/>
        <v>0.72436611176585108</v>
      </c>
      <c r="BM67" s="74">
        <f t="shared" si="63"/>
        <v>1.8303697051044507</v>
      </c>
      <c r="BN67" s="74">
        <f t="shared" si="64"/>
        <v>-4.140369705104451</v>
      </c>
      <c r="BO67" s="74">
        <f t="shared" si="65"/>
        <v>3.301897717195208</v>
      </c>
      <c r="BP67" s="74">
        <f t="shared" si="66"/>
        <v>2.5962023501143502E-2</v>
      </c>
      <c r="BQ67" s="42">
        <v>1.1599999999999999</v>
      </c>
      <c r="BR67" s="42">
        <v>0.84</v>
      </c>
      <c r="BS67" s="42">
        <v>0.6</v>
      </c>
      <c r="BT67" s="42"/>
      <c r="BU67" s="42"/>
      <c r="BV67" s="42"/>
      <c r="BW67" s="42"/>
      <c r="BX67" s="42"/>
      <c r="BY67" s="42"/>
      <c r="BZ67" s="42"/>
      <c r="CA67" s="42"/>
      <c r="CB67" s="42"/>
      <c r="CC67" s="42"/>
      <c r="CD67" s="42"/>
      <c r="CE67" s="42"/>
      <c r="CF67" s="42"/>
      <c r="CG67" s="42"/>
      <c r="CH67" s="42"/>
      <c r="CI67" s="42">
        <v>0.34300000000000003</v>
      </c>
      <c r="CJ67" s="42"/>
      <c r="CK67" s="42"/>
      <c r="CL67" s="42"/>
      <c r="CM67" s="42"/>
      <c r="CN67" s="42"/>
      <c r="CO67" s="42"/>
      <c r="CP67" s="42"/>
      <c r="CQ67" s="42"/>
      <c r="CR67" s="42"/>
      <c r="CS67" s="42"/>
      <c r="CT67" s="42"/>
      <c r="CU67" s="42"/>
      <c r="CV67" s="42"/>
      <c r="CW67" s="42"/>
      <c r="CX67" s="42"/>
      <c r="CY67" s="42"/>
      <c r="CZ67" s="42"/>
      <c r="DA67" s="42"/>
      <c r="DB67" s="42"/>
      <c r="DC67" s="42"/>
      <c r="DD67" s="42"/>
      <c r="DE67" s="42"/>
      <c r="DF67" s="42"/>
      <c r="DG67" s="28"/>
      <c r="DH67" s="28"/>
      <c r="DI67" s="28"/>
      <c r="DJ67" s="28"/>
      <c r="DK67" s="28"/>
      <c r="DL67" s="28"/>
      <c r="DM67" s="42"/>
      <c r="DN67" s="42"/>
      <c r="DO67" s="42"/>
      <c r="DP67" s="42"/>
      <c r="DQ67" s="42"/>
      <c r="DR67" s="42"/>
      <c r="DS67" s="42"/>
      <c r="DT67" s="42"/>
      <c r="DU67" s="42"/>
      <c r="DV67" s="42"/>
      <c r="DW67" s="42"/>
      <c r="DX67" s="42"/>
      <c r="DY67" s="42">
        <v>2260</v>
      </c>
      <c r="DZ67" s="42"/>
      <c r="EA67" s="42"/>
      <c r="EB67" s="42"/>
      <c r="EC67" s="42"/>
      <c r="ED67" s="42"/>
      <c r="EE67" s="42"/>
      <c r="EF67" s="42"/>
      <c r="EG67" s="42"/>
      <c r="EH67" s="42"/>
      <c r="EI67" s="42"/>
      <c r="EJ67" s="42"/>
      <c r="EK67" s="42"/>
      <c r="EL67" s="42"/>
      <c r="EM67" s="42"/>
      <c r="EN67" s="42"/>
      <c r="EO67" s="42"/>
      <c r="EP67" s="42"/>
      <c r="EQ67" s="42"/>
      <c r="ER67" s="42"/>
    </row>
    <row r="68" spans="1:148" s="5" customFormat="1" x14ac:dyDescent="0.25">
      <c r="A68" s="77"/>
      <c r="B68" s="42"/>
      <c r="C68" s="42" t="s">
        <v>864</v>
      </c>
      <c r="D68" s="71">
        <f t="shared" si="35"/>
        <v>3.1965766692811738E-2</v>
      </c>
      <c r="E68" s="42" t="s">
        <v>447</v>
      </c>
      <c r="F68" s="42"/>
      <c r="G68" s="79"/>
      <c r="J68" s="42"/>
      <c r="K68" s="42"/>
      <c r="L68" s="80">
        <v>40953</v>
      </c>
      <c r="M68" s="98">
        <v>7.72</v>
      </c>
      <c r="N68" s="98"/>
      <c r="O68" s="98"/>
      <c r="P68" s="42">
        <v>1760</v>
      </c>
      <c r="Q68" s="42"/>
      <c r="R68" s="42"/>
      <c r="S68" s="42">
        <v>412</v>
      </c>
      <c r="T68" s="42">
        <v>15</v>
      </c>
      <c r="U68" s="42">
        <v>13</v>
      </c>
      <c r="V68" s="42">
        <v>1</v>
      </c>
      <c r="W68" s="42">
        <v>193</v>
      </c>
      <c r="X68" s="42">
        <f t="shared" si="36"/>
        <v>905.24</v>
      </c>
      <c r="Y68" s="42"/>
      <c r="Z68" s="42">
        <v>0.5</v>
      </c>
      <c r="AA68" s="42"/>
      <c r="AB68" s="42">
        <v>742</v>
      </c>
      <c r="AC68" s="74">
        <f t="shared" si="37"/>
        <v>17.920991048203987</v>
      </c>
      <c r="AD68" s="74">
        <f t="shared" si="37"/>
        <v>0.38361209145312264</v>
      </c>
      <c r="AE68" s="74">
        <f t="shared" si="38"/>
        <v>0.64870259481037928</v>
      </c>
      <c r="AF68" s="74">
        <f t="shared" si="38"/>
        <v>8.2263902599539321E-2</v>
      </c>
      <c r="AG68" s="74">
        <f t="shared" si="39"/>
        <v>5.4438270386145033</v>
      </c>
      <c r="AH68" s="74">
        <f t="shared" si="39"/>
        <v>14.838491825421023</v>
      </c>
      <c r="AI68" s="74">
        <f t="shared" si="39"/>
        <v>0</v>
      </c>
      <c r="AJ68" s="74">
        <f t="shared" si="40"/>
        <v>1.0409986925056422E-2</v>
      </c>
      <c r="AK68" s="74"/>
      <c r="AL68" s="74">
        <f t="shared" si="41"/>
        <v>19.035569637067031</v>
      </c>
      <c r="AM68" s="74">
        <f t="shared" si="42"/>
        <v>20.292728850960582</v>
      </c>
      <c r="AN68" s="71">
        <f t="shared" si="43"/>
        <v>-3.1965766692811738E-2</v>
      </c>
      <c r="AO68" s="59" t="str">
        <f t="shared" si="44"/>
        <v>Pass</v>
      </c>
      <c r="AP68" s="99">
        <f t="shared" si="45"/>
        <v>1539.74</v>
      </c>
      <c r="AQ68" s="82"/>
      <c r="AR68" s="82"/>
      <c r="AS68" s="82"/>
      <c r="AT68" s="74">
        <f t="shared" si="46"/>
        <v>0.88343539689137884</v>
      </c>
      <c r="AU68" s="76">
        <f t="shared" si="47"/>
        <v>2.0034837486181293E-2</v>
      </c>
      <c r="AV68" s="74">
        <f t="shared" si="48"/>
        <v>29.735760550377762</v>
      </c>
      <c r="AW68" s="74" t="str">
        <f t="shared" si="49"/>
        <v>poor quality</v>
      </c>
      <c r="AX68" s="74">
        <f t="shared" si="50"/>
        <v>2.7257463766147749</v>
      </c>
      <c r="AY68" s="74">
        <f t="shared" si="51"/>
        <v>7.0467354809780086E-2</v>
      </c>
      <c r="AZ68" s="74"/>
      <c r="BA68" s="74">
        <f t="shared" si="52"/>
        <v>2.0152383078998259E-2</v>
      </c>
      <c r="BB68" s="74">
        <f t="shared" si="53"/>
        <v>3.2919839151915857</v>
      </c>
      <c r="BC68" s="74">
        <f t="shared" si="54"/>
        <v>0.13427437944390594</v>
      </c>
      <c r="BD68" s="74">
        <f t="shared" si="55"/>
        <v>0.11916296939799159</v>
      </c>
      <c r="BE68" s="62">
        <f t="shared" si="56"/>
        <v>7.0155289685318485E-4</v>
      </c>
      <c r="BF68" s="74">
        <f t="shared" si="57"/>
        <v>3.3624512700013658</v>
      </c>
      <c r="BG68" s="74">
        <f t="shared" si="58"/>
        <v>0.94144758417459284</v>
      </c>
      <c r="BH68" s="74">
        <f t="shared" si="59"/>
        <v>3.407844404861899E-2</v>
      </c>
      <c r="BI68" s="74">
        <f t="shared" si="60"/>
        <v>4.3215886977897872E-3</v>
      </c>
      <c r="BJ68" s="74">
        <f t="shared" si="60"/>
        <v>0.26826490801688374</v>
      </c>
      <c r="BK68" s="74">
        <f t="shared" si="61"/>
        <v>5.1299098319956371E-4</v>
      </c>
      <c r="BL68" s="74">
        <f t="shared" si="62"/>
        <v>0.73122210099991669</v>
      </c>
      <c r="BM68" s="74">
        <f t="shared" si="63"/>
        <v>1.8286102382202494</v>
      </c>
      <c r="BN68" s="74">
        <f t="shared" si="64"/>
        <v>-4.4086102382202501</v>
      </c>
      <c r="BO68" s="74">
        <f t="shared" si="65"/>
        <v>3.1879543648883715</v>
      </c>
      <c r="BP68" s="74">
        <f t="shared" si="66"/>
        <v>3.9933479673551195E-2</v>
      </c>
      <c r="BQ68" s="42">
        <v>1.67</v>
      </c>
      <c r="BR68" s="42">
        <v>0.74</v>
      </c>
      <c r="BS68" s="42">
        <v>0.5</v>
      </c>
      <c r="BT68" s="42"/>
      <c r="BU68" s="42"/>
      <c r="BV68" s="42"/>
      <c r="BW68" s="42"/>
      <c r="BX68" s="42"/>
      <c r="BY68" s="42"/>
      <c r="BZ68" s="42"/>
      <c r="CA68" s="42"/>
      <c r="CB68" s="42"/>
      <c r="CC68" s="42"/>
      <c r="CD68" s="42"/>
      <c r="CE68" s="42"/>
      <c r="CF68" s="42"/>
      <c r="CG68" s="42"/>
      <c r="CH68" s="42"/>
      <c r="CI68" s="42">
        <v>0.66500000000000004</v>
      </c>
      <c r="CJ68" s="42"/>
      <c r="CK68" s="42"/>
      <c r="CL68" s="42"/>
      <c r="CM68" s="42"/>
      <c r="CN68" s="42"/>
      <c r="CO68" s="42"/>
      <c r="CP68" s="42"/>
      <c r="CQ68" s="42"/>
      <c r="CR68" s="42"/>
      <c r="CS68" s="42"/>
      <c r="CT68" s="42"/>
      <c r="CU68" s="42"/>
      <c r="CV68" s="42"/>
      <c r="CW68" s="42"/>
      <c r="CX68" s="42"/>
      <c r="CY68" s="42"/>
      <c r="CZ68" s="42"/>
      <c r="DA68" s="42"/>
      <c r="DB68" s="42"/>
      <c r="DC68" s="42"/>
      <c r="DD68" s="42"/>
      <c r="DE68" s="42"/>
      <c r="DF68" s="42"/>
      <c r="DG68" s="28"/>
      <c r="DH68" s="28"/>
      <c r="DI68" s="28"/>
      <c r="DJ68" s="28"/>
      <c r="DK68" s="28"/>
      <c r="DL68" s="28"/>
      <c r="DM68" s="42"/>
      <c r="DN68" s="42"/>
      <c r="DO68" s="42"/>
      <c r="DP68" s="42"/>
      <c r="DQ68" s="42"/>
      <c r="DR68" s="42"/>
      <c r="DS68" s="42"/>
      <c r="DT68" s="42"/>
      <c r="DU68" s="42"/>
      <c r="DV68" s="42"/>
      <c r="DW68" s="42"/>
      <c r="DX68" s="42"/>
      <c r="DY68" s="42">
        <v>3550</v>
      </c>
      <c r="DZ68" s="42"/>
      <c r="EA68" s="42"/>
      <c r="EB68" s="42"/>
      <c r="EC68" s="42"/>
      <c r="ED68" s="42"/>
      <c r="EE68" s="42"/>
      <c r="EF68" s="42"/>
      <c r="EG68" s="42"/>
      <c r="EH68" s="42"/>
      <c r="EI68" s="42"/>
      <c r="EJ68" s="42"/>
      <c r="EK68" s="42"/>
      <c r="EL68" s="42"/>
      <c r="EM68" s="42"/>
      <c r="EN68" s="42"/>
      <c r="EO68" s="42"/>
      <c r="EP68" s="42"/>
      <c r="EQ68" s="42"/>
      <c r="ER68" s="42"/>
    </row>
    <row r="69" spans="1:148" s="5" customFormat="1" x14ac:dyDescent="0.25">
      <c r="A69" s="77"/>
      <c r="B69" s="42"/>
      <c r="C69" s="42" t="s">
        <v>865</v>
      </c>
      <c r="D69" s="71">
        <f t="shared" si="35"/>
        <v>2.6949156092420556E-2</v>
      </c>
      <c r="E69" s="42" t="s">
        <v>447</v>
      </c>
      <c r="F69" s="42"/>
      <c r="G69" s="79"/>
      <c r="J69" s="42"/>
      <c r="K69" s="42"/>
      <c r="L69" s="80">
        <v>40953</v>
      </c>
      <c r="M69" s="98">
        <v>8.01</v>
      </c>
      <c r="N69" s="98"/>
      <c r="O69" s="98"/>
      <c r="P69" s="42">
        <v>1680</v>
      </c>
      <c r="Q69" s="42"/>
      <c r="R69" s="42"/>
      <c r="S69" s="42">
        <v>390</v>
      </c>
      <c r="T69" s="42">
        <v>16</v>
      </c>
      <c r="U69" s="42">
        <v>12</v>
      </c>
      <c r="V69" s="42">
        <v>1</v>
      </c>
      <c r="W69" s="42">
        <v>181</v>
      </c>
      <c r="X69" s="42">
        <f t="shared" si="36"/>
        <v>850.34</v>
      </c>
      <c r="Y69" s="42"/>
      <c r="Z69" s="42">
        <v>0.5</v>
      </c>
      <c r="AA69" s="42"/>
      <c r="AB69" s="42">
        <v>697</v>
      </c>
      <c r="AC69" s="74">
        <f t="shared" si="37"/>
        <v>16.964044924270766</v>
      </c>
      <c r="AD69" s="74">
        <f t="shared" si="37"/>
        <v>0.40918623088333084</v>
      </c>
      <c r="AE69" s="74">
        <f t="shared" si="38"/>
        <v>0.5988023952095809</v>
      </c>
      <c r="AF69" s="74">
        <f t="shared" si="38"/>
        <v>8.2263902599539321E-2</v>
      </c>
      <c r="AG69" s="74">
        <f t="shared" si="39"/>
        <v>5.1053507460581615</v>
      </c>
      <c r="AH69" s="74">
        <f t="shared" si="39"/>
        <v>13.938583291534304</v>
      </c>
      <c r="AI69" s="74">
        <f t="shared" si="39"/>
        <v>0</v>
      </c>
      <c r="AJ69" s="74">
        <f t="shared" si="40"/>
        <v>1.0409986925056422E-2</v>
      </c>
      <c r="AK69" s="74"/>
      <c r="AL69" s="74">
        <f t="shared" si="41"/>
        <v>18.054297452963219</v>
      </c>
      <c r="AM69" s="74">
        <f t="shared" si="42"/>
        <v>19.054344024517519</v>
      </c>
      <c r="AN69" s="71">
        <f t="shared" si="43"/>
        <v>-2.6949156092420556E-2</v>
      </c>
      <c r="AO69" s="59" t="str">
        <f t="shared" si="44"/>
        <v>Pass</v>
      </c>
      <c r="AP69" s="99">
        <f t="shared" si="45"/>
        <v>1450.8400000000001</v>
      </c>
      <c r="AQ69" s="82"/>
      <c r="AR69" s="82"/>
      <c r="AS69" s="82"/>
      <c r="AT69" s="74">
        <f t="shared" si="46"/>
        <v>1.1115021634511493</v>
      </c>
      <c r="AU69" s="76">
        <f t="shared" si="47"/>
        <v>1.8900058881107459E-2</v>
      </c>
      <c r="AV69" s="74">
        <f t="shared" si="48"/>
        <v>29.161021149172402</v>
      </c>
      <c r="AW69" s="74" t="str">
        <f t="shared" si="49"/>
        <v>poor quality</v>
      </c>
      <c r="AX69" s="74">
        <f t="shared" si="50"/>
        <v>2.7301911239489818</v>
      </c>
      <c r="AY69" s="74">
        <f t="shared" si="51"/>
        <v>8.0148505212744359E-2</v>
      </c>
      <c r="AZ69" s="74"/>
      <c r="BA69" s="74">
        <f t="shared" si="52"/>
        <v>2.2664201249003563E-2</v>
      </c>
      <c r="BB69" s="74">
        <f t="shared" si="53"/>
        <v>3.3227971530396214</v>
      </c>
      <c r="BC69" s="74">
        <f t="shared" si="54"/>
        <v>0.13340245003440188</v>
      </c>
      <c r="BD69" s="74">
        <f t="shared" si="55"/>
        <v>0.1172891785489794</v>
      </c>
      <c r="BE69" s="62">
        <f t="shared" si="56"/>
        <v>7.4684684284801026E-4</v>
      </c>
      <c r="BF69" s="74">
        <f t="shared" si="57"/>
        <v>3.4029456582523658</v>
      </c>
      <c r="BG69" s="74">
        <f t="shared" si="58"/>
        <v>0.93961257525899955</v>
      </c>
      <c r="BH69" s="74">
        <f t="shared" si="59"/>
        <v>3.316675139365783E-2</v>
      </c>
      <c r="BI69" s="74">
        <f t="shared" si="60"/>
        <v>4.5564720983389748E-3</v>
      </c>
      <c r="BJ69" s="74">
        <f t="shared" si="60"/>
        <v>0.26793631622736674</v>
      </c>
      <c r="BK69" s="74">
        <f t="shared" si="61"/>
        <v>5.4633142508929877E-4</v>
      </c>
      <c r="BL69" s="74">
        <f t="shared" si="62"/>
        <v>0.73151735234754411</v>
      </c>
      <c r="BM69" s="74">
        <f t="shared" si="63"/>
        <v>1.8557813654012669</v>
      </c>
      <c r="BN69" s="74">
        <f t="shared" si="64"/>
        <v>-4.1457813654012678</v>
      </c>
      <c r="BO69" s="74">
        <f t="shared" si="65"/>
        <v>3.2227164711475833</v>
      </c>
      <c r="BP69" s="74">
        <f t="shared" si="66"/>
        <v>3.9202051231964928E-2</v>
      </c>
      <c r="BQ69" s="42">
        <v>1.46</v>
      </c>
      <c r="BR69" s="42">
        <v>0.88</v>
      </c>
      <c r="BS69" s="42">
        <v>0.5</v>
      </c>
      <c r="BT69" s="42"/>
      <c r="BU69" s="42"/>
      <c r="BV69" s="42"/>
      <c r="BW69" s="42"/>
      <c r="BX69" s="42"/>
      <c r="BY69" s="42"/>
      <c r="BZ69" s="42"/>
      <c r="CA69" s="42"/>
      <c r="CB69" s="42"/>
      <c r="CC69" s="42"/>
      <c r="CD69" s="42"/>
      <c r="CE69" s="42"/>
      <c r="CF69" s="42"/>
      <c r="CG69" s="42"/>
      <c r="CH69" s="42"/>
      <c r="CI69" s="42">
        <v>0.35099999999999998</v>
      </c>
      <c r="CJ69" s="42"/>
      <c r="CK69" s="42"/>
      <c r="CL69" s="42"/>
      <c r="CM69" s="42"/>
      <c r="CN69" s="42"/>
      <c r="CO69" s="42"/>
      <c r="CP69" s="42"/>
      <c r="CQ69" s="42"/>
      <c r="CR69" s="42"/>
      <c r="CS69" s="42"/>
      <c r="CT69" s="42"/>
      <c r="CU69" s="42"/>
      <c r="CV69" s="42"/>
      <c r="CW69" s="42"/>
      <c r="CX69" s="42"/>
      <c r="CY69" s="42"/>
      <c r="CZ69" s="42"/>
      <c r="DA69" s="42"/>
      <c r="DB69" s="42"/>
      <c r="DC69" s="42"/>
      <c r="DD69" s="42"/>
      <c r="DE69" s="42"/>
      <c r="DF69" s="42"/>
      <c r="DG69" s="28"/>
      <c r="DH69" s="28"/>
      <c r="DI69" s="28"/>
      <c r="DJ69" s="28"/>
      <c r="DK69" s="28"/>
      <c r="DL69" s="28"/>
      <c r="DM69" s="42"/>
      <c r="DN69" s="42"/>
      <c r="DO69" s="42"/>
      <c r="DP69" s="42"/>
      <c r="DQ69" s="42"/>
      <c r="DR69" s="42"/>
      <c r="DS69" s="42"/>
      <c r="DT69" s="42"/>
      <c r="DU69" s="42"/>
      <c r="DV69" s="42"/>
      <c r="DW69" s="42"/>
      <c r="DX69" s="42"/>
      <c r="DY69" s="42">
        <v>659</v>
      </c>
      <c r="DZ69" s="42"/>
      <c r="EA69" s="42"/>
      <c r="EB69" s="42"/>
      <c r="EC69" s="42"/>
      <c r="ED69" s="42"/>
      <c r="EE69" s="42"/>
      <c r="EF69" s="42"/>
      <c r="EG69" s="42"/>
      <c r="EH69" s="42"/>
      <c r="EI69" s="42"/>
      <c r="EJ69" s="42"/>
      <c r="EK69" s="42"/>
      <c r="EL69" s="42"/>
      <c r="EM69" s="42"/>
      <c r="EN69" s="42"/>
      <c r="EO69" s="42"/>
      <c r="EP69" s="42"/>
      <c r="EQ69" s="42"/>
      <c r="ER69" s="42"/>
    </row>
    <row r="70" spans="1:148" s="5" customFormat="1" x14ac:dyDescent="0.25">
      <c r="A70" s="77"/>
      <c r="B70" s="42"/>
      <c r="C70" s="42" t="s">
        <v>866</v>
      </c>
      <c r="D70" s="71">
        <f t="shared" si="35"/>
        <v>3.7686352246270698E-2</v>
      </c>
      <c r="E70" s="42" t="s">
        <v>447</v>
      </c>
      <c r="F70" s="42"/>
      <c r="G70" s="79"/>
      <c r="J70" s="42"/>
      <c r="K70" s="42"/>
      <c r="L70" s="80">
        <v>40953</v>
      </c>
      <c r="M70" s="98">
        <v>7.57</v>
      </c>
      <c r="N70" s="98"/>
      <c r="O70" s="98"/>
      <c r="P70" s="42">
        <v>1720</v>
      </c>
      <c r="Q70" s="42"/>
      <c r="R70" s="42"/>
      <c r="S70" s="42">
        <v>391</v>
      </c>
      <c r="T70" s="42">
        <v>15</v>
      </c>
      <c r="U70" s="42">
        <v>14</v>
      </c>
      <c r="V70" s="42">
        <v>1</v>
      </c>
      <c r="W70" s="42">
        <v>186</v>
      </c>
      <c r="X70" s="42">
        <f t="shared" si="36"/>
        <v>874.74</v>
      </c>
      <c r="Y70" s="42"/>
      <c r="Z70" s="42">
        <v>0.5</v>
      </c>
      <c r="AA70" s="42"/>
      <c r="AB70" s="42">
        <v>717</v>
      </c>
      <c r="AC70" s="74">
        <f t="shared" si="37"/>
        <v>17.007542475358637</v>
      </c>
      <c r="AD70" s="74">
        <f t="shared" si="37"/>
        <v>0.38361209145312264</v>
      </c>
      <c r="AE70" s="74">
        <f t="shared" si="38"/>
        <v>0.69860279441117767</v>
      </c>
      <c r="AF70" s="74">
        <f t="shared" si="38"/>
        <v>8.2263902599539321E-2</v>
      </c>
      <c r="AG70" s="74">
        <f t="shared" si="39"/>
        <v>5.2463825346233035</v>
      </c>
      <c r="AH70" s="74">
        <f t="shared" si="39"/>
        <v>14.3385426399284</v>
      </c>
      <c r="AI70" s="74">
        <f t="shared" si="39"/>
        <v>0</v>
      </c>
      <c r="AJ70" s="74">
        <f t="shared" si="40"/>
        <v>1.0409986925056422E-2</v>
      </c>
      <c r="AK70" s="74"/>
      <c r="AL70" s="74">
        <f t="shared" si="41"/>
        <v>18.172021263822476</v>
      </c>
      <c r="AM70" s="74">
        <f t="shared" si="42"/>
        <v>19.595335161476758</v>
      </c>
      <c r="AN70" s="71">
        <f t="shared" si="43"/>
        <v>-3.7686352246270698E-2</v>
      </c>
      <c r="AO70" s="59" t="str">
        <f t="shared" si="44"/>
        <v>Pass</v>
      </c>
      <c r="AP70" s="99">
        <f t="shared" si="45"/>
        <v>1482.24</v>
      </c>
      <c r="AQ70" s="82"/>
      <c r="AR70" s="82"/>
      <c r="AS70" s="82"/>
      <c r="AT70" s="74">
        <f t="shared" si="46"/>
        <v>0.75073533065155384</v>
      </c>
      <c r="AU70" s="76">
        <f t="shared" si="47"/>
        <v>1.9279316554617506E-2</v>
      </c>
      <c r="AV70" s="74">
        <f t="shared" si="48"/>
        <v>27.303411839982022</v>
      </c>
      <c r="AW70" s="74" t="str">
        <f t="shared" si="49"/>
        <v>poor quality</v>
      </c>
      <c r="AX70" s="74">
        <f t="shared" si="50"/>
        <v>2.7330341516848473</v>
      </c>
      <c r="AY70" s="74">
        <f t="shared" si="51"/>
        <v>7.3119352033804083E-2</v>
      </c>
      <c r="AZ70" s="74"/>
      <c r="BA70" s="74">
        <f t="shared" si="52"/>
        <v>2.1110039762986168E-2</v>
      </c>
      <c r="BB70" s="74">
        <f t="shared" si="53"/>
        <v>3.2417656095639238</v>
      </c>
      <c r="BC70" s="74">
        <f t="shared" si="54"/>
        <v>0.1488390699415105</v>
      </c>
      <c r="BD70" s="74">
        <f t="shared" si="55"/>
        <v>0.13315895091537358</v>
      </c>
      <c r="BE70" s="62">
        <f t="shared" si="56"/>
        <v>7.2601429493035312E-4</v>
      </c>
      <c r="BF70" s="74">
        <f t="shared" si="57"/>
        <v>3.3148849615977278</v>
      </c>
      <c r="BG70" s="74">
        <f t="shared" si="58"/>
        <v>0.93591913791218562</v>
      </c>
      <c r="BH70" s="74">
        <f t="shared" si="59"/>
        <v>3.8443868421064509E-2</v>
      </c>
      <c r="BI70" s="74">
        <f t="shared" si="60"/>
        <v>4.5269539037637663E-3</v>
      </c>
      <c r="BJ70" s="74">
        <f t="shared" si="60"/>
        <v>0.26773630006275034</v>
      </c>
      <c r="BK70" s="74">
        <f t="shared" si="61"/>
        <v>5.3124822001114971E-4</v>
      </c>
      <c r="BL70" s="74">
        <f t="shared" si="62"/>
        <v>0.73173245171723866</v>
      </c>
      <c r="BM70" s="74">
        <f t="shared" si="63"/>
        <v>1.8434949878314761</v>
      </c>
      <c r="BN70" s="74">
        <f t="shared" si="64"/>
        <v>-4.5734949878314763</v>
      </c>
      <c r="BO70" s="74">
        <f t="shared" si="65"/>
        <v>3.1557696815169702</v>
      </c>
      <c r="BP70" s="74">
        <f t="shared" si="66"/>
        <v>4.490022177716E-2</v>
      </c>
      <c r="BQ70" s="42">
        <v>1.81</v>
      </c>
      <c r="BR70" s="42">
        <v>0.78</v>
      </c>
      <c r="BS70" s="42">
        <v>0.5</v>
      </c>
      <c r="BT70" s="42"/>
      <c r="BU70" s="42"/>
      <c r="BV70" s="42"/>
      <c r="BW70" s="42"/>
      <c r="BX70" s="42"/>
      <c r="BY70" s="42"/>
      <c r="BZ70" s="42"/>
      <c r="CA70" s="42"/>
      <c r="CB70" s="42"/>
      <c r="CC70" s="42"/>
      <c r="CD70" s="42"/>
      <c r="CE70" s="42"/>
      <c r="CF70" s="42"/>
      <c r="CG70" s="42"/>
      <c r="CH70" s="42"/>
      <c r="CI70" s="42">
        <v>0.56100000000000005</v>
      </c>
      <c r="CJ70" s="42"/>
      <c r="CK70" s="42"/>
      <c r="CL70" s="42"/>
      <c r="CM70" s="42"/>
      <c r="CN70" s="42"/>
      <c r="CO70" s="42"/>
      <c r="CP70" s="42"/>
      <c r="CQ70" s="42"/>
      <c r="CR70" s="42"/>
      <c r="CS70" s="42"/>
      <c r="CT70" s="42"/>
      <c r="CU70" s="42"/>
      <c r="CV70" s="42"/>
      <c r="CW70" s="42"/>
      <c r="CX70" s="42"/>
      <c r="CY70" s="42"/>
      <c r="CZ70" s="42"/>
      <c r="DA70" s="42"/>
      <c r="DB70" s="42"/>
      <c r="DC70" s="42"/>
      <c r="DD70" s="42"/>
      <c r="DE70" s="42"/>
      <c r="DF70" s="42"/>
      <c r="DG70" s="28"/>
      <c r="DH70" s="28"/>
      <c r="DI70" s="28"/>
      <c r="DJ70" s="28"/>
      <c r="DK70" s="28"/>
      <c r="DL70" s="28"/>
      <c r="DM70" s="42"/>
      <c r="DN70" s="42"/>
      <c r="DO70" s="42"/>
      <c r="DP70" s="42"/>
      <c r="DQ70" s="42"/>
      <c r="DR70" s="42"/>
      <c r="DS70" s="42"/>
      <c r="DT70" s="42"/>
      <c r="DU70" s="42"/>
      <c r="DV70" s="42"/>
      <c r="DW70" s="42"/>
      <c r="DX70" s="42"/>
      <c r="DY70" s="42">
        <v>3800</v>
      </c>
      <c r="DZ70" s="42"/>
      <c r="EA70" s="42"/>
      <c r="EB70" s="42"/>
      <c r="EC70" s="42"/>
      <c r="ED70" s="42"/>
      <c r="EE70" s="42"/>
      <c r="EF70" s="42"/>
      <c r="EG70" s="42"/>
      <c r="EH70" s="42"/>
      <c r="EI70" s="42"/>
      <c r="EJ70" s="42"/>
      <c r="EK70" s="42"/>
      <c r="EL70" s="42"/>
      <c r="EM70" s="42"/>
      <c r="EN70" s="42"/>
      <c r="EO70" s="42"/>
      <c r="EP70" s="42"/>
      <c r="EQ70" s="42"/>
      <c r="ER70" s="42"/>
    </row>
    <row r="71" spans="1:148" s="5" customFormat="1" x14ac:dyDescent="0.25">
      <c r="A71" s="77"/>
      <c r="B71" s="42"/>
      <c r="C71" s="42"/>
      <c r="D71" s="71"/>
      <c r="E71" s="42"/>
      <c r="F71" s="42"/>
      <c r="G71" s="79"/>
      <c r="H71" s="42"/>
      <c r="I71" s="42"/>
      <c r="J71" s="42"/>
      <c r="K71" s="42"/>
      <c r="L71" s="80"/>
      <c r="M71" s="98"/>
      <c r="N71" s="98"/>
      <c r="O71" s="98"/>
      <c r="P71" s="42"/>
      <c r="Q71" s="42"/>
      <c r="R71" s="42"/>
      <c r="S71" s="42"/>
      <c r="T71" s="42"/>
      <c r="U71" s="42"/>
      <c r="V71" s="42"/>
      <c r="W71" s="42"/>
      <c r="X71" s="42"/>
      <c r="Y71" s="42"/>
      <c r="Z71" s="42"/>
      <c r="AA71" s="42"/>
      <c r="AB71" s="42"/>
      <c r="AC71" s="74"/>
      <c r="AD71" s="74"/>
      <c r="AE71" s="74"/>
      <c r="AF71" s="74"/>
      <c r="AG71" s="74"/>
      <c r="AH71" s="74"/>
      <c r="AI71" s="74"/>
      <c r="AJ71" s="74"/>
      <c r="AK71" s="74"/>
      <c r="AL71" s="74"/>
      <c r="AM71" s="74"/>
      <c r="AN71" s="71"/>
      <c r="AO71" s="59" t="str">
        <f t="shared" si="44"/>
        <v>Pass</v>
      </c>
      <c r="AP71" s="99"/>
      <c r="AQ71" s="82"/>
      <c r="AR71" s="82"/>
      <c r="AS71" s="82"/>
      <c r="AT71" s="74"/>
      <c r="AU71" s="76"/>
      <c r="AV71" s="74"/>
      <c r="AW71" s="74"/>
      <c r="AX71" s="74"/>
      <c r="AY71" s="74"/>
      <c r="AZ71" s="74"/>
      <c r="BA71" s="74"/>
      <c r="BB71" s="74"/>
      <c r="BC71" s="74"/>
      <c r="BD71" s="74"/>
      <c r="BE71" s="62"/>
      <c r="BF71" s="74"/>
      <c r="BG71" s="74"/>
      <c r="BH71" s="74"/>
      <c r="BI71" s="74"/>
      <c r="BJ71" s="74"/>
      <c r="BK71" s="74"/>
      <c r="BL71" s="74"/>
      <c r="BM71" s="74"/>
      <c r="BN71" s="74"/>
      <c r="BO71" s="74"/>
      <c r="BP71" s="74"/>
      <c r="BQ71" s="42"/>
      <c r="BR71" s="42"/>
      <c r="BS71" s="42"/>
      <c r="BT71" s="42"/>
      <c r="BU71" s="42"/>
      <c r="BV71" s="42"/>
      <c r="BW71" s="42"/>
      <c r="BX71" s="42"/>
      <c r="BY71" s="42"/>
      <c r="BZ71" s="42"/>
      <c r="CA71" s="42"/>
      <c r="CB71" s="42"/>
      <c r="CC71" s="42"/>
      <c r="CD71" s="42"/>
      <c r="CE71" s="42"/>
      <c r="CF71" s="42"/>
      <c r="CG71" s="42"/>
      <c r="CH71" s="42"/>
      <c r="CI71" s="42"/>
      <c r="CJ71" s="42"/>
      <c r="CK71" s="42"/>
      <c r="CL71" s="42"/>
      <c r="CM71" s="42"/>
      <c r="CN71" s="42"/>
      <c r="CO71" s="42"/>
      <c r="CP71" s="42"/>
      <c r="CQ71" s="42"/>
      <c r="CR71" s="42"/>
      <c r="CS71" s="42"/>
      <c r="CT71" s="42"/>
      <c r="CU71" s="42"/>
      <c r="CV71" s="42"/>
      <c r="CW71" s="42"/>
      <c r="CX71" s="42"/>
      <c r="CY71" s="42"/>
      <c r="CZ71" s="42"/>
      <c r="DA71" s="42"/>
      <c r="DB71" s="42"/>
      <c r="DC71" s="42"/>
      <c r="DD71" s="42"/>
      <c r="DE71" s="42"/>
      <c r="DF71" s="42"/>
      <c r="DG71" s="28"/>
      <c r="DH71" s="28"/>
      <c r="DI71" s="28"/>
      <c r="DJ71" s="28"/>
      <c r="DK71" s="28"/>
      <c r="DL71" s="28"/>
      <c r="DM71" s="42"/>
      <c r="DN71" s="42"/>
      <c r="DO71" s="42"/>
      <c r="DP71" s="42"/>
      <c r="DQ71" s="42"/>
      <c r="DR71" s="42"/>
      <c r="DS71" s="42"/>
      <c r="DT71" s="42"/>
      <c r="DU71" s="42"/>
      <c r="DV71" s="42"/>
      <c r="DW71" s="42"/>
      <c r="DX71" s="42"/>
      <c r="DY71" s="42"/>
      <c r="DZ71" s="42"/>
      <c r="EA71" s="42"/>
      <c r="EB71" s="42"/>
      <c r="EC71" s="42"/>
      <c r="ED71" s="42"/>
      <c r="EE71" s="42"/>
      <c r="EF71" s="42"/>
      <c r="EG71" s="42"/>
      <c r="EH71" s="42"/>
      <c r="EI71" s="42"/>
      <c r="EJ71" s="42"/>
      <c r="EK71" s="42"/>
      <c r="EL71" s="42"/>
      <c r="EM71" s="42"/>
      <c r="EN71" s="42"/>
      <c r="EO71" s="42"/>
      <c r="EP71" s="42"/>
      <c r="EQ71" s="42"/>
      <c r="ER71" s="42"/>
    </row>
    <row r="72" spans="1:148" x14ac:dyDescent="0.25">
      <c r="A72" s="84"/>
      <c r="B72" s="85">
        <v>36</v>
      </c>
      <c r="C72" s="85" t="s">
        <v>600</v>
      </c>
      <c r="D72" s="59">
        <f t="shared" ref="D72:D98" si="67">+ABS(AN72)</f>
        <v>2.729151790425992E-4</v>
      </c>
      <c r="E72" s="85" t="s">
        <v>867</v>
      </c>
      <c r="F72" s="85"/>
      <c r="G72" s="88"/>
      <c r="H72" s="85"/>
      <c r="I72" s="85">
        <v>1006.4</v>
      </c>
      <c r="J72" s="85"/>
      <c r="K72" s="85"/>
      <c r="L72" s="89">
        <v>23048</v>
      </c>
      <c r="M72" s="85">
        <v>7.7</v>
      </c>
      <c r="N72" s="85"/>
      <c r="O72" s="85"/>
      <c r="P72" s="85" t="s">
        <v>841</v>
      </c>
      <c r="Q72" s="85"/>
      <c r="R72" s="85"/>
      <c r="S72" s="85">
        <v>1000</v>
      </c>
      <c r="T72" s="85"/>
      <c r="U72" s="85">
        <v>114</v>
      </c>
      <c r="V72" s="85">
        <v>6</v>
      </c>
      <c r="W72" s="85">
        <v>1610</v>
      </c>
      <c r="X72" s="85">
        <v>262</v>
      </c>
      <c r="Y72" s="85"/>
      <c r="Z72" s="85"/>
      <c r="AA72" s="85" t="s">
        <v>841</v>
      </c>
      <c r="AB72" s="85">
        <v>215</v>
      </c>
      <c r="AC72" s="62">
        <f t="shared" ref="AC72:AD98" si="68">+S72/AC$2</f>
        <v>43.497551087873752</v>
      </c>
      <c r="AD72" s="62">
        <f t="shared" si="68"/>
        <v>0</v>
      </c>
      <c r="AE72" s="62">
        <f t="shared" ref="AE72:AF98" si="69">+(U72/AE$2)</f>
        <v>5.6886227544910186</v>
      </c>
      <c r="AF72" s="62">
        <f t="shared" si="69"/>
        <v>0.4935834155972359</v>
      </c>
      <c r="AG72" s="62">
        <f t="shared" ref="AG72:AI98" si="70">+W72/AG$2</f>
        <v>45.412235917975906</v>
      </c>
      <c r="AH72" s="62">
        <f t="shared" si="70"/>
        <v>4.2946454622644907</v>
      </c>
      <c r="AI72" s="62">
        <f t="shared" si="70"/>
        <v>0</v>
      </c>
      <c r="AJ72" s="62">
        <f t="shared" ref="AJ72:AJ98" si="71">Z72/AJ$2</f>
        <v>0</v>
      </c>
      <c r="AK72" s="62"/>
      <c r="AL72" s="62">
        <f t="shared" ref="AL72:AL98" si="72">+(AC72+AD72+AE72+AF72)</f>
        <v>49.679757257962009</v>
      </c>
      <c r="AM72" s="62">
        <f t="shared" ref="AM72:AM98" si="73">+(AG72+AH72+AI72+AJ72)</f>
        <v>49.706881380240397</v>
      </c>
      <c r="AN72" s="59">
        <f t="shared" ref="AN72:AN98" si="74">+((AL72-AM72)/(AL72+AM72))</f>
        <v>-2.729151790425992E-4</v>
      </c>
      <c r="AO72" s="59" t="str">
        <f t="shared" si="44"/>
        <v>Pass</v>
      </c>
      <c r="AP72" s="63">
        <f t="shared" ref="AP72:AP98" si="75">SUM(S72:Z72)</f>
        <v>2992</v>
      </c>
      <c r="AQ72" s="90">
        <v>3260</v>
      </c>
      <c r="AR72" s="85" t="s">
        <v>841</v>
      </c>
      <c r="AS72" s="85">
        <v>310</v>
      </c>
      <c r="AT72" s="62">
        <f t="shared" ref="AT72:AT98" si="76">(-BO72)+(BN72)-(-8.48)</f>
        <v>1.267934451286985</v>
      </c>
      <c r="AU72" s="64">
        <f t="shared" ref="AU72:AU98" si="77">0.5*((S72/1000/AC$1)+(T72/1000/AD$1)+(U72/1000/AE$1)*4+(V72/1000/AF$1)*4+(W72/1000/AG$1)+(Z72/1000/AJ$1)*4+(X72/1000/AH$1))</f>
        <v>5.2784422404145333E-2</v>
      </c>
      <c r="AV72" s="62">
        <f t="shared" ref="AV72:AV98" si="78">(S72/22.9)/(SQRT(0.5*((U72/40.01)*2+(V72/24.3)*2)))</f>
        <v>24.817036889247181</v>
      </c>
      <c r="AW72" s="62" t="str">
        <f t="shared" ref="AW72:AW98" si="79">IF(AV72&gt;18,"poor quality","")</f>
        <v>poor quality</v>
      </c>
      <c r="AX72" s="62">
        <f t="shared" ref="AX72:AX98" si="80">+AH72/AG72</f>
        <v>9.4570227064386961E-2</v>
      </c>
      <c r="AY72" s="62">
        <f t="shared" ref="AY72:AY98" si="81">+AD72/AG72</f>
        <v>0</v>
      </c>
      <c r="AZ72" s="62"/>
      <c r="BA72" s="62">
        <f t="shared" ref="BA72:BA98" si="82">+AD72/AL72</f>
        <v>0</v>
      </c>
      <c r="BB72" s="62">
        <f t="shared" ref="BB72:BB98" si="83">+AC72/AG72</f>
        <v>0.95783768864496166</v>
      </c>
      <c r="BC72" s="62">
        <f t="shared" ref="BC72:BC98" si="84">(AE72+AF72)/AG72</f>
        <v>0.13613525176903038</v>
      </c>
      <c r="BD72" s="62">
        <f t="shared" ref="BD72:BD98" si="85">+AE72/AG72</f>
        <v>0.1252662996987392</v>
      </c>
      <c r="BE72" s="62">
        <f t="shared" ref="BE72:BE98" si="86">+AJ72/AH72</f>
        <v>0</v>
      </c>
      <c r="BF72" s="62">
        <f t="shared" ref="BF72:BF98" si="87">(AC72+AD72)/AG72</f>
        <v>0.95783768864496166</v>
      </c>
      <c r="BG72" s="62">
        <f t="shared" ref="BG72:BG98" si="88">+AC72/AL72</f>
        <v>0.87555884909044202</v>
      </c>
      <c r="BH72" s="62">
        <f t="shared" ref="BH72:BH98" si="89">+AE72/AL72</f>
        <v>0.11450584842741601</v>
      </c>
      <c r="BI72" s="62">
        <f t="shared" ref="BI72:BJ98" si="90">+AF72/AL72</f>
        <v>9.9353024821418768E-3</v>
      </c>
      <c r="BJ72" s="62">
        <f t="shared" si="90"/>
        <v>0.91360058521048737</v>
      </c>
      <c r="BK72" s="62">
        <f t="shared" ref="BK72:BK98" si="91">AJ72/AM72</f>
        <v>0</v>
      </c>
      <c r="BL72" s="62">
        <f t="shared" ref="BL72:BL98" si="92">AH72/AM72</f>
        <v>8.6399414789512602E-2</v>
      </c>
      <c r="BM72" s="62">
        <f t="shared" ref="BM72:BM98" si="93">(-LOG(AH72/1000))</f>
        <v>2.3670726828542792</v>
      </c>
      <c r="BN72" s="62">
        <f t="shared" ref="BN72:BN98" si="94">(-10.3)+M72+(-BM72)</f>
        <v>-4.9670726828542797</v>
      </c>
      <c r="BO72" s="62">
        <f t="shared" ref="BO72:BO98" si="95">(-LOG((AE72)/1000))</f>
        <v>2.2449928658587357</v>
      </c>
      <c r="BP72" s="62">
        <f t="shared" ref="BP72:BP98" si="96">(AE72+AF72)/(AC72+AD72)</f>
        <v>0.14212768340909496</v>
      </c>
      <c r="BQ72" s="85" t="s">
        <v>841</v>
      </c>
      <c r="BS72" s="85" t="s">
        <v>841</v>
      </c>
      <c r="BT72" s="85" t="s">
        <v>841</v>
      </c>
      <c r="BU72" s="85" t="s">
        <v>841</v>
      </c>
      <c r="BV72" s="85" t="s">
        <v>841</v>
      </c>
      <c r="BW72" s="85" t="s">
        <v>841</v>
      </c>
      <c r="BX72" s="85" t="s">
        <v>841</v>
      </c>
      <c r="BY72" s="85" t="s">
        <v>841</v>
      </c>
      <c r="BZ72" s="85" t="s">
        <v>841</v>
      </c>
      <c r="CA72" s="85" t="s">
        <v>841</v>
      </c>
      <c r="CB72" s="85" t="s">
        <v>841</v>
      </c>
      <c r="CC72" s="85" t="s">
        <v>841</v>
      </c>
      <c r="CD72" s="85" t="s">
        <v>841</v>
      </c>
      <c r="CE72" s="85" t="s">
        <v>841</v>
      </c>
      <c r="CF72" s="85"/>
      <c r="CG72" s="85"/>
      <c r="CH72" s="85" t="s">
        <v>841</v>
      </c>
      <c r="CI72" s="85" t="s">
        <v>841</v>
      </c>
      <c r="CJ72" s="85" t="s">
        <v>841</v>
      </c>
      <c r="CK72" s="85" t="s">
        <v>841</v>
      </c>
      <c r="CL72" s="85">
        <v>15.555999999999999</v>
      </c>
      <c r="CM72" s="85" t="s">
        <v>842</v>
      </c>
      <c r="CN72" s="85"/>
      <c r="CO72" s="85" t="s">
        <v>492</v>
      </c>
      <c r="CP72" s="85">
        <v>1.925</v>
      </c>
      <c r="CQ72" s="85">
        <v>25</v>
      </c>
      <c r="CR72" s="85" t="s">
        <v>868</v>
      </c>
      <c r="CS72" s="85">
        <v>1.0015000000000001</v>
      </c>
      <c r="CT72" s="85" t="s">
        <v>492</v>
      </c>
      <c r="CU72" s="85">
        <v>1006.33</v>
      </c>
      <c r="CV72" s="85" t="s">
        <v>44</v>
      </c>
      <c r="CW72" s="85">
        <v>145.32196766999999</v>
      </c>
      <c r="CX72" s="85">
        <v>-23.617350040000002</v>
      </c>
      <c r="CY72" s="85">
        <v>268.7</v>
      </c>
      <c r="CZ72" s="85"/>
      <c r="DA72" s="85" t="s">
        <v>869</v>
      </c>
      <c r="DC72" s="85">
        <v>3831</v>
      </c>
      <c r="DD72" s="85"/>
      <c r="DE72" s="85"/>
      <c r="DF72" s="85"/>
    </row>
    <row r="73" spans="1:148" x14ac:dyDescent="0.25">
      <c r="A73" s="84"/>
      <c r="B73" s="85">
        <v>37</v>
      </c>
      <c r="C73" s="85" t="s">
        <v>600</v>
      </c>
      <c r="D73" s="59">
        <f t="shared" si="67"/>
        <v>6.1108645819912561E-4</v>
      </c>
      <c r="E73" s="85" t="s">
        <v>870</v>
      </c>
      <c r="F73" s="85"/>
      <c r="G73" s="88"/>
      <c r="H73" s="85"/>
      <c r="I73" s="85">
        <v>1169.1600000000001</v>
      </c>
      <c r="J73" s="85"/>
      <c r="K73" s="85"/>
      <c r="L73" s="89">
        <v>23048</v>
      </c>
      <c r="M73" s="85">
        <v>6.8</v>
      </c>
      <c r="N73" s="85"/>
      <c r="O73" s="85"/>
      <c r="P73" s="85" t="s">
        <v>841</v>
      </c>
      <c r="Q73" s="85"/>
      <c r="R73" s="85"/>
      <c r="S73" s="85">
        <v>926</v>
      </c>
      <c r="T73" s="85"/>
      <c r="U73" s="85">
        <v>132</v>
      </c>
      <c r="V73" s="85">
        <v>2</v>
      </c>
      <c r="W73" s="85">
        <v>1620</v>
      </c>
      <c r="X73" s="85">
        <v>85</v>
      </c>
      <c r="Y73" s="85"/>
      <c r="Z73" s="85"/>
      <c r="AA73" s="85" t="s">
        <v>841</v>
      </c>
      <c r="AB73" s="85">
        <v>70</v>
      </c>
      <c r="AC73" s="62">
        <f t="shared" si="68"/>
        <v>40.278732307371094</v>
      </c>
      <c r="AD73" s="62">
        <f t="shared" si="68"/>
        <v>0</v>
      </c>
      <c r="AE73" s="62">
        <f t="shared" si="69"/>
        <v>6.5868263473053892</v>
      </c>
      <c r="AF73" s="62">
        <f t="shared" si="69"/>
        <v>0.16452780519907864</v>
      </c>
      <c r="AG73" s="62">
        <f t="shared" si="70"/>
        <v>45.694299495106193</v>
      </c>
      <c r="AH73" s="62">
        <f t="shared" si="70"/>
        <v>1.3933010087499302</v>
      </c>
      <c r="AI73" s="62">
        <f t="shared" si="70"/>
        <v>0</v>
      </c>
      <c r="AJ73" s="62">
        <f t="shared" si="71"/>
        <v>0</v>
      </c>
      <c r="AK73" s="62"/>
      <c r="AL73" s="62">
        <f t="shared" si="72"/>
        <v>47.030086459875562</v>
      </c>
      <c r="AM73" s="62">
        <f t="shared" si="73"/>
        <v>47.087600503856123</v>
      </c>
      <c r="AN73" s="59">
        <f t="shared" si="74"/>
        <v>-6.1108645819912561E-4</v>
      </c>
      <c r="AO73" s="59" t="str">
        <f t="shared" si="44"/>
        <v>Pass</v>
      </c>
      <c r="AP73" s="63">
        <f t="shared" si="75"/>
        <v>2765</v>
      </c>
      <c r="AQ73" s="90">
        <v>3230</v>
      </c>
      <c r="AR73" s="85" t="s">
        <v>841</v>
      </c>
      <c r="AS73" s="85">
        <v>340</v>
      </c>
      <c r="AT73" s="62">
        <f t="shared" si="76"/>
        <v>-5.727883444909132E-2</v>
      </c>
      <c r="AU73" s="64">
        <f t="shared" si="77"/>
        <v>5.0434520558118076E-2</v>
      </c>
      <c r="AV73" s="62">
        <f t="shared" si="78"/>
        <v>21.98984205226083</v>
      </c>
      <c r="AW73" s="62" t="str">
        <f t="shared" si="79"/>
        <v>poor quality</v>
      </c>
      <c r="AX73" s="62">
        <f t="shared" si="80"/>
        <v>3.049179053284647E-2</v>
      </c>
      <c r="AY73" s="62">
        <f t="shared" si="81"/>
        <v>0</v>
      </c>
      <c r="AZ73" s="62"/>
      <c r="BA73" s="62">
        <f t="shared" si="82"/>
        <v>0</v>
      </c>
      <c r="BB73" s="62">
        <f t="shared" si="83"/>
        <v>0.88148265215631327</v>
      </c>
      <c r="BC73" s="62">
        <f t="shared" si="84"/>
        <v>0.147750468375766</v>
      </c>
      <c r="BD73" s="62">
        <f t="shared" si="85"/>
        <v>0.14414984845124568</v>
      </c>
      <c r="BE73" s="62">
        <f t="shared" si="86"/>
        <v>0</v>
      </c>
      <c r="BF73" s="62">
        <f t="shared" si="87"/>
        <v>0.88148265215631327</v>
      </c>
      <c r="BG73" s="62">
        <f t="shared" si="88"/>
        <v>0.85644606121946021</v>
      </c>
      <c r="BH73" s="62">
        <f t="shared" si="89"/>
        <v>0.14005558660677864</v>
      </c>
      <c r="BI73" s="62">
        <f t="shared" si="90"/>
        <v>3.4983521737611102E-3</v>
      </c>
      <c r="BJ73" s="62">
        <f t="shared" si="90"/>
        <v>0.97041044789199171</v>
      </c>
      <c r="BK73" s="62">
        <f t="shared" si="91"/>
        <v>0</v>
      </c>
      <c r="BL73" s="62">
        <f t="shared" si="92"/>
        <v>2.9589552108008333E-2</v>
      </c>
      <c r="BM73" s="62">
        <f t="shared" si="93"/>
        <v>2.855955048459732</v>
      </c>
      <c r="BN73" s="62">
        <f t="shared" si="94"/>
        <v>-6.3559550484597329</v>
      </c>
      <c r="BO73" s="62">
        <f t="shared" si="95"/>
        <v>2.1813237859893584</v>
      </c>
      <c r="BP73" s="62">
        <f t="shared" si="96"/>
        <v>0.16761585496247</v>
      </c>
      <c r="BQ73" s="85" t="s">
        <v>841</v>
      </c>
      <c r="BS73" s="85" t="s">
        <v>841</v>
      </c>
      <c r="BT73" s="85" t="s">
        <v>841</v>
      </c>
      <c r="BU73" s="85" t="s">
        <v>841</v>
      </c>
      <c r="BV73" s="85" t="s">
        <v>841</v>
      </c>
      <c r="BW73" s="85" t="s">
        <v>841</v>
      </c>
      <c r="BX73" s="85" t="s">
        <v>841</v>
      </c>
      <c r="BY73" s="85" t="s">
        <v>841</v>
      </c>
      <c r="BZ73" s="85" t="s">
        <v>841</v>
      </c>
      <c r="CA73" s="85" t="s">
        <v>841</v>
      </c>
      <c r="CB73" s="85" t="s">
        <v>841</v>
      </c>
      <c r="CC73" s="85" t="s">
        <v>841</v>
      </c>
      <c r="CD73" s="85" t="s">
        <v>841</v>
      </c>
      <c r="CE73" s="85" t="s">
        <v>841</v>
      </c>
      <c r="CF73" s="85"/>
      <c r="CG73" s="85"/>
      <c r="CH73" s="85" t="s">
        <v>841</v>
      </c>
      <c r="CI73" s="85" t="s">
        <v>841</v>
      </c>
      <c r="CJ73" s="85" t="s">
        <v>841</v>
      </c>
      <c r="CK73" s="85" t="s">
        <v>841</v>
      </c>
      <c r="CL73" s="85">
        <v>15.56</v>
      </c>
      <c r="CM73" s="85" t="s">
        <v>842</v>
      </c>
      <c r="CN73" s="85"/>
      <c r="CO73" s="85" t="s">
        <v>492</v>
      </c>
      <c r="CP73" s="85">
        <v>1.95</v>
      </c>
      <c r="CQ73" s="85">
        <v>25</v>
      </c>
      <c r="CR73" s="85" t="s">
        <v>868</v>
      </c>
      <c r="CS73" s="85">
        <v>1.0009999999999999</v>
      </c>
      <c r="CT73" s="85" t="s">
        <v>492</v>
      </c>
      <c r="CU73" s="85">
        <v>1168.60744094488</v>
      </c>
      <c r="CV73" s="85" t="s">
        <v>44</v>
      </c>
      <c r="CW73" s="85">
        <v>145.32196766999999</v>
      </c>
      <c r="CX73" s="85">
        <v>-23.617350040000002</v>
      </c>
      <c r="CY73" s="85">
        <v>268.7</v>
      </c>
      <c r="CZ73" s="85"/>
      <c r="DA73" s="85" t="s">
        <v>869</v>
      </c>
      <c r="DC73" s="85">
        <v>3831</v>
      </c>
      <c r="DD73" s="85"/>
      <c r="DE73" s="85"/>
      <c r="DF73" s="85"/>
    </row>
    <row r="74" spans="1:148" x14ac:dyDescent="0.25">
      <c r="A74" s="84"/>
      <c r="B74" s="85">
        <v>50</v>
      </c>
      <c r="C74" s="85" t="s">
        <v>601</v>
      </c>
      <c r="D74" s="59">
        <f t="shared" si="67"/>
        <v>1.9347301975515029E-3</v>
      </c>
      <c r="E74" s="85">
        <v>1</v>
      </c>
      <c r="F74" s="85"/>
      <c r="G74" s="88"/>
      <c r="H74" s="85"/>
      <c r="I74" s="85">
        <v>1304.54</v>
      </c>
      <c r="J74" s="85"/>
      <c r="K74" s="85"/>
      <c r="L74" s="89">
        <v>25875</v>
      </c>
      <c r="M74" s="85">
        <v>7.4</v>
      </c>
      <c r="N74" s="85"/>
      <c r="O74" s="85"/>
      <c r="P74" s="85" t="s">
        <v>841</v>
      </c>
      <c r="Q74" s="85"/>
      <c r="R74" s="85"/>
      <c r="S74" s="85">
        <v>412</v>
      </c>
      <c r="T74" s="85"/>
      <c r="U74" s="85">
        <v>24</v>
      </c>
      <c r="V74" s="85">
        <v>21</v>
      </c>
      <c r="W74" s="85">
        <v>600</v>
      </c>
      <c r="X74" s="85">
        <v>195</v>
      </c>
      <c r="Y74" s="85"/>
      <c r="Z74" s="85">
        <v>31</v>
      </c>
      <c r="AA74" s="85" t="s">
        <v>841</v>
      </c>
      <c r="AB74" s="85">
        <v>160</v>
      </c>
      <c r="AC74" s="62">
        <f t="shared" si="68"/>
        <v>17.920991048203987</v>
      </c>
      <c r="AD74" s="62">
        <f t="shared" si="68"/>
        <v>0</v>
      </c>
      <c r="AE74" s="62">
        <f t="shared" si="69"/>
        <v>1.1976047904191618</v>
      </c>
      <c r="AF74" s="62">
        <f t="shared" si="69"/>
        <v>1.7275419545903257</v>
      </c>
      <c r="AG74" s="62">
        <f t="shared" si="70"/>
        <v>16.923814627817109</v>
      </c>
      <c r="AH74" s="62">
        <f t="shared" si="70"/>
        <v>3.1963964318380755</v>
      </c>
      <c r="AI74" s="62">
        <f t="shared" si="70"/>
        <v>0</v>
      </c>
      <c r="AJ74" s="62">
        <f t="shared" si="71"/>
        <v>0.64541918935349818</v>
      </c>
      <c r="AK74" s="62"/>
      <c r="AL74" s="62">
        <f t="shared" si="72"/>
        <v>20.846137793213476</v>
      </c>
      <c r="AM74" s="62">
        <f t="shared" si="73"/>
        <v>20.76563024900868</v>
      </c>
      <c r="AN74" s="59">
        <f t="shared" si="74"/>
        <v>1.9347301975515029E-3</v>
      </c>
      <c r="AO74" s="59" t="str">
        <f t="shared" si="44"/>
        <v>Pass</v>
      </c>
      <c r="AP74" s="63">
        <f t="shared" si="75"/>
        <v>1283</v>
      </c>
      <c r="AQ74" s="90" t="s">
        <v>841</v>
      </c>
      <c r="AR74" s="85">
        <v>1185</v>
      </c>
      <c r="AS74" s="85">
        <v>145</v>
      </c>
      <c r="AT74" s="62">
        <f t="shared" si="76"/>
        <v>0.16297416170489143</v>
      </c>
      <c r="AU74" s="64">
        <f t="shared" si="77"/>
        <v>2.2591166988292572E-2</v>
      </c>
      <c r="AV74" s="62">
        <f t="shared" si="78"/>
        <v>14.86908143098235</v>
      </c>
      <c r="AW74" s="62" t="str">
        <f t="shared" si="79"/>
        <v/>
      </c>
      <c r="AX74" s="62">
        <f t="shared" si="80"/>
        <v>0.1888697378299255</v>
      </c>
      <c r="AY74" s="62">
        <f t="shared" si="81"/>
        <v>0</v>
      </c>
      <c r="AZ74" s="62"/>
      <c r="BA74" s="62">
        <f t="shared" si="82"/>
        <v>0</v>
      </c>
      <c r="BB74" s="62">
        <f t="shared" si="83"/>
        <v>1.0589214927199599</v>
      </c>
      <c r="BC74" s="62">
        <f t="shared" si="84"/>
        <v>0.17284204591803562</v>
      </c>
      <c r="BD74" s="62">
        <f t="shared" si="85"/>
        <v>7.0764471057884248E-2</v>
      </c>
      <c r="BE74" s="62">
        <f t="shared" si="86"/>
        <v>0.20192088281814041</v>
      </c>
      <c r="BF74" s="62">
        <f t="shared" si="87"/>
        <v>1.0589214927199599</v>
      </c>
      <c r="BG74" s="62">
        <f t="shared" si="88"/>
        <v>0.85967919937851611</v>
      </c>
      <c r="BH74" s="62">
        <f t="shared" si="89"/>
        <v>5.7449720533318441E-2</v>
      </c>
      <c r="BI74" s="62">
        <f t="shared" si="90"/>
        <v>8.2871080088165405E-2</v>
      </c>
      <c r="BJ74" s="62">
        <f t="shared" si="90"/>
        <v>0.81499161955968213</v>
      </c>
      <c r="BK74" s="62">
        <f t="shared" si="91"/>
        <v>3.108112692049448E-2</v>
      </c>
      <c r="BL74" s="62">
        <f t="shared" si="92"/>
        <v>0.15392725351982353</v>
      </c>
      <c r="BM74" s="62">
        <f t="shared" si="93"/>
        <v>2.4953393628115066</v>
      </c>
      <c r="BN74" s="62">
        <f t="shared" si="94"/>
        <v>-5.3953393628115069</v>
      </c>
      <c r="BO74" s="62">
        <f t="shared" si="95"/>
        <v>2.9216864754836021</v>
      </c>
      <c r="BP74" s="62">
        <f t="shared" si="96"/>
        <v>0.16322460834567745</v>
      </c>
      <c r="BQ74" s="85" t="s">
        <v>841</v>
      </c>
      <c r="BS74" s="85" t="s">
        <v>841</v>
      </c>
      <c r="BT74" s="85" t="s">
        <v>841</v>
      </c>
      <c r="BU74" s="85" t="s">
        <v>841</v>
      </c>
      <c r="BV74" s="85" t="s">
        <v>841</v>
      </c>
      <c r="BW74" s="85" t="s">
        <v>841</v>
      </c>
      <c r="BX74" s="85">
        <v>1.8</v>
      </c>
      <c r="BY74" s="85" t="s">
        <v>841</v>
      </c>
      <c r="BZ74" s="85" t="s">
        <v>841</v>
      </c>
      <c r="CA74" s="85" t="s">
        <v>841</v>
      </c>
      <c r="CB74" s="85" t="s">
        <v>841</v>
      </c>
      <c r="CC74" s="85" t="s">
        <v>841</v>
      </c>
      <c r="CD74" s="85" t="s">
        <v>841</v>
      </c>
      <c r="CE74" s="85" t="s">
        <v>841</v>
      </c>
      <c r="CF74" s="85"/>
      <c r="CG74" s="85"/>
      <c r="CH74" s="85" t="s">
        <v>841</v>
      </c>
      <c r="CI74" s="85" t="s">
        <v>841</v>
      </c>
      <c r="CJ74" s="85" t="s">
        <v>841</v>
      </c>
      <c r="CK74" s="85" t="s">
        <v>841</v>
      </c>
      <c r="CL74" s="85">
        <v>0</v>
      </c>
      <c r="CM74" s="85" t="s">
        <v>842</v>
      </c>
      <c r="CN74" s="85"/>
      <c r="CO74" s="85" t="s">
        <v>492</v>
      </c>
      <c r="CP74" s="85">
        <v>4.8</v>
      </c>
      <c r="CQ74" s="85">
        <v>25</v>
      </c>
      <c r="CR74" s="85" t="s">
        <v>598</v>
      </c>
      <c r="CS74" s="85" t="s">
        <v>841</v>
      </c>
      <c r="CT74" s="85" t="s">
        <v>492</v>
      </c>
      <c r="CU74" s="85">
        <v>1304.41980106965</v>
      </c>
      <c r="CV74" s="85" t="s">
        <v>44</v>
      </c>
      <c r="CW74" s="85">
        <v>145.90530680000001</v>
      </c>
      <c r="CX74" s="85">
        <v>-24.41512522</v>
      </c>
      <c r="CY74" s="85">
        <v>379.17</v>
      </c>
      <c r="CZ74" s="85"/>
      <c r="DA74" s="85" t="s">
        <v>871</v>
      </c>
      <c r="DC74" s="85">
        <v>4210</v>
      </c>
      <c r="DD74" s="85"/>
      <c r="DE74" s="85"/>
      <c r="DF74" s="85"/>
    </row>
    <row r="75" spans="1:148" x14ac:dyDescent="0.25">
      <c r="A75" s="84"/>
      <c r="B75" s="85">
        <v>51</v>
      </c>
      <c r="C75" s="85" t="s">
        <v>601</v>
      </c>
      <c r="D75" s="59">
        <f t="shared" si="67"/>
        <v>5.8360703674877343E-5</v>
      </c>
      <c r="E75" s="85">
        <v>3</v>
      </c>
      <c r="F75" s="85"/>
      <c r="G75" s="88"/>
      <c r="H75" s="85"/>
      <c r="I75" s="85">
        <v>1898.9</v>
      </c>
      <c r="J75" s="85"/>
      <c r="K75" s="85"/>
      <c r="L75" s="89">
        <v>25875</v>
      </c>
      <c r="M75" s="85">
        <v>6.6</v>
      </c>
      <c r="N75" s="85"/>
      <c r="O75" s="85"/>
      <c r="P75" s="85" t="s">
        <v>841</v>
      </c>
      <c r="Q75" s="85"/>
      <c r="R75" s="85"/>
      <c r="S75" s="85">
        <v>1462</v>
      </c>
      <c r="T75" s="85"/>
      <c r="U75" s="85">
        <v>348</v>
      </c>
      <c r="V75" s="85">
        <v>32</v>
      </c>
      <c r="W75" s="85">
        <v>2560</v>
      </c>
      <c r="X75" s="85">
        <v>610</v>
      </c>
      <c r="Y75" s="85"/>
      <c r="Z75" s="85">
        <v>66</v>
      </c>
      <c r="AA75" s="85" t="s">
        <v>841</v>
      </c>
      <c r="AB75" s="85">
        <v>500</v>
      </c>
      <c r="AC75" s="62">
        <f t="shared" si="68"/>
        <v>63.593419690471428</v>
      </c>
      <c r="AD75" s="62">
        <f t="shared" si="68"/>
        <v>0</v>
      </c>
      <c r="AE75" s="62">
        <f t="shared" si="69"/>
        <v>17.365269461077844</v>
      </c>
      <c r="AF75" s="62">
        <f t="shared" si="69"/>
        <v>2.6324448831852583</v>
      </c>
      <c r="AG75" s="62">
        <f t="shared" si="70"/>
        <v>72.208275745352992</v>
      </c>
      <c r="AH75" s="62">
        <f t="shared" si="70"/>
        <v>9.9989837098524408</v>
      </c>
      <c r="AI75" s="62">
        <f t="shared" si="70"/>
        <v>0</v>
      </c>
      <c r="AJ75" s="62">
        <f t="shared" si="71"/>
        <v>1.3741182741074478</v>
      </c>
      <c r="AK75" s="62"/>
      <c r="AL75" s="62">
        <f t="shared" si="72"/>
        <v>83.591134034734523</v>
      </c>
      <c r="AM75" s="62">
        <f t="shared" si="73"/>
        <v>83.581377729312877</v>
      </c>
      <c r="AN75" s="59">
        <f t="shared" si="74"/>
        <v>5.8360703674877343E-5</v>
      </c>
      <c r="AO75" s="59" t="str">
        <f t="shared" si="44"/>
        <v>Pass</v>
      </c>
      <c r="AP75" s="63">
        <f t="shared" si="75"/>
        <v>5078</v>
      </c>
      <c r="AQ75" s="90" t="s">
        <v>841</v>
      </c>
      <c r="AR75" s="85">
        <v>4770</v>
      </c>
      <c r="AS75" s="85">
        <v>1000</v>
      </c>
      <c r="AT75" s="62">
        <f t="shared" si="76"/>
        <v>1.019637387588114</v>
      </c>
      <c r="AU75" s="64">
        <f t="shared" si="77"/>
        <v>9.4272172191208994E-2</v>
      </c>
      <c r="AV75" s="62">
        <f t="shared" si="78"/>
        <v>20.174043930693731</v>
      </c>
      <c r="AW75" s="62" t="str">
        <f t="shared" si="79"/>
        <v>poor quality</v>
      </c>
      <c r="AX75" s="62">
        <f t="shared" si="80"/>
        <v>0.13847420682242134</v>
      </c>
      <c r="AY75" s="62">
        <f t="shared" si="81"/>
        <v>0</v>
      </c>
      <c r="AZ75" s="62"/>
      <c r="BA75" s="62">
        <f t="shared" si="82"/>
        <v>0</v>
      </c>
      <c r="BB75" s="62">
        <f t="shared" si="83"/>
        <v>0.8806943391743296</v>
      </c>
      <c r="BC75" s="62">
        <f t="shared" si="84"/>
        <v>0.27694490884654682</v>
      </c>
      <c r="BD75" s="62">
        <f t="shared" si="85"/>
        <v>0.24048863211077848</v>
      </c>
      <c r="BE75" s="62">
        <f t="shared" si="86"/>
        <v>0.13742579385877671</v>
      </c>
      <c r="BF75" s="62">
        <f t="shared" si="87"/>
        <v>0.8806943391743296</v>
      </c>
      <c r="BG75" s="62">
        <f t="shared" si="88"/>
        <v>0.76076751948414212</v>
      </c>
      <c r="BH75" s="62">
        <f t="shared" si="89"/>
        <v>0.20774056557077064</v>
      </c>
      <c r="BI75" s="62">
        <f t="shared" si="90"/>
        <v>3.1491914945087379E-2</v>
      </c>
      <c r="BJ75" s="62">
        <f t="shared" si="90"/>
        <v>0.86392779955371302</v>
      </c>
      <c r="BK75" s="62">
        <f t="shared" si="91"/>
        <v>1.6440483651246753E-2</v>
      </c>
      <c r="BL75" s="62">
        <f t="shared" si="92"/>
        <v>0.11963171679504023</v>
      </c>
      <c r="BM75" s="62">
        <f t="shared" si="93"/>
        <v>2.0000441391632577</v>
      </c>
      <c r="BN75" s="62">
        <f t="shared" si="94"/>
        <v>-5.7000441391632588</v>
      </c>
      <c r="BO75" s="62">
        <f t="shared" si="95"/>
        <v>1.7603184732486272</v>
      </c>
      <c r="BP75" s="62">
        <f t="shared" si="96"/>
        <v>0.31446200631445953</v>
      </c>
      <c r="BQ75" s="85" t="s">
        <v>841</v>
      </c>
      <c r="BS75" s="85" t="s">
        <v>841</v>
      </c>
      <c r="BT75" s="85" t="s">
        <v>841</v>
      </c>
      <c r="BU75" s="85" t="s">
        <v>841</v>
      </c>
      <c r="BV75" s="85" t="s">
        <v>841</v>
      </c>
      <c r="BW75" s="85" t="s">
        <v>841</v>
      </c>
      <c r="BX75" s="85">
        <v>2</v>
      </c>
      <c r="BY75" s="85" t="s">
        <v>841</v>
      </c>
      <c r="BZ75" s="85" t="s">
        <v>841</v>
      </c>
      <c r="CA75" s="85" t="s">
        <v>841</v>
      </c>
      <c r="CB75" s="85" t="s">
        <v>841</v>
      </c>
      <c r="CC75" s="85" t="s">
        <v>841</v>
      </c>
      <c r="CD75" s="85" t="s">
        <v>841</v>
      </c>
      <c r="CE75" s="85" t="s">
        <v>841</v>
      </c>
      <c r="CF75" s="85"/>
      <c r="CG75" s="85"/>
      <c r="CH75" s="85" t="s">
        <v>841</v>
      </c>
      <c r="CI75" s="85" t="s">
        <v>841</v>
      </c>
      <c r="CJ75" s="85" t="s">
        <v>841</v>
      </c>
      <c r="CK75" s="85" t="s">
        <v>841</v>
      </c>
      <c r="CL75" s="85">
        <v>0</v>
      </c>
      <c r="CM75" s="85" t="s">
        <v>842</v>
      </c>
      <c r="CN75" s="85"/>
      <c r="CO75" s="85" t="s">
        <v>492</v>
      </c>
      <c r="CP75" s="85">
        <v>1.25</v>
      </c>
      <c r="CQ75" s="85">
        <v>25</v>
      </c>
      <c r="CR75" s="85" t="s">
        <v>598</v>
      </c>
      <c r="CS75" s="85" t="s">
        <v>841</v>
      </c>
      <c r="CT75" s="85" t="s">
        <v>492</v>
      </c>
      <c r="CU75" s="85">
        <v>1898.7362055726801</v>
      </c>
      <c r="CV75" s="85" t="s">
        <v>44</v>
      </c>
      <c r="CW75" s="85">
        <v>145.90530680000001</v>
      </c>
      <c r="CX75" s="85">
        <v>-24.41512522</v>
      </c>
      <c r="CY75" s="85">
        <v>379.17</v>
      </c>
      <c r="CZ75" s="85" t="s">
        <v>872</v>
      </c>
      <c r="DA75" s="85"/>
      <c r="DC75" s="85">
        <v>4210</v>
      </c>
      <c r="DD75" s="85"/>
      <c r="DE75" s="85"/>
      <c r="DF75" s="85"/>
    </row>
    <row r="76" spans="1:148" x14ac:dyDescent="0.25">
      <c r="A76" s="84"/>
      <c r="B76" s="85">
        <v>52</v>
      </c>
      <c r="C76" s="85" t="s">
        <v>601</v>
      </c>
      <c r="D76" s="59">
        <f t="shared" si="67"/>
        <v>4.3932879752458598E-4</v>
      </c>
      <c r="E76" s="85">
        <v>2</v>
      </c>
      <c r="F76" s="85"/>
      <c r="G76" s="88"/>
      <c r="H76" s="85"/>
      <c r="I76" s="85">
        <v>2100.9899999999998</v>
      </c>
      <c r="J76" s="85"/>
      <c r="K76" s="85"/>
      <c r="L76" s="89">
        <v>25875</v>
      </c>
      <c r="M76" s="85">
        <v>7.3</v>
      </c>
      <c r="N76" s="85"/>
      <c r="O76" s="85"/>
      <c r="P76" s="85" t="s">
        <v>841</v>
      </c>
      <c r="Q76" s="85"/>
      <c r="R76" s="85"/>
      <c r="S76" s="85">
        <v>1096</v>
      </c>
      <c r="T76" s="85"/>
      <c r="U76" s="85">
        <v>32</v>
      </c>
      <c r="V76" s="85">
        <v>53</v>
      </c>
      <c r="W76" s="85">
        <v>940</v>
      </c>
      <c r="X76" s="85">
        <v>1586</v>
      </c>
      <c r="Y76" s="85"/>
      <c r="Z76" s="85">
        <v>56</v>
      </c>
      <c r="AA76" s="85" t="s">
        <v>841</v>
      </c>
      <c r="AB76" s="85">
        <v>1300</v>
      </c>
      <c r="AC76" s="62">
        <f t="shared" si="68"/>
        <v>47.673315992309632</v>
      </c>
      <c r="AD76" s="62">
        <f t="shared" si="68"/>
        <v>0</v>
      </c>
      <c r="AE76" s="62">
        <f t="shared" si="69"/>
        <v>1.5968063872255489</v>
      </c>
      <c r="AF76" s="62">
        <f t="shared" si="69"/>
        <v>4.3599868377755842</v>
      </c>
      <c r="AG76" s="62">
        <f t="shared" si="70"/>
        <v>26.513976250246802</v>
      </c>
      <c r="AH76" s="62">
        <f t="shared" si="70"/>
        <v>25.997357645616347</v>
      </c>
      <c r="AI76" s="62">
        <f t="shared" si="70"/>
        <v>0</v>
      </c>
      <c r="AJ76" s="62">
        <f t="shared" si="71"/>
        <v>1.1659185356063193</v>
      </c>
      <c r="AK76" s="62"/>
      <c r="AL76" s="62">
        <f t="shared" si="72"/>
        <v>53.630109217310768</v>
      </c>
      <c r="AM76" s="62">
        <f t="shared" si="73"/>
        <v>53.677252431469462</v>
      </c>
      <c r="AN76" s="59">
        <f t="shared" si="74"/>
        <v>-4.3932879752458598E-4</v>
      </c>
      <c r="AO76" s="59" t="str">
        <f t="shared" si="44"/>
        <v>Pass</v>
      </c>
      <c r="AP76" s="63">
        <f t="shared" si="75"/>
        <v>3763</v>
      </c>
      <c r="AQ76" s="90" t="s">
        <v>841</v>
      </c>
      <c r="AR76" s="85">
        <v>2960</v>
      </c>
      <c r="AS76" s="85">
        <v>300</v>
      </c>
      <c r="AT76" s="62">
        <f t="shared" si="76"/>
        <v>1.0981814699322578</v>
      </c>
      <c r="AU76" s="64">
        <f t="shared" si="77"/>
        <v>5.7215036704693849E-2</v>
      </c>
      <c r="AV76" s="62">
        <f t="shared" si="78"/>
        <v>27.720659162689259</v>
      </c>
      <c r="AW76" s="62" t="str">
        <f t="shared" si="79"/>
        <v>poor quality</v>
      </c>
      <c r="AX76" s="62">
        <f t="shared" si="80"/>
        <v>0.98051523469152813</v>
      </c>
      <c r="AY76" s="62">
        <f t="shared" si="81"/>
        <v>0</v>
      </c>
      <c r="AZ76" s="62"/>
      <c r="BA76" s="62">
        <f t="shared" si="82"/>
        <v>0</v>
      </c>
      <c r="BB76" s="62">
        <f t="shared" si="83"/>
        <v>1.798044757314206</v>
      </c>
      <c r="BC76" s="62">
        <f t="shared" si="84"/>
        <v>0.22466615979358001</v>
      </c>
      <c r="BD76" s="62">
        <f t="shared" si="85"/>
        <v>6.0225081751390845E-2</v>
      </c>
      <c r="BE76" s="62">
        <f t="shared" si="86"/>
        <v>4.4847578415451603E-2</v>
      </c>
      <c r="BF76" s="62">
        <f t="shared" si="87"/>
        <v>1.798044757314206</v>
      </c>
      <c r="BG76" s="62">
        <f t="shared" si="88"/>
        <v>0.88892819142202306</v>
      </c>
      <c r="BH76" s="62">
        <f t="shared" si="89"/>
        <v>2.9774438473642535E-2</v>
      </c>
      <c r="BI76" s="62">
        <f t="shared" si="90"/>
        <v>8.1297370104334313E-2</v>
      </c>
      <c r="BJ76" s="62">
        <f t="shared" si="90"/>
        <v>0.49395181476729993</v>
      </c>
      <c r="BK76" s="62">
        <f t="shared" si="91"/>
        <v>2.1720905649834903E-2</v>
      </c>
      <c r="BL76" s="62">
        <f t="shared" si="92"/>
        <v>0.48432727958286531</v>
      </c>
      <c r="BM76" s="62">
        <f t="shared" si="93"/>
        <v>1.5850707911924395</v>
      </c>
      <c r="BN76" s="62">
        <f t="shared" si="94"/>
        <v>-4.5850707911924404</v>
      </c>
      <c r="BO76" s="62">
        <f t="shared" si="95"/>
        <v>2.7967477388753021</v>
      </c>
      <c r="BP76" s="62">
        <f t="shared" si="96"/>
        <v>0.12495025993077652</v>
      </c>
      <c r="BQ76" s="85" t="s">
        <v>841</v>
      </c>
      <c r="BS76" s="85" t="s">
        <v>841</v>
      </c>
      <c r="BT76" s="85" t="s">
        <v>841</v>
      </c>
      <c r="BU76" s="85" t="s">
        <v>841</v>
      </c>
      <c r="BV76" s="85" t="s">
        <v>841</v>
      </c>
      <c r="BW76" s="85" t="s">
        <v>841</v>
      </c>
      <c r="BX76" s="85">
        <v>2</v>
      </c>
      <c r="BY76" s="85" t="s">
        <v>841</v>
      </c>
      <c r="BZ76" s="85" t="s">
        <v>841</v>
      </c>
      <c r="CA76" s="85" t="s">
        <v>841</v>
      </c>
      <c r="CB76" s="85" t="s">
        <v>841</v>
      </c>
      <c r="CC76" s="85" t="s">
        <v>841</v>
      </c>
      <c r="CD76" s="85" t="s">
        <v>841</v>
      </c>
      <c r="CE76" s="85" t="s">
        <v>841</v>
      </c>
      <c r="CF76" s="85"/>
      <c r="CG76" s="85"/>
      <c r="CH76" s="85" t="s">
        <v>841</v>
      </c>
      <c r="CI76" s="85" t="s">
        <v>841</v>
      </c>
      <c r="CJ76" s="85" t="s">
        <v>841</v>
      </c>
      <c r="CK76" s="85" t="s">
        <v>841</v>
      </c>
      <c r="CL76" s="85">
        <v>0</v>
      </c>
      <c r="CM76" s="85" t="s">
        <v>842</v>
      </c>
      <c r="CN76" s="85"/>
      <c r="CO76" s="85" t="s">
        <v>492</v>
      </c>
      <c r="CP76" s="85">
        <v>2.35</v>
      </c>
      <c r="CQ76" s="85">
        <v>25</v>
      </c>
      <c r="CR76" s="85" t="s">
        <v>598</v>
      </c>
      <c r="CS76" s="85" t="s">
        <v>841</v>
      </c>
      <c r="CT76" s="85" t="s">
        <v>492</v>
      </c>
      <c r="CU76" s="85">
        <v>2100.8200000000002</v>
      </c>
      <c r="CV76" s="85" t="s">
        <v>44</v>
      </c>
      <c r="CW76" s="85">
        <v>145.90530680000001</v>
      </c>
      <c r="CX76" s="85">
        <v>-24.41512522</v>
      </c>
      <c r="CY76" s="85">
        <v>379.17</v>
      </c>
      <c r="CZ76" s="85" t="s">
        <v>872</v>
      </c>
      <c r="DA76" s="85"/>
      <c r="DC76" s="85">
        <v>4210</v>
      </c>
      <c r="DD76" s="85"/>
      <c r="DE76" s="85"/>
      <c r="DF76" s="85"/>
    </row>
    <row r="77" spans="1:148" x14ac:dyDescent="0.25">
      <c r="A77" s="84"/>
      <c r="B77" s="85">
        <v>38</v>
      </c>
      <c r="C77" s="85" t="s">
        <v>602</v>
      </c>
      <c r="D77" s="59">
        <f t="shared" si="67"/>
        <v>4.6382905058171909E-3</v>
      </c>
      <c r="E77" s="85">
        <v>1</v>
      </c>
      <c r="F77" s="85"/>
      <c r="G77" s="88"/>
      <c r="H77" s="85"/>
      <c r="I77" s="85">
        <v>1065.22</v>
      </c>
      <c r="J77" s="85"/>
      <c r="K77" s="85"/>
      <c r="L77" s="89">
        <v>22929</v>
      </c>
      <c r="M77" s="85">
        <v>8.6999999999999993</v>
      </c>
      <c r="N77" s="85"/>
      <c r="O77" s="85"/>
      <c r="P77" s="85" t="s">
        <v>841</v>
      </c>
      <c r="Q77" s="85"/>
      <c r="R77" s="85"/>
      <c r="S77" s="85">
        <v>324</v>
      </c>
      <c r="T77" s="85"/>
      <c r="U77" s="85">
        <v>4</v>
      </c>
      <c r="V77" s="85"/>
      <c r="W77" s="85">
        <v>100</v>
      </c>
      <c r="X77" s="85">
        <v>708</v>
      </c>
      <c r="Y77" s="85"/>
      <c r="Z77" s="85"/>
      <c r="AA77" s="85" t="s">
        <v>841</v>
      </c>
      <c r="AB77" s="85">
        <v>580</v>
      </c>
      <c r="AC77" s="62">
        <f t="shared" si="68"/>
        <v>14.093206552471097</v>
      </c>
      <c r="AD77" s="62">
        <f t="shared" si="68"/>
        <v>0</v>
      </c>
      <c r="AE77" s="62">
        <f t="shared" si="69"/>
        <v>0.19960079840319361</v>
      </c>
      <c r="AF77" s="62">
        <f t="shared" si="69"/>
        <v>0</v>
      </c>
      <c r="AG77" s="62">
        <f t="shared" si="70"/>
        <v>2.8206357713028516</v>
      </c>
      <c r="AH77" s="62">
        <f t="shared" si="70"/>
        <v>11.605377814058244</v>
      </c>
      <c r="AI77" s="62">
        <f t="shared" si="70"/>
        <v>0</v>
      </c>
      <c r="AJ77" s="62">
        <f t="shared" si="71"/>
        <v>0</v>
      </c>
      <c r="AK77" s="62"/>
      <c r="AL77" s="62">
        <f t="shared" si="72"/>
        <v>14.292807350874291</v>
      </c>
      <c r="AM77" s="62">
        <f t="shared" si="73"/>
        <v>14.426013585361096</v>
      </c>
      <c r="AN77" s="59">
        <f t="shared" si="74"/>
        <v>-4.6382905058171909E-3</v>
      </c>
      <c r="AO77" s="59" t="str">
        <f t="shared" si="44"/>
        <v>Pass</v>
      </c>
      <c r="AP77" s="63">
        <f t="shared" si="75"/>
        <v>1136</v>
      </c>
      <c r="AQ77" s="90">
        <v>1620</v>
      </c>
      <c r="AR77" s="85" t="s">
        <v>841</v>
      </c>
      <c r="AS77" s="85">
        <v>10</v>
      </c>
      <c r="AT77" s="62">
        <f t="shared" si="76"/>
        <v>1.244821557648498</v>
      </c>
      <c r="AU77" s="64">
        <f t="shared" si="77"/>
        <v>1.4459210867319289E-2</v>
      </c>
      <c r="AV77" s="62">
        <f t="shared" si="78"/>
        <v>44.746988040885448</v>
      </c>
      <c r="AW77" s="62" t="str">
        <f t="shared" si="79"/>
        <v>poor quality</v>
      </c>
      <c r="AX77" s="65">
        <f t="shared" si="80"/>
        <v>4.114454596418069</v>
      </c>
      <c r="AY77" s="62">
        <f t="shared" si="81"/>
        <v>0</v>
      </c>
      <c r="AZ77" s="62"/>
      <c r="BA77" s="62">
        <f t="shared" si="82"/>
        <v>0</v>
      </c>
      <c r="BB77" s="62">
        <f t="shared" si="83"/>
        <v>4.9964645190475778</v>
      </c>
      <c r="BC77" s="62">
        <f t="shared" si="84"/>
        <v>7.0764471057884235E-2</v>
      </c>
      <c r="BD77" s="62">
        <f t="shared" si="85"/>
        <v>7.0764471057884235E-2</v>
      </c>
      <c r="BE77" s="62">
        <f t="shared" si="86"/>
        <v>0</v>
      </c>
      <c r="BF77" s="62">
        <f t="shared" si="87"/>
        <v>4.9964645190475778</v>
      </c>
      <c r="BG77" s="62">
        <f t="shared" si="88"/>
        <v>0.98603487799819922</v>
      </c>
      <c r="BH77" s="62">
        <f t="shared" si="89"/>
        <v>1.3965122001800719E-2</v>
      </c>
      <c r="BI77" s="62">
        <f t="shared" si="90"/>
        <v>0</v>
      </c>
      <c r="BJ77" s="62">
        <f t="shared" si="90"/>
        <v>0.19552426972376574</v>
      </c>
      <c r="BK77" s="62">
        <f t="shared" si="91"/>
        <v>0</v>
      </c>
      <c r="BL77" s="62">
        <f t="shared" si="92"/>
        <v>0.8044757302762342</v>
      </c>
      <c r="BM77" s="62">
        <f t="shared" si="93"/>
        <v>1.9353407164842555</v>
      </c>
      <c r="BN77" s="62">
        <f t="shared" si="94"/>
        <v>-3.535340716484257</v>
      </c>
      <c r="BO77" s="62">
        <f t="shared" si="95"/>
        <v>3.6998377258672459</v>
      </c>
      <c r="BP77" s="62">
        <f t="shared" si="96"/>
        <v>1.4162908750400433E-2</v>
      </c>
      <c r="BQ77" s="85" t="s">
        <v>841</v>
      </c>
      <c r="BS77" s="85" t="s">
        <v>841</v>
      </c>
      <c r="BT77" s="85" t="s">
        <v>841</v>
      </c>
      <c r="BU77" s="85" t="s">
        <v>841</v>
      </c>
      <c r="BV77" s="85" t="s">
        <v>841</v>
      </c>
      <c r="BW77" s="85" t="s">
        <v>841</v>
      </c>
      <c r="BX77" s="85" t="s">
        <v>841</v>
      </c>
      <c r="BY77" s="85" t="s">
        <v>841</v>
      </c>
      <c r="BZ77" s="85" t="s">
        <v>841</v>
      </c>
      <c r="CA77" s="85" t="s">
        <v>841</v>
      </c>
      <c r="CB77" s="85" t="s">
        <v>841</v>
      </c>
      <c r="CC77" s="85" t="s">
        <v>841</v>
      </c>
      <c r="CD77" s="85" t="s">
        <v>841</v>
      </c>
      <c r="CE77" s="85" t="s">
        <v>841</v>
      </c>
      <c r="CF77" s="85"/>
      <c r="CG77" s="85"/>
      <c r="CH77" s="85" t="s">
        <v>841</v>
      </c>
      <c r="CI77" s="85" t="s">
        <v>841</v>
      </c>
      <c r="CJ77" s="85" t="s">
        <v>841</v>
      </c>
      <c r="CK77" s="85" t="s">
        <v>841</v>
      </c>
      <c r="CL77" s="85"/>
      <c r="CM77" s="85" t="s">
        <v>842</v>
      </c>
      <c r="CN77" s="85"/>
      <c r="CO77" s="85" t="s">
        <v>492</v>
      </c>
      <c r="CP77" s="85">
        <v>7.5</v>
      </c>
      <c r="CQ77" s="85">
        <v>25</v>
      </c>
      <c r="CR77" s="85" t="s">
        <v>868</v>
      </c>
      <c r="CS77" s="85" t="s">
        <v>841</v>
      </c>
      <c r="CT77" s="85" t="s">
        <v>492</v>
      </c>
      <c r="CU77" s="85">
        <v>1064.47062994816</v>
      </c>
      <c r="CV77" s="85" t="s">
        <v>44</v>
      </c>
      <c r="CW77" s="85">
        <v>144.33392090000001</v>
      </c>
      <c r="CX77" s="85">
        <v>-22.48040808</v>
      </c>
      <c r="CY77" s="85">
        <v>227.37</v>
      </c>
      <c r="CZ77" s="85"/>
      <c r="DA77" s="85" t="s">
        <v>843</v>
      </c>
      <c r="DC77" s="85">
        <v>3832</v>
      </c>
      <c r="DD77" s="85"/>
      <c r="DE77" s="85"/>
      <c r="DF77" s="85"/>
    </row>
    <row r="78" spans="1:148" x14ac:dyDescent="0.25">
      <c r="A78" s="84"/>
      <c r="B78" s="85">
        <v>44</v>
      </c>
      <c r="C78" s="85" t="s">
        <v>603</v>
      </c>
      <c r="D78" s="59">
        <f t="shared" si="67"/>
        <v>1.5101528701974326E-3</v>
      </c>
      <c r="E78" s="85">
        <v>1</v>
      </c>
      <c r="F78" s="85"/>
      <c r="G78" s="88"/>
      <c r="H78" s="85"/>
      <c r="I78" s="85">
        <v>1858.88</v>
      </c>
      <c r="J78" s="85"/>
      <c r="K78" s="85"/>
      <c r="L78" s="89">
        <v>24211</v>
      </c>
      <c r="M78" s="85">
        <v>7.5</v>
      </c>
      <c r="N78" s="85"/>
      <c r="O78" s="85"/>
      <c r="P78" s="85" t="s">
        <v>841</v>
      </c>
      <c r="Q78" s="85"/>
      <c r="R78" s="85"/>
      <c r="S78" s="85">
        <v>195</v>
      </c>
      <c r="T78" s="85"/>
      <c r="U78" s="85">
        <v>20</v>
      </c>
      <c r="V78" s="85"/>
      <c r="W78" s="85">
        <v>110</v>
      </c>
      <c r="X78" s="85">
        <v>340</v>
      </c>
      <c r="Y78" s="85"/>
      <c r="Z78" s="85">
        <v>40</v>
      </c>
      <c r="AA78" s="85" t="s">
        <v>841</v>
      </c>
      <c r="AB78" s="85">
        <v>280</v>
      </c>
      <c r="AC78" s="62">
        <f t="shared" si="68"/>
        <v>8.482022462135383</v>
      </c>
      <c r="AD78" s="62">
        <f t="shared" si="68"/>
        <v>0</v>
      </c>
      <c r="AE78" s="62">
        <f t="shared" si="69"/>
        <v>0.99800399201596812</v>
      </c>
      <c r="AF78" s="62">
        <f t="shared" si="69"/>
        <v>0</v>
      </c>
      <c r="AG78" s="62">
        <f t="shared" si="70"/>
        <v>3.1026993484331364</v>
      </c>
      <c r="AH78" s="62">
        <f t="shared" si="70"/>
        <v>5.5732040349997209</v>
      </c>
      <c r="AI78" s="62">
        <f t="shared" si="70"/>
        <v>0</v>
      </c>
      <c r="AJ78" s="62">
        <f t="shared" si="71"/>
        <v>0.83279895400451376</v>
      </c>
      <c r="AK78" s="62"/>
      <c r="AL78" s="62">
        <f t="shared" si="72"/>
        <v>9.4800264541513517</v>
      </c>
      <c r="AM78" s="62">
        <f t="shared" si="73"/>
        <v>9.50870233743737</v>
      </c>
      <c r="AN78" s="59">
        <f t="shared" si="74"/>
        <v>-1.5101528701974326E-3</v>
      </c>
      <c r="AO78" s="59" t="str">
        <f t="shared" si="44"/>
        <v>Pass</v>
      </c>
      <c r="AP78" s="63">
        <f t="shared" si="75"/>
        <v>705</v>
      </c>
      <c r="AQ78" s="90">
        <v>690</v>
      </c>
      <c r="AR78" s="85" t="s">
        <v>841</v>
      </c>
      <c r="AS78" s="85">
        <v>50</v>
      </c>
      <c r="AT78" s="62">
        <f t="shared" si="76"/>
        <v>0.42523722133700304</v>
      </c>
      <c r="AU78" s="64">
        <f t="shared" si="77"/>
        <v>1.0409765868804603E-2</v>
      </c>
      <c r="AV78" s="62">
        <f t="shared" si="78"/>
        <v>12.043935107604353</v>
      </c>
      <c r="AW78" s="62" t="str">
        <f t="shared" si="79"/>
        <v/>
      </c>
      <c r="AX78" s="62">
        <f t="shared" si="80"/>
        <v>1.7962436604804102</v>
      </c>
      <c r="AY78" s="62">
        <f t="shared" si="81"/>
        <v>0</v>
      </c>
      <c r="AZ78" s="62"/>
      <c r="BA78" s="62">
        <f t="shared" si="82"/>
        <v>0</v>
      </c>
      <c r="BB78" s="62">
        <f t="shared" si="83"/>
        <v>2.7337558395462342</v>
      </c>
      <c r="BC78" s="62">
        <f t="shared" si="84"/>
        <v>0.32165668662674657</v>
      </c>
      <c r="BD78" s="62">
        <f t="shared" si="85"/>
        <v>0.32165668662674657</v>
      </c>
      <c r="BE78" s="62">
        <f t="shared" si="86"/>
        <v>0.1494291163170299</v>
      </c>
      <c r="BF78" s="62">
        <f t="shared" si="87"/>
        <v>2.7337558395462342</v>
      </c>
      <c r="BG78" s="62">
        <f t="shared" si="88"/>
        <v>0.89472561106842297</v>
      </c>
      <c r="BH78" s="62">
        <f t="shared" si="89"/>
        <v>0.10527438893157699</v>
      </c>
      <c r="BI78" s="62">
        <f t="shared" si="90"/>
        <v>0</v>
      </c>
      <c r="BJ78" s="62">
        <f t="shared" si="90"/>
        <v>0.32630102808216893</v>
      </c>
      <c r="BK78" s="62">
        <f t="shared" si="91"/>
        <v>8.7582818816994965E-2</v>
      </c>
      <c r="BL78" s="62">
        <f t="shared" si="92"/>
        <v>0.5861161531008362</v>
      </c>
      <c r="BM78" s="62">
        <f t="shared" si="93"/>
        <v>2.2538950571317695</v>
      </c>
      <c r="BN78" s="62">
        <f t="shared" si="94"/>
        <v>-5.0538950571317702</v>
      </c>
      <c r="BO78" s="62">
        <f t="shared" si="95"/>
        <v>3.0008677215312267</v>
      </c>
      <c r="BP78" s="62">
        <f t="shared" si="96"/>
        <v>0.11766108808024975</v>
      </c>
      <c r="BQ78" s="85" t="s">
        <v>841</v>
      </c>
      <c r="BS78" s="85" t="s">
        <v>841</v>
      </c>
      <c r="BT78" s="85" t="s">
        <v>841</v>
      </c>
      <c r="BU78" s="85" t="s">
        <v>841</v>
      </c>
      <c r="BV78" s="85" t="s">
        <v>841</v>
      </c>
      <c r="BW78" s="85" t="s">
        <v>841</v>
      </c>
      <c r="BX78" s="85" t="s">
        <v>841</v>
      </c>
      <c r="BY78" s="85" t="s">
        <v>841</v>
      </c>
      <c r="BZ78" s="85" t="s">
        <v>841</v>
      </c>
      <c r="CA78" s="85" t="s">
        <v>841</v>
      </c>
      <c r="CB78" s="85" t="s">
        <v>841</v>
      </c>
      <c r="CC78" s="85" t="s">
        <v>841</v>
      </c>
      <c r="CD78" s="85" t="s">
        <v>841</v>
      </c>
      <c r="CE78" s="85" t="s">
        <v>841</v>
      </c>
      <c r="CF78" s="85"/>
      <c r="CG78" s="85"/>
      <c r="CH78" s="85" t="s">
        <v>841</v>
      </c>
      <c r="CI78" s="85" t="s">
        <v>841</v>
      </c>
      <c r="CJ78" s="85" t="s">
        <v>841</v>
      </c>
      <c r="CK78" s="85" t="s">
        <v>841</v>
      </c>
      <c r="CL78" s="85"/>
      <c r="CM78" s="85" t="s">
        <v>842</v>
      </c>
      <c r="CN78" s="85"/>
      <c r="CO78" s="85" t="s">
        <v>492</v>
      </c>
      <c r="CP78" s="85">
        <v>9.52</v>
      </c>
      <c r="CQ78" s="85">
        <v>25</v>
      </c>
      <c r="CR78" s="85" t="s">
        <v>868</v>
      </c>
      <c r="CS78" s="85" t="s">
        <v>841</v>
      </c>
      <c r="CT78" s="85" t="s">
        <v>492</v>
      </c>
      <c r="CU78" s="85">
        <v>1858.22471371092</v>
      </c>
      <c r="CV78" s="85" t="s">
        <v>44</v>
      </c>
      <c r="CW78" s="85">
        <v>144.75115883000001</v>
      </c>
      <c r="CX78" s="85">
        <v>-25.238183190000001</v>
      </c>
      <c r="CY78" s="85">
        <v>337.09</v>
      </c>
      <c r="CZ78" s="85"/>
      <c r="DA78" s="85" t="s">
        <v>873</v>
      </c>
      <c r="DC78" s="85">
        <v>3899</v>
      </c>
      <c r="DD78" s="85"/>
      <c r="DE78" s="85"/>
      <c r="DF78" s="85"/>
    </row>
    <row r="79" spans="1:148" x14ac:dyDescent="0.25">
      <c r="A79" s="84"/>
      <c r="B79" s="85">
        <v>45</v>
      </c>
      <c r="C79" s="85" t="s">
        <v>603</v>
      </c>
      <c r="D79" s="59">
        <f t="shared" si="67"/>
        <v>4.492712051805601E-4</v>
      </c>
      <c r="E79" s="85">
        <v>779</v>
      </c>
      <c r="F79" s="85"/>
      <c r="G79" s="88"/>
      <c r="H79" s="85"/>
      <c r="I79" s="85">
        <v>3545.26</v>
      </c>
      <c r="J79" s="85"/>
      <c r="K79" s="85"/>
      <c r="L79" s="89">
        <v>24211</v>
      </c>
      <c r="M79" s="85">
        <v>6.8</v>
      </c>
      <c r="N79" s="85"/>
      <c r="O79" s="85"/>
      <c r="P79" s="85">
        <v>27700</v>
      </c>
      <c r="Q79" s="85"/>
      <c r="R79" s="85"/>
      <c r="S79" s="85">
        <v>5743</v>
      </c>
      <c r="T79" s="85"/>
      <c r="U79" s="85">
        <v>1224</v>
      </c>
      <c r="V79" s="85">
        <v>194</v>
      </c>
      <c r="W79" s="85">
        <v>9500</v>
      </c>
      <c r="X79" s="85">
        <v>780</v>
      </c>
      <c r="Y79" s="85"/>
      <c r="Z79" s="85">
        <v>2200</v>
      </c>
      <c r="AA79" s="85" t="s">
        <v>841</v>
      </c>
      <c r="AB79" s="85">
        <v>640</v>
      </c>
      <c r="AC79" s="62">
        <f t="shared" si="68"/>
        <v>249.80643589765899</v>
      </c>
      <c r="AD79" s="62">
        <f t="shared" si="68"/>
        <v>0</v>
      </c>
      <c r="AE79" s="62">
        <f t="shared" si="69"/>
        <v>61.077844311377248</v>
      </c>
      <c r="AF79" s="62">
        <f t="shared" si="69"/>
        <v>15.959197104310627</v>
      </c>
      <c r="AG79" s="62">
        <f t="shared" si="70"/>
        <v>267.96039827377086</v>
      </c>
      <c r="AH79" s="62">
        <f t="shared" si="70"/>
        <v>12.785585727352302</v>
      </c>
      <c r="AI79" s="62">
        <f t="shared" si="70"/>
        <v>0</v>
      </c>
      <c r="AJ79" s="62">
        <f t="shared" si="71"/>
        <v>45.803942470248259</v>
      </c>
      <c r="AK79" s="62"/>
      <c r="AL79" s="62">
        <f t="shared" si="72"/>
        <v>326.84347731334685</v>
      </c>
      <c r="AM79" s="62">
        <f t="shared" si="73"/>
        <v>326.54992647137146</v>
      </c>
      <c r="AN79" s="59">
        <f t="shared" si="74"/>
        <v>4.492712051805601E-4</v>
      </c>
      <c r="AO79" s="59" t="str">
        <f t="shared" si="44"/>
        <v>Pass</v>
      </c>
      <c r="AP79" s="63">
        <f t="shared" si="75"/>
        <v>19641</v>
      </c>
      <c r="AQ79" s="90">
        <v>26000</v>
      </c>
      <c r="AR79" s="85" t="s">
        <v>841</v>
      </c>
      <c r="AS79" s="85">
        <v>3860</v>
      </c>
      <c r="AT79" s="62">
        <f t="shared" si="76"/>
        <v>1.8726043291307892</v>
      </c>
      <c r="AU79" s="64">
        <f t="shared" si="77"/>
        <v>0.38811719383532728</v>
      </c>
      <c r="AV79" s="62">
        <f t="shared" si="78"/>
        <v>40.378050880660687</v>
      </c>
      <c r="AW79" s="62" t="str">
        <f t="shared" si="79"/>
        <v>poor quality</v>
      </c>
      <c r="AX79" s="62">
        <f t="shared" si="80"/>
        <v>4.7714460083349605E-2</v>
      </c>
      <c r="AY79" s="62">
        <f t="shared" si="81"/>
        <v>0</v>
      </c>
      <c r="AZ79" s="62"/>
      <c r="BA79" s="62">
        <f t="shared" si="82"/>
        <v>0</v>
      </c>
      <c r="BB79" s="62">
        <f t="shared" si="83"/>
        <v>0.93225132335575844</v>
      </c>
      <c r="BC79" s="62">
        <f t="shared" si="84"/>
        <v>0.28749412940109292</v>
      </c>
      <c r="BD79" s="62">
        <f t="shared" si="85"/>
        <v>0.2279360857232903</v>
      </c>
      <c r="BE79" s="65">
        <f t="shared" si="86"/>
        <v>3.5824672758057172</v>
      </c>
      <c r="BF79" s="62">
        <f t="shared" si="87"/>
        <v>0.93225132335575844</v>
      </c>
      <c r="BG79" s="62">
        <f t="shared" si="88"/>
        <v>0.76429989654701913</v>
      </c>
      <c r="BH79" s="62">
        <f t="shared" si="89"/>
        <v>0.18687184707933316</v>
      </c>
      <c r="BI79" s="62">
        <f t="shared" si="90"/>
        <v>4.8828256373647766E-2</v>
      </c>
      <c r="BJ79" s="62">
        <f t="shared" si="90"/>
        <v>0.82058018254449938</v>
      </c>
      <c r="BK79" s="62">
        <f t="shared" si="91"/>
        <v>0.14026627709029318</v>
      </c>
      <c r="BL79" s="62">
        <f t="shared" si="92"/>
        <v>3.9153540365207247E-2</v>
      </c>
      <c r="BM79" s="62">
        <f t="shared" si="93"/>
        <v>1.8932793714835443</v>
      </c>
      <c r="BN79" s="62">
        <f t="shared" si="94"/>
        <v>-5.393279371483545</v>
      </c>
      <c r="BO79" s="62">
        <f t="shared" si="95"/>
        <v>1.2141162993856658</v>
      </c>
      <c r="BP79" s="62">
        <f t="shared" si="96"/>
        <v>0.30838693622468766</v>
      </c>
      <c r="BQ79" s="85" t="s">
        <v>841</v>
      </c>
      <c r="BS79" s="85" t="s">
        <v>841</v>
      </c>
      <c r="BT79" s="85" t="s">
        <v>841</v>
      </c>
      <c r="BU79" s="85" t="s">
        <v>841</v>
      </c>
      <c r="BV79" s="85" t="s">
        <v>841</v>
      </c>
      <c r="BW79" s="85" t="s">
        <v>841</v>
      </c>
      <c r="BX79" s="85" t="s">
        <v>841</v>
      </c>
      <c r="BY79" s="85" t="s">
        <v>841</v>
      </c>
      <c r="BZ79" s="85" t="s">
        <v>841</v>
      </c>
      <c r="CA79" s="85" t="s">
        <v>841</v>
      </c>
      <c r="CB79" s="85" t="s">
        <v>841</v>
      </c>
      <c r="CC79" s="85" t="s">
        <v>841</v>
      </c>
      <c r="CD79" s="85" t="s">
        <v>841</v>
      </c>
      <c r="CE79" s="85" t="s">
        <v>841</v>
      </c>
      <c r="CF79" s="85"/>
      <c r="CG79" s="85"/>
      <c r="CH79" s="85" t="s">
        <v>841</v>
      </c>
      <c r="CI79" s="85" t="s">
        <v>841</v>
      </c>
      <c r="CJ79" s="85" t="s">
        <v>841</v>
      </c>
      <c r="CK79" s="85" t="s">
        <v>841</v>
      </c>
      <c r="CL79" s="85"/>
      <c r="CM79" s="85" t="s">
        <v>842</v>
      </c>
      <c r="CN79" s="85"/>
      <c r="CO79" s="85" t="s">
        <v>492</v>
      </c>
      <c r="CP79" s="85">
        <v>0.36</v>
      </c>
      <c r="CQ79" s="85">
        <v>25</v>
      </c>
      <c r="CR79" s="85" t="s">
        <v>598</v>
      </c>
      <c r="CS79" s="85" t="s">
        <v>841</v>
      </c>
      <c r="CT79" s="85" t="s">
        <v>492</v>
      </c>
      <c r="CU79" s="85">
        <v>3543.3594672746399</v>
      </c>
      <c r="CV79" s="85" t="s">
        <v>44</v>
      </c>
      <c r="CW79" s="85">
        <v>144.75115883000001</v>
      </c>
      <c r="CX79" s="85">
        <v>-25.238183190000001</v>
      </c>
      <c r="CY79" s="85">
        <v>337.09</v>
      </c>
      <c r="CZ79" s="85"/>
      <c r="DA79" s="85" t="s">
        <v>874</v>
      </c>
      <c r="DC79" s="85">
        <v>3899</v>
      </c>
      <c r="DD79" s="85"/>
      <c r="DE79" s="85"/>
      <c r="DF79" s="85"/>
    </row>
    <row r="80" spans="1:148" x14ac:dyDescent="0.25">
      <c r="A80" s="84"/>
      <c r="B80" s="85">
        <v>46</v>
      </c>
      <c r="C80" s="85" t="s">
        <v>603</v>
      </c>
      <c r="D80" s="59">
        <f t="shared" si="67"/>
        <v>9.6428420675455416E-4</v>
      </c>
      <c r="E80" s="85">
        <v>776</v>
      </c>
      <c r="F80" s="85"/>
      <c r="G80" s="88"/>
      <c r="H80" s="85"/>
      <c r="I80" s="85">
        <v>3614.45</v>
      </c>
      <c r="J80" s="85"/>
      <c r="K80" s="85"/>
      <c r="L80" s="89">
        <v>24211</v>
      </c>
      <c r="M80" s="85">
        <v>8</v>
      </c>
      <c r="N80" s="85"/>
      <c r="O80" s="85"/>
      <c r="P80" s="85">
        <v>2900</v>
      </c>
      <c r="Q80" s="85"/>
      <c r="R80" s="85"/>
      <c r="S80" s="85">
        <v>770</v>
      </c>
      <c r="T80" s="85"/>
      <c r="U80" s="85">
        <v>30</v>
      </c>
      <c r="V80" s="85"/>
      <c r="W80" s="85">
        <v>300</v>
      </c>
      <c r="X80" s="85">
        <v>708</v>
      </c>
      <c r="Y80" s="85"/>
      <c r="Z80" s="85">
        <v>720</v>
      </c>
      <c r="AA80" s="85" t="s">
        <v>841</v>
      </c>
      <c r="AB80" s="85">
        <v>580</v>
      </c>
      <c r="AC80" s="62">
        <f t="shared" si="68"/>
        <v>33.493114337662789</v>
      </c>
      <c r="AD80" s="62">
        <f t="shared" si="68"/>
        <v>0</v>
      </c>
      <c r="AE80" s="62">
        <f t="shared" si="69"/>
        <v>1.4970059880239521</v>
      </c>
      <c r="AF80" s="62">
        <f t="shared" si="69"/>
        <v>0</v>
      </c>
      <c r="AG80" s="62">
        <f t="shared" si="70"/>
        <v>8.4619073139085543</v>
      </c>
      <c r="AH80" s="62">
        <f t="shared" si="70"/>
        <v>11.605377814058244</v>
      </c>
      <c r="AI80" s="62">
        <f t="shared" si="70"/>
        <v>0</v>
      </c>
      <c r="AJ80" s="62">
        <f t="shared" si="71"/>
        <v>14.990381172081248</v>
      </c>
      <c r="AK80" s="62"/>
      <c r="AL80" s="62">
        <f t="shared" si="72"/>
        <v>34.990120325686739</v>
      </c>
      <c r="AM80" s="62">
        <f t="shared" si="73"/>
        <v>35.057666300048048</v>
      </c>
      <c r="AN80" s="59">
        <f t="shared" si="74"/>
        <v>-9.6428420675455416E-4</v>
      </c>
      <c r="AO80" s="59" t="str">
        <f t="shared" si="44"/>
        <v>Pass</v>
      </c>
      <c r="AP80" s="63">
        <f t="shared" si="75"/>
        <v>2528</v>
      </c>
      <c r="AQ80" s="90">
        <v>3200</v>
      </c>
      <c r="AR80" s="85" t="s">
        <v>841</v>
      </c>
      <c r="AS80" s="85">
        <v>80</v>
      </c>
      <c r="AT80" s="62">
        <f t="shared" si="76"/>
        <v>1.4198828210401988</v>
      </c>
      <c r="AU80" s="64">
        <f t="shared" si="77"/>
        <v>4.3267586892919992E-2</v>
      </c>
      <c r="AV80" s="62">
        <f t="shared" si="78"/>
        <v>38.831028276570542</v>
      </c>
      <c r="AW80" s="62" t="str">
        <f t="shared" si="79"/>
        <v>poor quality</v>
      </c>
      <c r="AX80" s="65">
        <f t="shared" si="80"/>
        <v>1.3714848654726899</v>
      </c>
      <c r="AY80" s="62">
        <f t="shared" si="81"/>
        <v>0</v>
      </c>
      <c r="AZ80" s="62"/>
      <c r="BA80" s="62">
        <f t="shared" si="82"/>
        <v>0</v>
      </c>
      <c r="BB80" s="62">
        <f t="shared" si="83"/>
        <v>3.9581046087105296</v>
      </c>
      <c r="BC80" s="62">
        <f t="shared" si="84"/>
        <v>0.17691117764471059</v>
      </c>
      <c r="BD80" s="62">
        <f t="shared" si="85"/>
        <v>0.17691117764471059</v>
      </c>
      <c r="BE80" s="62">
        <f t="shared" si="86"/>
        <v>1.2916754122319534</v>
      </c>
      <c r="BF80" s="62">
        <f t="shared" si="87"/>
        <v>3.9581046087105296</v>
      </c>
      <c r="BG80" s="62">
        <f t="shared" si="88"/>
        <v>0.95721632351961428</v>
      </c>
      <c r="BH80" s="62">
        <f t="shared" si="89"/>
        <v>4.2783676480385779E-2</v>
      </c>
      <c r="BI80" s="62">
        <f t="shared" si="90"/>
        <v>0</v>
      </c>
      <c r="BJ80" s="62">
        <f t="shared" si="90"/>
        <v>0.24137109531152554</v>
      </c>
      <c r="BK80" s="62">
        <f t="shared" si="91"/>
        <v>0.42759210050615098</v>
      </c>
      <c r="BL80" s="62">
        <f t="shared" si="92"/>
        <v>0.3310368041823234</v>
      </c>
      <c r="BM80" s="62">
        <f t="shared" si="93"/>
        <v>1.9353407164842555</v>
      </c>
      <c r="BN80" s="62">
        <f t="shared" si="94"/>
        <v>-4.2353407164842558</v>
      </c>
      <c r="BO80" s="62">
        <f t="shared" si="95"/>
        <v>2.8247764624755458</v>
      </c>
      <c r="BP80" s="62">
        <f t="shared" si="96"/>
        <v>4.4695932809705269E-2</v>
      </c>
      <c r="BQ80" s="85" t="s">
        <v>841</v>
      </c>
      <c r="BS80" s="85" t="s">
        <v>841</v>
      </c>
      <c r="BT80" s="85" t="s">
        <v>841</v>
      </c>
      <c r="BU80" s="85" t="s">
        <v>841</v>
      </c>
      <c r="BV80" s="85" t="s">
        <v>841</v>
      </c>
      <c r="BW80" s="85" t="s">
        <v>841</v>
      </c>
      <c r="BX80" s="85" t="s">
        <v>841</v>
      </c>
      <c r="BY80" s="85" t="s">
        <v>841</v>
      </c>
      <c r="BZ80" s="85" t="s">
        <v>841</v>
      </c>
      <c r="CA80" s="85" t="s">
        <v>841</v>
      </c>
      <c r="CB80" s="85" t="s">
        <v>841</v>
      </c>
      <c r="CC80" s="85" t="s">
        <v>841</v>
      </c>
      <c r="CD80" s="85" t="s">
        <v>841</v>
      </c>
      <c r="CE80" s="85" t="s">
        <v>841</v>
      </c>
      <c r="CF80" s="85"/>
      <c r="CG80" s="85"/>
      <c r="CH80" s="85" t="s">
        <v>841</v>
      </c>
      <c r="CI80" s="85" t="s">
        <v>841</v>
      </c>
      <c r="CJ80" s="85" t="s">
        <v>841</v>
      </c>
      <c r="CK80" s="85" t="s">
        <v>841</v>
      </c>
      <c r="CL80" s="85"/>
      <c r="CM80" s="85" t="s">
        <v>842</v>
      </c>
      <c r="CN80" s="85"/>
      <c r="CO80" s="85" t="s">
        <v>492</v>
      </c>
      <c r="CP80" s="85">
        <v>3.45</v>
      </c>
      <c r="CQ80" s="85">
        <v>25</v>
      </c>
      <c r="CR80" s="85" t="s">
        <v>677</v>
      </c>
      <c r="CS80" s="85" t="s">
        <v>841</v>
      </c>
      <c r="CT80" s="85" t="s">
        <v>492</v>
      </c>
      <c r="CU80" s="85">
        <v>3612.5456197519802</v>
      </c>
      <c r="CV80" s="85" t="s">
        <v>44</v>
      </c>
      <c r="CW80" s="85">
        <v>144.75115883000001</v>
      </c>
      <c r="CX80" s="85">
        <v>-25.238183190000001</v>
      </c>
      <c r="CY80" s="85">
        <v>337.09</v>
      </c>
      <c r="CZ80" s="85"/>
      <c r="DA80" s="85" t="s">
        <v>875</v>
      </c>
      <c r="DC80" s="85">
        <v>3899</v>
      </c>
      <c r="DD80" s="85"/>
      <c r="DE80" s="85"/>
      <c r="DF80" s="85"/>
    </row>
    <row r="81" spans="1:110" x14ac:dyDescent="0.25">
      <c r="A81" s="84"/>
      <c r="B81" s="85">
        <v>47</v>
      </c>
      <c r="C81" s="85" t="s">
        <v>603</v>
      </c>
      <c r="D81" s="59">
        <f t="shared" si="67"/>
        <v>2.6863553408170977E-4</v>
      </c>
      <c r="E81" s="85">
        <v>778</v>
      </c>
      <c r="F81" s="85"/>
      <c r="G81" s="88"/>
      <c r="H81" s="85"/>
      <c r="I81" s="85">
        <v>3719.29</v>
      </c>
      <c r="J81" s="85"/>
      <c r="K81" s="85"/>
      <c r="L81" s="89">
        <v>24211</v>
      </c>
      <c r="M81" s="85">
        <v>5.3</v>
      </c>
      <c r="N81" s="85"/>
      <c r="O81" s="85"/>
      <c r="P81" s="85">
        <v>133000</v>
      </c>
      <c r="Q81" s="85"/>
      <c r="R81" s="85"/>
      <c r="S81" s="85">
        <v>34125</v>
      </c>
      <c r="T81" s="85"/>
      <c r="U81" s="85">
        <v>13640</v>
      </c>
      <c r="V81" s="85">
        <v>219</v>
      </c>
      <c r="W81" s="85">
        <v>77100</v>
      </c>
      <c r="X81" s="85">
        <v>85</v>
      </c>
      <c r="Y81" s="85"/>
      <c r="Z81" s="85">
        <v>388</v>
      </c>
      <c r="AA81" s="85" t="s">
        <v>841</v>
      </c>
      <c r="AB81" s="85">
        <v>70</v>
      </c>
      <c r="AC81" s="62">
        <f t="shared" si="68"/>
        <v>1484.353930873692</v>
      </c>
      <c r="AD81" s="62">
        <f t="shared" si="68"/>
        <v>0</v>
      </c>
      <c r="AE81" s="62">
        <f t="shared" si="69"/>
        <v>680.63872255489025</v>
      </c>
      <c r="AF81" s="62">
        <f t="shared" si="69"/>
        <v>18.015794669299112</v>
      </c>
      <c r="AG81" s="62">
        <f t="shared" si="70"/>
        <v>2174.7101796744982</v>
      </c>
      <c r="AH81" s="62">
        <f t="shared" si="70"/>
        <v>1.3933010087499302</v>
      </c>
      <c r="AI81" s="62">
        <f t="shared" si="70"/>
        <v>0</v>
      </c>
      <c r="AJ81" s="62">
        <f t="shared" si="71"/>
        <v>8.078149853843783</v>
      </c>
      <c r="AK81" s="62"/>
      <c r="AL81" s="62">
        <f t="shared" si="72"/>
        <v>2183.0084480978812</v>
      </c>
      <c r="AM81" s="62">
        <f t="shared" si="73"/>
        <v>2184.1816305370917</v>
      </c>
      <c r="AN81" s="59">
        <f t="shared" si="74"/>
        <v>-2.6863553408170977E-4</v>
      </c>
      <c r="AO81" s="59" t="str">
        <f t="shared" si="44"/>
        <v>Pass</v>
      </c>
      <c r="AP81" s="63">
        <f t="shared" si="75"/>
        <v>125557</v>
      </c>
      <c r="AQ81" s="90">
        <v>185000</v>
      </c>
      <c r="AR81" s="85" t="s">
        <v>841</v>
      </c>
      <c r="AS81" s="85">
        <v>35000</v>
      </c>
      <c r="AT81" s="62">
        <f t="shared" si="76"/>
        <v>0.45696160466551916</v>
      </c>
      <c r="AU81" s="67">
        <f t="shared" si="77"/>
        <v>2.5369613728565032</v>
      </c>
      <c r="AV81" s="62">
        <f t="shared" si="78"/>
        <v>79.661481400225227</v>
      </c>
      <c r="AW81" s="62" t="str">
        <f t="shared" si="79"/>
        <v>poor quality</v>
      </c>
      <c r="AX81" s="62">
        <f t="shared" si="80"/>
        <v>6.4068353648782472E-4</v>
      </c>
      <c r="AY81" s="62">
        <f t="shared" si="81"/>
        <v>0</v>
      </c>
      <c r="AZ81" s="62"/>
      <c r="BA81" s="62">
        <f t="shared" si="82"/>
        <v>0</v>
      </c>
      <c r="BB81" s="62">
        <f t="shared" si="83"/>
        <v>0.68255252803197164</v>
      </c>
      <c r="BC81" s="62">
        <f t="shared" si="84"/>
        <v>0.32126327625355627</v>
      </c>
      <c r="BD81" s="62">
        <f t="shared" si="85"/>
        <v>0.31297904838830776</v>
      </c>
      <c r="BE81" s="65">
        <f t="shared" si="86"/>
        <v>5.79784971310076</v>
      </c>
      <c r="BF81" s="62">
        <f t="shared" si="87"/>
        <v>0.68255252803197164</v>
      </c>
      <c r="BG81" s="62">
        <f t="shared" si="88"/>
        <v>0.6799579416044188</v>
      </c>
      <c r="BH81" s="62">
        <f t="shared" si="89"/>
        <v>0.31178932135968168</v>
      </c>
      <c r="BI81" s="62">
        <f t="shared" si="90"/>
        <v>8.2527370358996075E-3</v>
      </c>
      <c r="BJ81" s="62">
        <f t="shared" si="90"/>
        <v>0.99566361573132345</v>
      </c>
      <c r="BK81" s="62">
        <f t="shared" si="91"/>
        <v>3.6984789821977219E-3</v>
      </c>
      <c r="BL81" s="62">
        <f t="shared" si="92"/>
        <v>6.3790528647899886E-4</v>
      </c>
      <c r="BM81" s="62">
        <f t="shared" si="93"/>
        <v>2.855955048459732</v>
      </c>
      <c r="BN81" s="62">
        <f t="shared" si="94"/>
        <v>-7.8559550484597329</v>
      </c>
      <c r="BO81" s="62">
        <f t="shared" si="95"/>
        <v>0.16708334687474799</v>
      </c>
      <c r="BP81" s="62">
        <f t="shared" si="96"/>
        <v>0.4706791976580415</v>
      </c>
      <c r="BQ81" s="85" t="s">
        <v>841</v>
      </c>
      <c r="BS81" s="85" t="s">
        <v>841</v>
      </c>
      <c r="BT81" s="85" t="s">
        <v>841</v>
      </c>
      <c r="BU81" s="85" t="s">
        <v>841</v>
      </c>
      <c r="BV81" s="85" t="s">
        <v>841</v>
      </c>
      <c r="BW81" s="85" t="s">
        <v>841</v>
      </c>
      <c r="BX81" s="85" t="s">
        <v>841</v>
      </c>
      <c r="BY81" s="85" t="s">
        <v>841</v>
      </c>
      <c r="BZ81" s="85" t="s">
        <v>841</v>
      </c>
      <c r="CA81" s="85" t="s">
        <v>841</v>
      </c>
      <c r="CB81" s="85" t="s">
        <v>841</v>
      </c>
      <c r="CC81" s="85" t="s">
        <v>841</v>
      </c>
      <c r="CD81" s="85" t="s">
        <v>841</v>
      </c>
      <c r="CE81" s="85" t="s">
        <v>841</v>
      </c>
      <c r="CF81" s="85"/>
      <c r="CG81" s="85"/>
      <c r="CH81" s="85" t="s">
        <v>841</v>
      </c>
      <c r="CI81" s="85" t="s">
        <v>841</v>
      </c>
      <c r="CJ81" s="85" t="s">
        <v>841</v>
      </c>
      <c r="CK81" s="85" t="s">
        <v>841</v>
      </c>
      <c r="CL81" s="85"/>
      <c r="CM81" s="85" t="s">
        <v>842</v>
      </c>
      <c r="CN81" s="85"/>
      <c r="CO81" s="85" t="s">
        <v>492</v>
      </c>
      <c r="CP81" s="85">
        <v>7.4999999999999997E-2</v>
      </c>
      <c r="CQ81" s="85">
        <v>25</v>
      </c>
      <c r="CR81" s="85" t="s">
        <v>598</v>
      </c>
      <c r="CS81" s="85" t="s">
        <v>841</v>
      </c>
      <c r="CT81" s="85" t="s">
        <v>492</v>
      </c>
      <c r="CU81" s="85">
        <v>3717.3793356377</v>
      </c>
      <c r="CV81" s="85" t="s">
        <v>44</v>
      </c>
      <c r="CW81" s="85">
        <v>144.75115883000001</v>
      </c>
      <c r="CX81" s="85">
        <v>-25.238183190000001</v>
      </c>
      <c r="CY81" s="85">
        <v>337.09</v>
      </c>
      <c r="CZ81" s="85"/>
      <c r="DA81" s="85" t="s">
        <v>875</v>
      </c>
      <c r="DC81" s="85">
        <v>3899</v>
      </c>
      <c r="DD81" s="85"/>
      <c r="DE81" s="85"/>
      <c r="DF81" s="85"/>
    </row>
    <row r="82" spans="1:110" x14ac:dyDescent="0.25">
      <c r="A82" s="84"/>
      <c r="B82" s="85">
        <v>48</v>
      </c>
      <c r="C82" s="85" t="s">
        <v>603</v>
      </c>
      <c r="D82" s="59">
        <f t="shared" si="67"/>
        <v>1.5574846196463718E-4</v>
      </c>
      <c r="E82" s="85">
        <v>777</v>
      </c>
      <c r="F82" s="85"/>
      <c r="G82" s="88"/>
      <c r="H82" s="85"/>
      <c r="I82" s="85">
        <v>3814.39</v>
      </c>
      <c r="J82" s="85"/>
      <c r="K82" s="85"/>
      <c r="L82" s="89">
        <v>24211</v>
      </c>
      <c r="M82" s="85">
        <v>5.5</v>
      </c>
      <c r="N82" s="85"/>
      <c r="O82" s="85"/>
      <c r="P82" s="85">
        <v>150000</v>
      </c>
      <c r="Q82" s="85"/>
      <c r="R82" s="85"/>
      <c r="S82" s="85">
        <v>44980</v>
      </c>
      <c r="T82" s="85"/>
      <c r="U82" s="85">
        <v>13680</v>
      </c>
      <c r="V82" s="85">
        <v>537</v>
      </c>
      <c r="W82" s="85">
        <v>95000</v>
      </c>
      <c r="X82" s="85">
        <v>37</v>
      </c>
      <c r="Y82" s="85"/>
      <c r="Z82" s="85">
        <v>190</v>
      </c>
      <c r="AA82" s="85" t="s">
        <v>841</v>
      </c>
      <c r="AB82" s="85">
        <v>30</v>
      </c>
      <c r="AC82" s="62">
        <f t="shared" si="68"/>
        <v>1956.5198479325616</v>
      </c>
      <c r="AD82" s="62">
        <f t="shared" si="68"/>
        <v>0</v>
      </c>
      <c r="AE82" s="62">
        <f t="shared" si="69"/>
        <v>682.63473053892221</v>
      </c>
      <c r="AF82" s="62">
        <f t="shared" si="69"/>
        <v>44.175715695952611</v>
      </c>
      <c r="AG82" s="62">
        <f t="shared" si="70"/>
        <v>2679.603982737709</v>
      </c>
      <c r="AH82" s="62">
        <f t="shared" si="70"/>
        <v>0.60649573322055794</v>
      </c>
      <c r="AI82" s="62">
        <f t="shared" si="70"/>
        <v>0</v>
      </c>
      <c r="AJ82" s="62">
        <f t="shared" si="71"/>
        <v>3.9557950315214403</v>
      </c>
      <c r="AK82" s="62"/>
      <c r="AL82" s="62">
        <f t="shared" si="72"/>
        <v>2683.330294167436</v>
      </c>
      <c r="AM82" s="62">
        <f t="shared" si="73"/>
        <v>2684.1662735024511</v>
      </c>
      <c r="AN82" s="59">
        <f t="shared" si="74"/>
        <v>-1.5574846196463718E-4</v>
      </c>
      <c r="AO82" s="59" t="str">
        <f t="shared" si="44"/>
        <v>Pass</v>
      </c>
      <c r="AP82" s="63">
        <f t="shared" si="75"/>
        <v>154424</v>
      </c>
      <c r="AQ82" s="90">
        <v>169000</v>
      </c>
      <c r="AR82" s="85" t="s">
        <v>841</v>
      </c>
      <c r="AS82" s="85">
        <v>36400</v>
      </c>
      <c r="AT82" s="62">
        <f t="shared" si="76"/>
        <v>0.29701613008185923</v>
      </c>
      <c r="AU82" s="67">
        <f t="shared" si="77"/>
        <v>3.0491314044681412</v>
      </c>
      <c r="AV82" s="62">
        <f t="shared" si="78"/>
        <v>102.94976289537905</v>
      </c>
      <c r="AW82" s="62" t="str">
        <f t="shared" si="79"/>
        <v>poor quality</v>
      </c>
      <c r="AX82" s="62">
        <f t="shared" si="80"/>
        <v>2.2633782347229939E-4</v>
      </c>
      <c r="AY82" s="62">
        <f t="shared" si="81"/>
        <v>0</v>
      </c>
      <c r="AZ82" s="62"/>
      <c r="BA82" s="62">
        <f t="shared" si="82"/>
        <v>0</v>
      </c>
      <c r="BB82" s="62">
        <f t="shared" si="83"/>
        <v>0.73015261230266426</v>
      </c>
      <c r="BC82" s="62">
        <f t="shared" si="84"/>
        <v>0.2712380078985791</v>
      </c>
      <c r="BD82" s="62">
        <f t="shared" si="85"/>
        <v>0.25475209580838326</v>
      </c>
      <c r="BE82" s="65">
        <f t="shared" si="86"/>
        <v>6.5223789960000884</v>
      </c>
      <c r="BF82" s="62">
        <f t="shared" si="87"/>
        <v>0.73015261230266426</v>
      </c>
      <c r="BG82" s="62">
        <f t="shared" si="88"/>
        <v>0.72913865735623729</v>
      </c>
      <c r="BH82" s="62">
        <f t="shared" si="89"/>
        <v>0.25439832435936671</v>
      </c>
      <c r="BI82" s="62">
        <f t="shared" si="90"/>
        <v>1.6463018284396155E-2</v>
      </c>
      <c r="BJ82" s="62">
        <f t="shared" si="90"/>
        <v>0.99830029502651152</v>
      </c>
      <c r="BK82" s="62">
        <f t="shared" si="91"/>
        <v>1.4737518575403663E-3</v>
      </c>
      <c r="BL82" s="62">
        <f t="shared" si="92"/>
        <v>2.2595311594805496E-4</v>
      </c>
      <c r="BM82" s="62">
        <f t="shared" si="93"/>
        <v>3.2171722501070295</v>
      </c>
      <c r="BN82" s="62">
        <f t="shared" si="94"/>
        <v>-8.0171722501070306</v>
      </c>
      <c r="BO82" s="62">
        <f t="shared" si="95"/>
        <v>0.16581161981111064</v>
      </c>
      <c r="BP82" s="62">
        <f t="shared" si="96"/>
        <v>0.37148125382059854</v>
      </c>
      <c r="BQ82" s="85" t="s">
        <v>841</v>
      </c>
      <c r="BS82" s="85" t="s">
        <v>841</v>
      </c>
      <c r="BT82" s="85" t="s">
        <v>841</v>
      </c>
      <c r="BU82" s="85" t="s">
        <v>841</v>
      </c>
      <c r="BV82" s="85" t="s">
        <v>841</v>
      </c>
      <c r="BW82" s="85" t="s">
        <v>841</v>
      </c>
      <c r="BX82" s="85" t="s">
        <v>841</v>
      </c>
      <c r="BY82" s="85" t="s">
        <v>841</v>
      </c>
      <c r="BZ82" s="85" t="s">
        <v>841</v>
      </c>
      <c r="CA82" s="85" t="s">
        <v>841</v>
      </c>
      <c r="CB82" s="85" t="s">
        <v>841</v>
      </c>
      <c r="CC82" s="85" t="s">
        <v>841</v>
      </c>
      <c r="CD82" s="85" t="s">
        <v>841</v>
      </c>
      <c r="CE82" s="85" t="s">
        <v>841</v>
      </c>
      <c r="CF82" s="85"/>
      <c r="CG82" s="85"/>
      <c r="CH82" s="85" t="s">
        <v>841</v>
      </c>
      <c r="CI82" s="85" t="s">
        <v>841</v>
      </c>
      <c r="CJ82" s="85" t="s">
        <v>841</v>
      </c>
      <c r="CK82" s="85" t="s">
        <v>841</v>
      </c>
      <c r="CL82" s="85"/>
      <c r="CM82" s="85" t="s">
        <v>842</v>
      </c>
      <c r="CN82" s="85"/>
      <c r="CO82" s="85" t="s">
        <v>492</v>
      </c>
      <c r="CP82" s="85">
        <v>6.6000000000000003E-2</v>
      </c>
      <c r="CQ82" s="85">
        <v>25</v>
      </c>
      <c r="CR82" s="85" t="s">
        <v>598</v>
      </c>
      <c r="CS82" s="85" t="s">
        <v>841</v>
      </c>
      <c r="CT82" s="85" t="s">
        <v>492</v>
      </c>
      <c r="CU82" s="85">
        <v>3812.4626211260102</v>
      </c>
      <c r="CV82" s="85" t="s">
        <v>44</v>
      </c>
      <c r="CW82" s="85">
        <v>144.75115883000001</v>
      </c>
      <c r="CX82" s="85">
        <v>-25.238183190000001</v>
      </c>
      <c r="CY82" s="85">
        <v>337.09</v>
      </c>
      <c r="CZ82" s="85"/>
      <c r="DA82" s="85" t="s">
        <v>875</v>
      </c>
      <c r="DC82" s="85">
        <v>3899</v>
      </c>
      <c r="DD82" s="85"/>
      <c r="DE82" s="85"/>
      <c r="DF82" s="85"/>
    </row>
    <row r="83" spans="1:110" x14ac:dyDescent="0.25">
      <c r="A83" s="84"/>
      <c r="B83" s="85">
        <v>21</v>
      </c>
      <c r="C83" s="85" t="s">
        <v>604</v>
      </c>
      <c r="D83" s="59">
        <f t="shared" si="67"/>
        <v>2.903423057253387E-3</v>
      </c>
      <c r="E83" s="85" t="s">
        <v>876</v>
      </c>
      <c r="F83" s="85"/>
      <c r="G83" s="88"/>
      <c r="H83" s="85"/>
      <c r="I83" s="85">
        <v>741.85</v>
      </c>
      <c r="J83" s="85"/>
      <c r="K83" s="85"/>
      <c r="L83" s="89">
        <v>25610</v>
      </c>
      <c r="M83" s="85">
        <v>7.3</v>
      </c>
      <c r="N83" s="85"/>
      <c r="O83" s="85"/>
      <c r="P83" s="85" t="s">
        <v>841</v>
      </c>
      <c r="Q83" s="85"/>
      <c r="R83" s="85"/>
      <c r="S83" s="85">
        <v>244</v>
      </c>
      <c r="T83" s="85"/>
      <c r="U83" s="85">
        <v>31</v>
      </c>
      <c r="V83" s="85"/>
      <c r="W83" s="85">
        <v>146</v>
      </c>
      <c r="X83" s="85">
        <v>467</v>
      </c>
      <c r="Y83" s="85"/>
      <c r="Z83" s="85">
        <v>22</v>
      </c>
      <c r="AA83" s="85" t="s">
        <v>841</v>
      </c>
      <c r="AB83" s="85">
        <v>383</v>
      </c>
      <c r="AC83" s="62">
        <f t="shared" si="68"/>
        <v>10.613402465441196</v>
      </c>
      <c r="AD83" s="62">
        <f t="shared" si="68"/>
        <v>0</v>
      </c>
      <c r="AE83" s="62">
        <f t="shared" si="69"/>
        <v>1.5469061876247505</v>
      </c>
      <c r="AF83" s="62">
        <f t="shared" si="69"/>
        <v>0</v>
      </c>
      <c r="AG83" s="62">
        <f t="shared" si="70"/>
        <v>4.1181282261021632</v>
      </c>
      <c r="AH83" s="62">
        <f t="shared" si="70"/>
        <v>7.6549596598378526</v>
      </c>
      <c r="AI83" s="62">
        <f t="shared" si="70"/>
        <v>0</v>
      </c>
      <c r="AJ83" s="62">
        <f t="shared" si="71"/>
        <v>0.4580394247024826</v>
      </c>
      <c r="AK83" s="62"/>
      <c r="AL83" s="62">
        <f t="shared" si="72"/>
        <v>12.160308653065947</v>
      </c>
      <c r="AM83" s="62">
        <f t="shared" si="73"/>
        <v>12.231127310642497</v>
      </c>
      <c r="AN83" s="59">
        <f t="shared" si="74"/>
        <v>-2.903423057253387E-3</v>
      </c>
      <c r="AO83" s="59" t="str">
        <f t="shared" si="44"/>
        <v>Pass</v>
      </c>
      <c r="AP83" s="63">
        <f t="shared" si="75"/>
        <v>910</v>
      </c>
      <c r="AQ83" s="90">
        <v>675</v>
      </c>
      <c r="AR83" s="85" t="s">
        <v>841</v>
      </c>
      <c r="AS83" s="85">
        <v>79</v>
      </c>
      <c r="AT83" s="62">
        <f t="shared" si="76"/>
        <v>0.55340688303115115</v>
      </c>
      <c r="AU83" s="64">
        <f t="shared" si="77"/>
        <v>1.3198190788017839E-2</v>
      </c>
      <c r="AV83" s="62">
        <f t="shared" si="78"/>
        <v>12.104804306522832</v>
      </c>
      <c r="AW83" s="62" t="str">
        <f t="shared" si="79"/>
        <v/>
      </c>
      <c r="AX83" s="62">
        <f t="shared" si="80"/>
        <v>1.8588444165769273</v>
      </c>
      <c r="AY83" s="62">
        <f t="shared" si="81"/>
        <v>0</v>
      </c>
      <c r="AZ83" s="62"/>
      <c r="BA83" s="62">
        <f t="shared" si="82"/>
        <v>0</v>
      </c>
      <c r="BB83" s="62">
        <f t="shared" si="83"/>
        <v>2.5772394356663475</v>
      </c>
      <c r="BC83" s="62">
        <f t="shared" si="84"/>
        <v>0.37563332239630332</v>
      </c>
      <c r="BD83" s="62">
        <f t="shared" si="85"/>
        <v>0.37563332239630332</v>
      </c>
      <c r="BE83" s="62">
        <f t="shared" si="86"/>
        <v>5.9835641865705766E-2</v>
      </c>
      <c r="BF83" s="62">
        <f t="shared" si="87"/>
        <v>2.5772394356663475</v>
      </c>
      <c r="BG83" s="62">
        <f t="shared" si="88"/>
        <v>0.8727905490100587</v>
      </c>
      <c r="BH83" s="62">
        <f t="shared" si="89"/>
        <v>0.12720945098994121</v>
      </c>
      <c r="BI83" s="62">
        <f t="shared" si="90"/>
        <v>0</v>
      </c>
      <c r="BJ83" s="62">
        <f t="shared" si="90"/>
        <v>0.33669245045948581</v>
      </c>
      <c r="BK83" s="62">
        <f t="shared" si="91"/>
        <v>3.7448667900295281E-2</v>
      </c>
      <c r="BL83" s="62">
        <f t="shared" si="92"/>
        <v>0.62585888164021897</v>
      </c>
      <c r="BM83" s="62">
        <f t="shared" si="93"/>
        <v>2.1160570936079126</v>
      </c>
      <c r="BN83" s="62">
        <f t="shared" si="94"/>
        <v>-5.1160570936079139</v>
      </c>
      <c r="BO83" s="62">
        <f t="shared" si="95"/>
        <v>2.8105360233609353</v>
      </c>
      <c r="BP83" s="62">
        <f t="shared" si="96"/>
        <v>0.14575026177153888</v>
      </c>
      <c r="BQ83" s="85" t="s">
        <v>841</v>
      </c>
      <c r="BS83" s="85" t="s">
        <v>841</v>
      </c>
      <c r="BT83" s="85" t="s">
        <v>841</v>
      </c>
      <c r="BU83" s="85" t="s">
        <v>841</v>
      </c>
      <c r="BV83" s="85" t="s">
        <v>841</v>
      </c>
      <c r="BW83" s="85" t="s">
        <v>841</v>
      </c>
      <c r="BX83" s="85">
        <v>0.6</v>
      </c>
      <c r="BY83" s="85" t="s">
        <v>841</v>
      </c>
      <c r="BZ83" s="85" t="s">
        <v>841</v>
      </c>
      <c r="CA83" s="85" t="s">
        <v>841</v>
      </c>
      <c r="CB83" s="85" t="s">
        <v>841</v>
      </c>
      <c r="CC83" s="85" t="s">
        <v>841</v>
      </c>
      <c r="CD83" s="85" t="s">
        <v>841</v>
      </c>
      <c r="CE83" s="85" t="s">
        <v>841</v>
      </c>
      <c r="CF83" s="85"/>
      <c r="CG83" s="85"/>
      <c r="CH83" s="85" t="s">
        <v>841</v>
      </c>
      <c r="CI83" s="85" t="s">
        <v>841</v>
      </c>
      <c r="CJ83" s="85" t="s">
        <v>841</v>
      </c>
      <c r="CK83" s="85" t="s">
        <v>841</v>
      </c>
      <c r="CL83" s="85"/>
      <c r="CM83" s="85" t="s">
        <v>842</v>
      </c>
      <c r="CN83" s="85"/>
      <c r="CO83" s="85" t="s">
        <v>492</v>
      </c>
      <c r="CP83" s="85">
        <v>8.3000000000000007</v>
      </c>
      <c r="CQ83" s="85">
        <v>25</v>
      </c>
      <c r="CR83" s="85" t="s">
        <v>868</v>
      </c>
      <c r="CS83" s="85" t="s">
        <v>841</v>
      </c>
      <c r="CT83" s="85" t="s">
        <v>492</v>
      </c>
      <c r="CU83" s="85">
        <v>741.79763290600795</v>
      </c>
      <c r="CV83" s="85" t="s">
        <v>44</v>
      </c>
      <c r="CW83" s="85">
        <v>145.38974435</v>
      </c>
      <c r="CX83" s="85">
        <v>-23.313179909999999</v>
      </c>
      <c r="CY83" s="85">
        <v>253.89</v>
      </c>
      <c r="CZ83" s="85"/>
      <c r="DA83" s="85" t="s">
        <v>871</v>
      </c>
      <c r="DC83" s="85">
        <v>3824</v>
      </c>
      <c r="DD83" s="85"/>
      <c r="DE83" s="85"/>
      <c r="DF83" s="85"/>
    </row>
    <row r="84" spans="1:110" x14ac:dyDescent="0.25">
      <c r="A84" s="84"/>
      <c r="B84" s="85">
        <v>22</v>
      </c>
      <c r="C84" s="85" t="s">
        <v>604</v>
      </c>
      <c r="D84" s="59">
        <f t="shared" si="67"/>
        <v>3.8093702757978354E-4</v>
      </c>
      <c r="E84" s="85" t="s">
        <v>877</v>
      </c>
      <c r="F84" s="85"/>
      <c r="G84" s="88"/>
      <c r="H84" s="85"/>
      <c r="I84" s="85">
        <v>1099.3599999999999</v>
      </c>
      <c r="J84" s="85"/>
      <c r="K84" s="85"/>
      <c r="L84" s="89">
        <v>25610</v>
      </c>
      <c r="M84" s="85">
        <v>8.1999999999999993</v>
      </c>
      <c r="N84" s="85"/>
      <c r="O84" s="85"/>
      <c r="P84" s="85" t="s">
        <v>841</v>
      </c>
      <c r="Q84" s="85"/>
      <c r="R84" s="85"/>
      <c r="S84" s="85">
        <v>359</v>
      </c>
      <c r="T84" s="85"/>
      <c r="U84" s="85">
        <v>28</v>
      </c>
      <c r="V84" s="85"/>
      <c r="W84" s="85">
        <v>390</v>
      </c>
      <c r="X84" s="85">
        <v>366</v>
      </c>
      <c r="Y84" s="85"/>
      <c r="Z84" s="85"/>
      <c r="AA84" s="85" t="s">
        <v>841</v>
      </c>
      <c r="AB84" s="85">
        <v>300</v>
      </c>
      <c r="AC84" s="62">
        <f t="shared" si="68"/>
        <v>15.615620840546677</v>
      </c>
      <c r="AD84" s="62">
        <f t="shared" si="68"/>
        <v>0</v>
      </c>
      <c r="AE84" s="62">
        <f t="shared" si="69"/>
        <v>1.3972055888223553</v>
      </c>
      <c r="AF84" s="62">
        <f t="shared" si="69"/>
        <v>0</v>
      </c>
      <c r="AG84" s="62">
        <f t="shared" si="70"/>
        <v>11.000479508081121</v>
      </c>
      <c r="AH84" s="62">
        <f t="shared" si="70"/>
        <v>5.9993902259114646</v>
      </c>
      <c r="AI84" s="62">
        <f t="shared" si="70"/>
        <v>0</v>
      </c>
      <c r="AJ84" s="62">
        <f t="shared" si="71"/>
        <v>0</v>
      </c>
      <c r="AK84" s="62"/>
      <c r="AL84" s="62">
        <f t="shared" si="72"/>
        <v>17.012826429369031</v>
      </c>
      <c r="AM84" s="62">
        <f t="shared" si="73"/>
        <v>16.999869733992586</v>
      </c>
      <c r="AN84" s="59">
        <f t="shared" si="74"/>
        <v>3.8093702757978354E-4</v>
      </c>
      <c r="AO84" s="59" t="str">
        <f t="shared" si="44"/>
        <v>Pass</v>
      </c>
      <c r="AP84" s="63">
        <f t="shared" si="75"/>
        <v>1143</v>
      </c>
      <c r="AQ84" s="90">
        <v>960</v>
      </c>
      <c r="AR84" s="85" t="s">
        <v>841</v>
      </c>
      <c r="AS84" s="85">
        <v>70</v>
      </c>
      <c r="AT84" s="62">
        <f t="shared" si="76"/>
        <v>1.3033674253673961</v>
      </c>
      <c r="AU84" s="64">
        <f t="shared" si="77"/>
        <v>1.7704950876091988E-2</v>
      </c>
      <c r="AV84" s="62">
        <f t="shared" si="78"/>
        <v>18.739768702317356</v>
      </c>
      <c r="AW84" s="62" t="str">
        <f t="shared" si="79"/>
        <v>poor quality</v>
      </c>
      <c r="AX84" s="62">
        <f t="shared" si="80"/>
        <v>0.54537533763907475</v>
      </c>
      <c r="AY84" s="62">
        <f t="shared" si="81"/>
        <v>0</v>
      </c>
      <c r="AZ84" s="62"/>
      <c r="BA84" s="62">
        <f t="shared" si="82"/>
        <v>0</v>
      </c>
      <c r="BB84" s="62">
        <f t="shared" si="83"/>
        <v>1.4195400145125676</v>
      </c>
      <c r="BC84" s="62">
        <f t="shared" si="84"/>
        <v>0.12701315318081788</v>
      </c>
      <c r="BD84" s="62">
        <f t="shared" si="85"/>
        <v>0.12701315318081788</v>
      </c>
      <c r="BE84" s="62">
        <f t="shared" si="86"/>
        <v>0</v>
      </c>
      <c r="BF84" s="62">
        <f t="shared" si="87"/>
        <v>1.4195400145125676</v>
      </c>
      <c r="BG84" s="62">
        <f t="shared" si="88"/>
        <v>0.91787340013001162</v>
      </c>
      <c r="BH84" s="62">
        <f t="shared" si="89"/>
        <v>8.2126599869988479E-2</v>
      </c>
      <c r="BI84" s="62">
        <f t="shared" si="90"/>
        <v>0</v>
      </c>
      <c r="BJ84" s="62">
        <f t="shared" si="90"/>
        <v>0.64709198836299264</v>
      </c>
      <c r="BK84" s="62">
        <f t="shared" si="91"/>
        <v>0</v>
      </c>
      <c r="BL84" s="62">
        <f t="shared" si="92"/>
        <v>0.35290801163700736</v>
      </c>
      <c r="BM84" s="62">
        <f t="shared" si="93"/>
        <v>2.2218928887796139</v>
      </c>
      <c r="BN84" s="62">
        <f t="shared" si="94"/>
        <v>-4.3218928887796153</v>
      </c>
      <c r="BO84" s="62">
        <f t="shared" si="95"/>
        <v>2.854739685852989</v>
      </c>
      <c r="BP84" s="62">
        <f t="shared" si="96"/>
        <v>8.9474866423142577E-2</v>
      </c>
      <c r="BQ84" s="85" t="s">
        <v>841</v>
      </c>
      <c r="BS84" s="85" t="s">
        <v>841</v>
      </c>
      <c r="BT84" s="85" t="s">
        <v>841</v>
      </c>
      <c r="BU84" s="85" t="s">
        <v>841</v>
      </c>
      <c r="BV84" s="85" t="s">
        <v>841</v>
      </c>
      <c r="BW84" s="85" t="s">
        <v>841</v>
      </c>
      <c r="BX84" s="85">
        <v>1</v>
      </c>
      <c r="BY84" s="85" t="s">
        <v>841</v>
      </c>
      <c r="BZ84" s="85" t="s">
        <v>841</v>
      </c>
      <c r="CA84" s="85" t="s">
        <v>841</v>
      </c>
      <c r="CB84" s="85" t="s">
        <v>841</v>
      </c>
      <c r="CC84" s="85" t="s">
        <v>841</v>
      </c>
      <c r="CD84" s="85" t="s">
        <v>841</v>
      </c>
      <c r="CE84" s="85" t="s">
        <v>841</v>
      </c>
      <c r="CF84" s="85"/>
      <c r="CG84" s="85"/>
      <c r="CH84" s="85" t="s">
        <v>841</v>
      </c>
      <c r="CI84" s="85" t="s">
        <v>841</v>
      </c>
      <c r="CJ84" s="85" t="s">
        <v>841</v>
      </c>
      <c r="CK84" s="85" t="s">
        <v>841</v>
      </c>
      <c r="CL84" s="85"/>
      <c r="CM84" s="85" t="s">
        <v>842</v>
      </c>
      <c r="CN84" s="85"/>
      <c r="CO84" s="85" t="s">
        <v>492</v>
      </c>
      <c r="CP84" s="85">
        <v>6.5</v>
      </c>
      <c r="CQ84" s="85">
        <v>25</v>
      </c>
      <c r="CR84" s="85" t="s">
        <v>868</v>
      </c>
      <c r="CS84" s="85" t="s">
        <v>841</v>
      </c>
      <c r="CT84" s="85" t="s">
        <v>492</v>
      </c>
      <c r="CU84" s="85">
        <v>1099.2600297108399</v>
      </c>
      <c r="CV84" s="85" t="s">
        <v>44</v>
      </c>
      <c r="CW84" s="85">
        <v>145.38974435</v>
      </c>
      <c r="CX84" s="85">
        <v>-23.313179909999999</v>
      </c>
      <c r="CY84" s="85">
        <v>253.89</v>
      </c>
      <c r="CZ84" s="85"/>
      <c r="DA84" s="85" t="s">
        <v>878</v>
      </c>
      <c r="DC84" s="85">
        <v>3824</v>
      </c>
      <c r="DD84" s="85"/>
      <c r="DE84" s="85"/>
      <c r="DF84" s="85"/>
    </row>
    <row r="85" spans="1:110" x14ac:dyDescent="0.25">
      <c r="A85" s="84"/>
      <c r="B85" s="85">
        <v>9</v>
      </c>
      <c r="C85" s="86" t="s">
        <v>605</v>
      </c>
      <c r="D85" s="59">
        <f t="shared" si="67"/>
        <v>3.8482059933041698E-2</v>
      </c>
      <c r="E85" s="85">
        <v>6</v>
      </c>
      <c r="F85" s="85"/>
      <c r="G85" s="88"/>
      <c r="H85" s="85"/>
      <c r="I85" s="85">
        <v>819.5</v>
      </c>
      <c r="J85" s="85"/>
      <c r="K85" s="85"/>
      <c r="L85" s="89">
        <v>34210</v>
      </c>
      <c r="M85" s="85">
        <v>7.9</v>
      </c>
      <c r="N85" s="85"/>
      <c r="O85" s="85"/>
      <c r="P85" s="85">
        <v>1830</v>
      </c>
      <c r="Q85" s="85"/>
      <c r="R85" s="85"/>
      <c r="S85" s="85">
        <v>450</v>
      </c>
      <c r="T85" s="85">
        <v>15</v>
      </c>
      <c r="U85" s="85">
        <v>16</v>
      </c>
      <c r="V85" s="85">
        <v>1.8</v>
      </c>
      <c r="W85" s="85">
        <v>100</v>
      </c>
      <c r="X85" s="85">
        <v>1005</v>
      </c>
      <c r="Y85" s="85"/>
      <c r="Z85" s="85">
        <v>2.9</v>
      </c>
      <c r="AA85" s="85" t="s">
        <v>780</v>
      </c>
      <c r="AB85" s="85">
        <v>804</v>
      </c>
      <c r="AC85" s="62">
        <f t="shared" si="68"/>
        <v>19.573897989543191</v>
      </c>
      <c r="AD85" s="62">
        <f t="shared" si="68"/>
        <v>0.38361209145312264</v>
      </c>
      <c r="AE85" s="62">
        <f t="shared" si="69"/>
        <v>0.79840319361277445</v>
      </c>
      <c r="AF85" s="62">
        <f t="shared" si="69"/>
        <v>0.14807502467917077</v>
      </c>
      <c r="AG85" s="62">
        <f t="shared" si="70"/>
        <v>2.8206357713028516</v>
      </c>
      <c r="AH85" s="62">
        <f t="shared" si="70"/>
        <v>16.473735456396234</v>
      </c>
      <c r="AI85" s="62">
        <f t="shared" si="70"/>
        <v>0</v>
      </c>
      <c r="AJ85" s="62">
        <f t="shared" si="71"/>
        <v>6.0377924165327244E-2</v>
      </c>
      <c r="AK85" s="62"/>
      <c r="AL85" s="62">
        <f t="shared" si="72"/>
        <v>20.903988299288258</v>
      </c>
      <c r="AM85" s="62">
        <f t="shared" si="73"/>
        <v>19.354749151864411</v>
      </c>
      <c r="AN85" s="59">
        <f t="shared" si="74"/>
        <v>3.8482059933041698E-2</v>
      </c>
      <c r="AO85" s="59" t="str">
        <f t="shared" si="44"/>
        <v>Pass</v>
      </c>
      <c r="AP85" s="63">
        <f t="shared" si="75"/>
        <v>1590.7</v>
      </c>
      <c r="AQ85" s="90">
        <v>1088</v>
      </c>
      <c r="AR85" s="85">
        <v>1034</v>
      </c>
      <c r="AS85" s="85">
        <v>47</v>
      </c>
      <c r="AT85" s="62">
        <f t="shared" si="76"/>
        <v>1.1990143530432</v>
      </c>
      <c r="AU85" s="64">
        <f t="shared" si="77"/>
        <v>2.0632796796804971E-2</v>
      </c>
      <c r="AV85" s="62">
        <f t="shared" si="78"/>
        <v>28.543007167176569</v>
      </c>
      <c r="AW85" s="62" t="str">
        <f t="shared" si="79"/>
        <v>poor quality</v>
      </c>
      <c r="AX85" s="65">
        <f t="shared" si="80"/>
        <v>5.840433431356157</v>
      </c>
      <c r="AY85" s="62">
        <f t="shared" si="81"/>
        <v>0.13600199478287558</v>
      </c>
      <c r="AZ85" s="62"/>
      <c r="BA85" s="62">
        <f t="shared" si="82"/>
        <v>1.8351143617229441E-2</v>
      </c>
      <c r="BB85" s="62">
        <f t="shared" si="83"/>
        <v>6.9395340542327473</v>
      </c>
      <c r="BC85" s="62">
        <f t="shared" si="84"/>
        <v>0.33555492273104337</v>
      </c>
      <c r="BD85" s="62">
        <f t="shared" si="85"/>
        <v>0.28305788423153694</v>
      </c>
      <c r="BE85" s="62">
        <f t="shared" si="86"/>
        <v>3.6651022061838677E-3</v>
      </c>
      <c r="BF85" s="62">
        <f t="shared" si="87"/>
        <v>7.0755360490156232</v>
      </c>
      <c r="BG85" s="62">
        <f t="shared" si="88"/>
        <v>0.93637145741272954</v>
      </c>
      <c r="BH85" s="62">
        <f t="shared" si="89"/>
        <v>3.8193821302509944E-2</v>
      </c>
      <c r="BI85" s="62">
        <f t="shared" si="90"/>
        <v>7.0835776675311499E-3</v>
      </c>
      <c r="BJ85" s="62">
        <f t="shared" si="90"/>
        <v>0.14573352251538452</v>
      </c>
      <c r="BK85" s="62">
        <f t="shared" si="91"/>
        <v>3.1195405164685971E-3</v>
      </c>
      <c r="BL85" s="62">
        <f t="shared" si="92"/>
        <v>0.85114693696814703</v>
      </c>
      <c r="BM85" s="62">
        <f t="shared" si="93"/>
        <v>1.7832079124175171</v>
      </c>
      <c r="BN85" s="62">
        <f t="shared" si="94"/>
        <v>-4.183207912417517</v>
      </c>
      <c r="BO85" s="62">
        <f t="shared" si="95"/>
        <v>3.0977777345392834</v>
      </c>
      <c r="BP85" s="62">
        <f t="shared" si="96"/>
        <v>4.742466442210086E-2</v>
      </c>
      <c r="BQ85" s="85" t="s">
        <v>841</v>
      </c>
      <c r="BS85" s="85" t="s">
        <v>841</v>
      </c>
      <c r="BT85" s="85" t="s">
        <v>841</v>
      </c>
      <c r="BU85" s="85" t="s">
        <v>841</v>
      </c>
      <c r="BV85" s="85" t="s">
        <v>841</v>
      </c>
      <c r="BW85" s="85" t="s">
        <v>841</v>
      </c>
      <c r="BX85" s="85" t="s">
        <v>841</v>
      </c>
      <c r="BY85" s="85" t="s">
        <v>841</v>
      </c>
      <c r="BZ85" s="85" t="s">
        <v>841</v>
      </c>
      <c r="CA85" s="85" t="s">
        <v>841</v>
      </c>
      <c r="CB85" s="85" t="s">
        <v>841</v>
      </c>
      <c r="CC85" s="85" t="s">
        <v>841</v>
      </c>
      <c r="CD85" s="85" t="s">
        <v>841</v>
      </c>
      <c r="CE85" s="85" t="s">
        <v>841</v>
      </c>
      <c r="CF85" s="85"/>
      <c r="CG85" s="85"/>
      <c r="CH85" s="85" t="s">
        <v>841</v>
      </c>
      <c r="CI85" s="85" t="s">
        <v>841</v>
      </c>
      <c r="CJ85" s="85" t="s">
        <v>841</v>
      </c>
      <c r="CK85" s="85" t="s">
        <v>841</v>
      </c>
      <c r="CL85" s="85"/>
      <c r="CM85" s="85" t="s">
        <v>842</v>
      </c>
      <c r="CN85" s="85"/>
      <c r="CO85" s="85" t="s">
        <v>492</v>
      </c>
      <c r="CP85" s="85">
        <v>5.46</v>
      </c>
      <c r="CQ85" s="85">
        <v>25</v>
      </c>
      <c r="CR85" s="85" t="s">
        <v>598</v>
      </c>
      <c r="CS85" s="85" t="s">
        <v>841</v>
      </c>
      <c r="CT85" s="85" t="s">
        <v>492</v>
      </c>
      <c r="CU85" s="85">
        <v>819.38</v>
      </c>
      <c r="CV85" s="85" t="s">
        <v>44</v>
      </c>
      <c r="CW85" s="85">
        <v>144.57197134</v>
      </c>
      <c r="CX85" s="85">
        <v>-22.90707596</v>
      </c>
      <c r="CY85" s="85">
        <v>219.7</v>
      </c>
      <c r="CZ85" s="85"/>
      <c r="DA85" s="85" t="s">
        <v>871</v>
      </c>
      <c r="DC85" s="85">
        <v>3816</v>
      </c>
      <c r="DD85" s="85"/>
      <c r="DE85" s="85"/>
      <c r="DF85" s="85"/>
    </row>
    <row r="86" spans="1:110" x14ac:dyDescent="0.25">
      <c r="A86" s="84"/>
      <c r="B86" s="85">
        <v>10</v>
      </c>
      <c r="C86" s="86" t="s">
        <v>605</v>
      </c>
      <c r="D86" s="59">
        <f t="shared" si="67"/>
        <v>2.4927556838049668E-2</v>
      </c>
      <c r="E86" s="85">
        <v>5</v>
      </c>
      <c r="F86" s="85"/>
      <c r="G86" s="88"/>
      <c r="H86" s="85"/>
      <c r="I86" s="85">
        <v>825.5</v>
      </c>
      <c r="J86" s="85"/>
      <c r="K86" s="85"/>
      <c r="L86" s="89">
        <v>34210</v>
      </c>
      <c r="M86" s="85">
        <v>8</v>
      </c>
      <c r="N86" s="85"/>
      <c r="O86" s="85"/>
      <c r="P86" s="85">
        <v>1820</v>
      </c>
      <c r="Q86" s="85"/>
      <c r="R86" s="85"/>
      <c r="S86" s="85">
        <v>445</v>
      </c>
      <c r="T86" s="85">
        <v>14</v>
      </c>
      <c r="U86" s="85">
        <v>13</v>
      </c>
      <c r="V86" s="85">
        <v>1.5</v>
      </c>
      <c r="W86" s="85">
        <v>103</v>
      </c>
      <c r="X86" s="85">
        <v>994.5</v>
      </c>
      <c r="Y86" s="85"/>
      <c r="Z86" s="85">
        <v>13.6</v>
      </c>
      <c r="AA86" s="85" t="s">
        <v>780</v>
      </c>
      <c r="AB86" s="85">
        <v>795</v>
      </c>
      <c r="AC86" s="62">
        <f t="shared" si="68"/>
        <v>19.356410234103819</v>
      </c>
      <c r="AD86" s="62">
        <f t="shared" si="68"/>
        <v>0.35803795202291444</v>
      </c>
      <c r="AE86" s="62">
        <f t="shared" si="69"/>
        <v>0.64870259481037928</v>
      </c>
      <c r="AF86" s="62">
        <f t="shared" si="69"/>
        <v>0.12339585389930897</v>
      </c>
      <c r="AG86" s="62">
        <f t="shared" si="70"/>
        <v>2.905254844441937</v>
      </c>
      <c r="AH86" s="62">
        <f t="shared" si="70"/>
        <v>16.301621802374186</v>
      </c>
      <c r="AI86" s="62">
        <f t="shared" si="70"/>
        <v>0</v>
      </c>
      <c r="AJ86" s="62">
        <f t="shared" si="71"/>
        <v>0.28315164436153467</v>
      </c>
      <c r="AK86" s="62"/>
      <c r="AL86" s="62">
        <f t="shared" si="72"/>
        <v>20.486546634836426</v>
      </c>
      <c r="AM86" s="62">
        <f t="shared" si="73"/>
        <v>19.490028291177659</v>
      </c>
      <c r="AN86" s="59">
        <f t="shared" si="74"/>
        <v>2.4927556838049668E-2</v>
      </c>
      <c r="AO86" s="59" t="str">
        <f t="shared" si="44"/>
        <v>Pass</v>
      </c>
      <c r="AP86" s="63">
        <f t="shared" si="75"/>
        <v>1584.6</v>
      </c>
      <c r="AQ86" s="90">
        <v>1088</v>
      </c>
      <c r="AR86" s="85">
        <v>1028</v>
      </c>
      <c r="AS86" s="85">
        <v>39</v>
      </c>
      <c r="AT86" s="62">
        <f t="shared" si="76"/>
        <v>1.2042764483980584</v>
      </c>
      <c r="AU86" s="64">
        <f t="shared" si="77"/>
        <v>2.0515912509542652E-2</v>
      </c>
      <c r="AV86" s="62">
        <f t="shared" si="78"/>
        <v>31.251229868873889</v>
      </c>
      <c r="AW86" s="62" t="str">
        <f t="shared" si="79"/>
        <v>poor quality</v>
      </c>
      <c r="AX86" s="65">
        <f t="shared" si="80"/>
        <v>5.6110815316463301</v>
      </c>
      <c r="AY86" s="62">
        <f t="shared" si="81"/>
        <v>0.12323805352493579</v>
      </c>
      <c r="AZ86" s="62"/>
      <c r="BA86" s="62">
        <f t="shared" si="82"/>
        <v>1.7476735264599814E-2</v>
      </c>
      <c r="BB86" s="62">
        <f t="shared" si="83"/>
        <v>6.6625515731037162</v>
      </c>
      <c r="BC86" s="62">
        <f t="shared" si="84"/>
        <v>0.2657592844864522</v>
      </c>
      <c r="BD86" s="62">
        <f t="shared" si="85"/>
        <v>0.22328595236711046</v>
      </c>
      <c r="BE86" s="62">
        <f t="shared" si="86"/>
        <v>1.736953830693681E-2</v>
      </c>
      <c r="BF86" s="62">
        <f t="shared" si="87"/>
        <v>6.7857896266286524</v>
      </c>
      <c r="BG86" s="62">
        <f t="shared" si="88"/>
        <v>0.94483519253504333</v>
      </c>
      <c r="BH86" s="62">
        <f t="shared" si="89"/>
        <v>3.1664809417283168E-2</v>
      </c>
      <c r="BI86" s="62">
        <f t="shared" si="90"/>
        <v>6.0232627830734548E-3</v>
      </c>
      <c r="BJ86" s="62">
        <f t="shared" si="90"/>
        <v>0.14906365455390475</v>
      </c>
      <c r="BK86" s="62">
        <f t="shared" si="91"/>
        <v>1.4528026338971805E-2</v>
      </c>
      <c r="BL86" s="62">
        <f t="shared" si="92"/>
        <v>0.83640831910712343</v>
      </c>
      <c r="BM86" s="62">
        <f t="shared" si="93"/>
        <v>1.7877691867135701</v>
      </c>
      <c r="BN86" s="62">
        <f t="shared" si="94"/>
        <v>-4.0877691867135706</v>
      </c>
      <c r="BO86" s="62">
        <f t="shared" si="95"/>
        <v>3.1879543648883715</v>
      </c>
      <c r="BP86" s="62">
        <f t="shared" si="96"/>
        <v>3.9164091300968908E-2</v>
      </c>
      <c r="BQ86" s="85" t="s">
        <v>841</v>
      </c>
      <c r="BS86" s="85" t="s">
        <v>841</v>
      </c>
      <c r="BT86" s="85" t="s">
        <v>841</v>
      </c>
      <c r="BU86" s="85" t="s">
        <v>841</v>
      </c>
      <c r="BV86" s="85" t="s">
        <v>841</v>
      </c>
      <c r="BW86" s="85" t="s">
        <v>841</v>
      </c>
      <c r="BX86" s="85" t="s">
        <v>841</v>
      </c>
      <c r="BY86" s="85" t="s">
        <v>841</v>
      </c>
      <c r="BZ86" s="85" t="s">
        <v>841</v>
      </c>
      <c r="CA86" s="85" t="s">
        <v>841</v>
      </c>
      <c r="CB86" s="85" t="s">
        <v>841</v>
      </c>
      <c r="CC86" s="85" t="s">
        <v>841</v>
      </c>
      <c r="CD86" s="85" t="s">
        <v>841</v>
      </c>
      <c r="CE86" s="85" t="s">
        <v>841</v>
      </c>
      <c r="CF86" s="85"/>
      <c r="CG86" s="85"/>
      <c r="CH86" s="85" t="s">
        <v>841</v>
      </c>
      <c r="CI86" s="85" t="s">
        <v>841</v>
      </c>
      <c r="CJ86" s="85" t="s">
        <v>841</v>
      </c>
      <c r="CK86" s="85" t="s">
        <v>841</v>
      </c>
      <c r="CL86" s="85"/>
      <c r="CM86" s="85" t="s">
        <v>842</v>
      </c>
      <c r="CN86" s="85"/>
      <c r="CO86" s="85" t="s">
        <v>492</v>
      </c>
      <c r="CP86" s="85">
        <v>5.49</v>
      </c>
      <c r="CQ86" s="85">
        <v>25</v>
      </c>
      <c r="CR86" s="85" t="s">
        <v>598</v>
      </c>
      <c r="CS86" s="85" t="s">
        <v>841</v>
      </c>
      <c r="CT86" s="85" t="s">
        <v>492</v>
      </c>
      <c r="CU86" s="85">
        <v>825.38</v>
      </c>
      <c r="CV86" s="85" t="s">
        <v>44</v>
      </c>
      <c r="CW86" s="85">
        <v>144.57197134</v>
      </c>
      <c r="CX86" s="85">
        <v>-22.90707596</v>
      </c>
      <c r="CY86" s="85">
        <v>219.7</v>
      </c>
      <c r="CZ86" s="85"/>
      <c r="DA86" s="85" t="s">
        <v>871</v>
      </c>
      <c r="DC86" s="85">
        <v>3816</v>
      </c>
      <c r="DD86" s="85"/>
      <c r="DE86" s="85"/>
      <c r="DF86" s="85"/>
    </row>
    <row r="87" spans="1:110" x14ac:dyDescent="0.25">
      <c r="A87" s="84"/>
      <c r="B87" s="85">
        <v>11</v>
      </c>
      <c r="C87" s="86" t="s">
        <v>605</v>
      </c>
      <c r="D87" s="59">
        <f t="shared" si="67"/>
        <v>3.256482971226355E-2</v>
      </c>
      <c r="E87" s="85">
        <v>4</v>
      </c>
      <c r="F87" s="85"/>
      <c r="G87" s="88"/>
      <c r="H87" s="85"/>
      <c r="I87" s="85">
        <v>846.5</v>
      </c>
      <c r="J87" s="85"/>
      <c r="K87" s="85"/>
      <c r="L87" s="89">
        <v>34210</v>
      </c>
      <c r="M87" s="85">
        <v>7.8</v>
      </c>
      <c r="N87" s="85"/>
      <c r="O87" s="85"/>
      <c r="P87" s="85">
        <v>1860</v>
      </c>
      <c r="Q87" s="85"/>
      <c r="R87" s="85"/>
      <c r="S87" s="85">
        <v>459</v>
      </c>
      <c r="T87" s="85">
        <v>16</v>
      </c>
      <c r="U87" s="85">
        <v>14</v>
      </c>
      <c r="V87" s="85">
        <v>2.8</v>
      </c>
      <c r="W87" s="85">
        <v>93</v>
      </c>
      <c r="X87" s="85">
        <v>1041</v>
      </c>
      <c r="Y87" s="85"/>
      <c r="Z87" s="85">
        <v>13.1</v>
      </c>
      <c r="AA87" s="85" t="s">
        <v>780</v>
      </c>
      <c r="AB87" s="85">
        <v>833</v>
      </c>
      <c r="AC87" s="62">
        <f t="shared" si="68"/>
        <v>19.965375949334053</v>
      </c>
      <c r="AD87" s="62">
        <f t="shared" si="68"/>
        <v>0.40918623088333084</v>
      </c>
      <c r="AE87" s="62">
        <f t="shared" si="69"/>
        <v>0.69860279441117767</v>
      </c>
      <c r="AF87" s="62">
        <f t="shared" si="69"/>
        <v>0.23033892727871008</v>
      </c>
      <c r="AG87" s="62">
        <f t="shared" si="70"/>
        <v>2.6231912673116518</v>
      </c>
      <c r="AH87" s="62">
        <f t="shared" si="70"/>
        <v>17.063839413043265</v>
      </c>
      <c r="AI87" s="62">
        <f t="shared" si="70"/>
        <v>0</v>
      </c>
      <c r="AJ87" s="62">
        <f t="shared" si="71"/>
        <v>0.27274165743647827</v>
      </c>
      <c r="AK87" s="62"/>
      <c r="AL87" s="62">
        <f t="shared" si="72"/>
        <v>21.30350390190727</v>
      </c>
      <c r="AM87" s="62">
        <f t="shared" si="73"/>
        <v>19.959772337791392</v>
      </c>
      <c r="AN87" s="59">
        <f t="shared" si="74"/>
        <v>3.256482971226355E-2</v>
      </c>
      <c r="AO87" s="59" t="str">
        <f t="shared" si="44"/>
        <v>Pass</v>
      </c>
      <c r="AP87" s="63">
        <f t="shared" si="75"/>
        <v>1638.8999999999999</v>
      </c>
      <c r="AQ87" s="90">
        <v>1119</v>
      </c>
      <c r="AR87" s="85">
        <v>1051</v>
      </c>
      <c r="AS87" s="85">
        <v>46</v>
      </c>
      <c r="AT87" s="62">
        <f t="shared" si="76"/>
        <v>1.056307073819541</v>
      </c>
      <c r="AU87" s="64">
        <f t="shared" si="77"/>
        <v>2.1232479809412515E-2</v>
      </c>
      <c r="AV87" s="62">
        <f t="shared" si="78"/>
        <v>29.389073258611766</v>
      </c>
      <c r="AW87" s="62" t="str">
        <f t="shared" si="79"/>
        <v>poor quality</v>
      </c>
      <c r="AX87" s="65">
        <f t="shared" si="80"/>
        <v>6.5049924592540105</v>
      </c>
      <c r="AY87" s="62">
        <f t="shared" si="81"/>
        <v>0.15598795100544871</v>
      </c>
      <c r="AZ87" s="62"/>
      <c r="BA87" s="62">
        <f t="shared" si="82"/>
        <v>1.9207461494007896E-2</v>
      </c>
      <c r="BB87" s="62">
        <f t="shared" si="83"/>
        <v>7.6111018659326906</v>
      </c>
      <c r="BC87" s="62">
        <f t="shared" si="84"/>
        <v>0.35412656837711393</v>
      </c>
      <c r="BD87" s="62">
        <f t="shared" si="85"/>
        <v>0.26631790183074716</v>
      </c>
      <c r="BE87" s="62">
        <f t="shared" si="86"/>
        <v>1.5983604324592969E-2</v>
      </c>
      <c r="BF87" s="62">
        <f t="shared" si="87"/>
        <v>7.7670898169381397</v>
      </c>
      <c r="BG87" s="62">
        <f t="shared" si="88"/>
        <v>0.93718742425027013</v>
      </c>
      <c r="BH87" s="62">
        <f t="shared" si="89"/>
        <v>3.2792858753560854E-2</v>
      </c>
      <c r="BI87" s="62">
        <f t="shared" si="90"/>
        <v>1.0812255502161229E-2</v>
      </c>
      <c r="BJ87" s="62">
        <f t="shared" si="90"/>
        <v>0.13142390719281699</v>
      </c>
      <c r="BK87" s="62">
        <f t="shared" si="91"/>
        <v>1.3664567552209763E-2</v>
      </c>
      <c r="BL87" s="62">
        <f t="shared" si="92"/>
        <v>0.85491152525497338</v>
      </c>
      <c r="BM87" s="62">
        <f t="shared" si="93"/>
        <v>1.7679232446634885</v>
      </c>
      <c r="BN87" s="62">
        <f t="shared" si="94"/>
        <v>-4.2679232446634892</v>
      </c>
      <c r="BO87" s="62">
        <f t="shared" si="95"/>
        <v>3.1557696815169702</v>
      </c>
      <c r="BP87" s="62">
        <f t="shared" si="96"/>
        <v>4.5593211450297599E-2</v>
      </c>
      <c r="BQ87" s="85" t="s">
        <v>841</v>
      </c>
      <c r="BS87" s="85" t="s">
        <v>841</v>
      </c>
      <c r="BT87" s="85" t="s">
        <v>841</v>
      </c>
      <c r="BU87" s="85" t="s">
        <v>841</v>
      </c>
      <c r="BV87" s="85" t="s">
        <v>841</v>
      </c>
      <c r="BW87" s="85" t="s">
        <v>841</v>
      </c>
      <c r="BX87" s="85" t="s">
        <v>841</v>
      </c>
      <c r="BY87" s="85" t="s">
        <v>841</v>
      </c>
      <c r="BZ87" s="85" t="s">
        <v>841</v>
      </c>
      <c r="CA87" s="85" t="s">
        <v>841</v>
      </c>
      <c r="CB87" s="85" t="s">
        <v>841</v>
      </c>
      <c r="CC87" s="85" t="s">
        <v>841</v>
      </c>
      <c r="CD87" s="85" t="s">
        <v>841</v>
      </c>
      <c r="CE87" s="85" t="s">
        <v>841</v>
      </c>
      <c r="CF87" s="85"/>
      <c r="CG87" s="85"/>
      <c r="CH87" s="85" t="s">
        <v>841</v>
      </c>
      <c r="CI87" s="85" t="s">
        <v>841</v>
      </c>
      <c r="CJ87" s="85" t="s">
        <v>841</v>
      </c>
      <c r="CK87" s="85" t="s">
        <v>841</v>
      </c>
      <c r="CL87" s="85"/>
      <c r="CM87" s="85" t="s">
        <v>842</v>
      </c>
      <c r="CN87" s="85"/>
      <c r="CO87" s="85" t="s">
        <v>492</v>
      </c>
      <c r="CP87" s="85">
        <v>5.38</v>
      </c>
      <c r="CQ87" s="85">
        <v>25</v>
      </c>
      <c r="CR87" s="85" t="s">
        <v>598</v>
      </c>
      <c r="CS87" s="85" t="s">
        <v>841</v>
      </c>
      <c r="CT87" s="85" t="s">
        <v>492</v>
      </c>
      <c r="CU87" s="85">
        <v>846.38</v>
      </c>
      <c r="CV87" s="85" t="s">
        <v>44</v>
      </c>
      <c r="CW87" s="85">
        <v>144.57197134</v>
      </c>
      <c r="CX87" s="85">
        <v>-22.90707596</v>
      </c>
      <c r="CY87" s="85">
        <v>219.7</v>
      </c>
      <c r="CZ87" s="85"/>
      <c r="DA87" s="85" t="s">
        <v>871</v>
      </c>
      <c r="DC87" s="85">
        <v>3816</v>
      </c>
      <c r="DD87" s="85"/>
      <c r="DE87" s="85"/>
      <c r="DF87" s="85"/>
    </row>
    <row r="88" spans="1:110" x14ac:dyDescent="0.25">
      <c r="A88" s="84"/>
      <c r="B88" s="85">
        <v>13</v>
      </c>
      <c r="C88" s="85" t="s">
        <v>605</v>
      </c>
      <c r="D88" s="59">
        <f t="shared" si="67"/>
        <v>3.3652691997840052E-2</v>
      </c>
      <c r="E88" s="85">
        <v>2</v>
      </c>
      <c r="F88" s="85"/>
      <c r="G88" s="88"/>
      <c r="H88" s="85"/>
      <c r="I88" s="85">
        <v>916</v>
      </c>
      <c r="J88" s="85"/>
      <c r="K88" s="85"/>
      <c r="L88" s="89">
        <v>34210</v>
      </c>
      <c r="M88" s="85">
        <v>7.8</v>
      </c>
      <c r="N88" s="85"/>
      <c r="O88" s="85"/>
      <c r="P88" s="85">
        <v>2500</v>
      </c>
      <c r="Q88" s="85"/>
      <c r="R88" s="85"/>
      <c r="S88" s="85">
        <v>570</v>
      </c>
      <c r="T88" s="85">
        <v>22</v>
      </c>
      <c r="U88" s="85">
        <v>20</v>
      </c>
      <c r="V88" s="85">
        <v>2.8</v>
      </c>
      <c r="W88" s="85">
        <v>346</v>
      </c>
      <c r="X88" s="85">
        <v>907.5</v>
      </c>
      <c r="Y88" s="85"/>
      <c r="Z88" s="85">
        <v>10.5</v>
      </c>
      <c r="AA88" s="85" t="s">
        <v>780</v>
      </c>
      <c r="AB88" s="85">
        <v>726</v>
      </c>
      <c r="AC88" s="62">
        <f t="shared" si="68"/>
        <v>24.793604120088041</v>
      </c>
      <c r="AD88" s="62">
        <f t="shared" si="68"/>
        <v>0.56263106746457991</v>
      </c>
      <c r="AE88" s="62">
        <f t="shared" si="69"/>
        <v>0.99800399201596812</v>
      </c>
      <c r="AF88" s="62">
        <f t="shared" si="69"/>
        <v>0.23033892727871008</v>
      </c>
      <c r="AG88" s="62">
        <f t="shared" si="70"/>
        <v>9.7593997687078655</v>
      </c>
      <c r="AH88" s="62">
        <f t="shared" si="70"/>
        <v>14.875537240477197</v>
      </c>
      <c r="AI88" s="62">
        <f t="shared" si="70"/>
        <v>0</v>
      </c>
      <c r="AJ88" s="62">
        <f t="shared" si="71"/>
        <v>0.21860972542618487</v>
      </c>
      <c r="AK88" s="62"/>
      <c r="AL88" s="62">
        <f t="shared" si="72"/>
        <v>26.584578106847296</v>
      </c>
      <c r="AM88" s="62">
        <f t="shared" si="73"/>
        <v>24.853546734611246</v>
      </c>
      <c r="AN88" s="59">
        <f t="shared" si="74"/>
        <v>3.3652691997840052E-2</v>
      </c>
      <c r="AO88" s="59" t="str">
        <f t="shared" si="44"/>
        <v>Pass</v>
      </c>
      <c r="AP88" s="63">
        <f t="shared" si="75"/>
        <v>1878.8</v>
      </c>
      <c r="AQ88" s="90">
        <v>1425</v>
      </c>
      <c r="AR88" s="85">
        <v>1422</v>
      </c>
      <c r="AS88" s="85">
        <v>61</v>
      </c>
      <c r="AT88" s="62">
        <f t="shared" si="76"/>
        <v>1.1516049380028974</v>
      </c>
      <c r="AU88" s="64">
        <f t="shared" si="77"/>
        <v>2.6442538743089702E-2</v>
      </c>
      <c r="AV88" s="62">
        <f t="shared" si="78"/>
        <v>31.737011311227494</v>
      </c>
      <c r="AW88" s="62" t="str">
        <f t="shared" si="79"/>
        <v>poor quality</v>
      </c>
      <c r="AX88" s="65">
        <f t="shared" si="80"/>
        <v>1.5242266525625379</v>
      </c>
      <c r="AY88" s="62">
        <f t="shared" si="81"/>
        <v>5.7650171198906801E-2</v>
      </c>
      <c r="AZ88" s="62"/>
      <c r="BA88" s="62">
        <f t="shared" si="82"/>
        <v>2.1163814042987013E-2</v>
      </c>
      <c r="BB88" s="62">
        <f t="shared" si="83"/>
        <v>2.5404845285245128</v>
      </c>
      <c r="BC88" s="62">
        <f t="shared" si="84"/>
        <v>0.12586254773917407</v>
      </c>
      <c r="BD88" s="62">
        <f t="shared" si="85"/>
        <v>0.10226079632642232</v>
      </c>
      <c r="BE88" s="62">
        <f t="shared" si="86"/>
        <v>1.469592135679881E-2</v>
      </c>
      <c r="BF88" s="62">
        <f t="shared" si="87"/>
        <v>2.5981346997234196</v>
      </c>
      <c r="BG88" s="62">
        <f t="shared" si="88"/>
        <v>0.93263109237389175</v>
      </c>
      <c r="BH88" s="62">
        <f t="shared" si="89"/>
        <v>3.7540712062641902E-2</v>
      </c>
      <c r="BI88" s="62">
        <f t="shared" si="90"/>
        <v>8.664381520479443E-3</v>
      </c>
      <c r="BJ88" s="62">
        <f t="shared" si="90"/>
        <v>0.39267634003789276</v>
      </c>
      <c r="BK88" s="62">
        <f t="shared" si="91"/>
        <v>8.7959166456410519E-3</v>
      </c>
      <c r="BL88" s="62">
        <f t="shared" si="92"/>
        <v>0.59852774331646619</v>
      </c>
      <c r="BM88" s="62">
        <f t="shared" si="93"/>
        <v>1.8275273404658745</v>
      </c>
      <c r="BN88" s="62">
        <f t="shared" si="94"/>
        <v>-4.3275273404658758</v>
      </c>
      <c r="BO88" s="62">
        <f t="shared" si="95"/>
        <v>3.0008677215312267</v>
      </c>
      <c r="BP88" s="62">
        <f t="shared" si="96"/>
        <v>4.8443426644728074E-2</v>
      </c>
      <c r="BQ88" s="85" t="s">
        <v>841</v>
      </c>
      <c r="BS88" s="85" t="s">
        <v>841</v>
      </c>
      <c r="BT88" s="85" t="s">
        <v>841</v>
      </c>
      <c r="BU88" s="85" t="s">
        <v>841</v>
      </c>
      <c r="BV88" s="85" t="s">
        <v>841</v>
      </c>
      <c r="BW88" s="85" t="s">
        <v>841</v>
      </c>
      <c r="BX88" s="85" t="s">
        <v>841</v>
      </c>
      <c r="BY88" s="85" t="s">
        <v>841</v>
      </c>
      <c r="BZ88" s="85" t="s">
        <v>841</v>
      </c>
      <c r="CA88" s="85" t="s">
        <v>841</v>
      </c>
      <c r="CB88" s="85" t="s">
        <v>841</v>
      </c>
      <c r="CC88" s="85" t="s">
        <v>841</v>
      </c>
      <c r="CD88" s="85" t="s">
        <v>841</v>
      </c>
      <c r="CE88" s="85" t="s">
        <v>841</v>
      </c>
      <c r="CF88" s="85"/>
      <c r="CG88" s="85"/>
      <c r="CH88" s="85" t="s">
        <v>841</v>
      </c>
      <c r="CI88" s="85" t="s">
        <v>841</v>
      </c>
      <c r="CJ88" s="85" t="s">
        <v>841</v>
      </c>
      <c r="CK88" s="85" t="s">
        <v>841</v>
      </c>
      <c r="CL88" s="85"/>
      <c r="CM88" s="85" t="s">
        <v>842</v>
      </c>
      <c r="CN88" s="85"/>
      <c r="CO88" s="85" t="s">
        <v>492</v>
      </c>
      <c r="CP88" s="85">
        <v>4</v>
      </c>
      <c r="CQ88" s="85">
        <v>25</v>
      </c>
      <c r="CR88" s="85" t="s">
        <v>598</v>
      </c>
      <c r="CS88" s="85" t="s">
        <v>841</v>
      </c>
      <c r="CT88" s="85" t="s">
        <v>492</v>
      </c>
      <c r="CU88" s="85">
        <v>915.88</v>
      </c>
      <c r="CV88" s="85" t="s">
        <v>44</v>
      </c>
      <c r="CW88" s="85">
        <v>144.57197134</v>
      </c>
      <c r="CX88" s="85">
        <v>-22.90707596</v>
      </c>
      <c r="CY88" s="85">
        <v>219.7</v>
      </c>
      <c r="CZ88" s="85"/>
      <c r="DA88" s="85" t="s">
        <v>879</v>
      </c>
      <c r="DC88" s="85">
        <v>3816</v>
      </c>
      <c r="DD88" s="85"/>
      <c r="DE88" s="85"/>
      <c r="DF88" s="85"/>
    </row>
    <row r="89" spans="1:110" x14ac:dyDescent="0.25">
      <c r="A89" s="84"/>
      <c r="B89" s="85">
        <v>30</v>
      </c>
      <c r="C89" s="85" t="s">
        <v>606</v>
      </c>
      <c r="D89" s="59">
        <f t="shared" si="67"/>
        <v>1.9698182220689498E-4</v>
      </c>
      <c r="E89" s="85">
        <v>1435</v>
      </c>
      <c r="F89" s="85"/>
      <c r="G89" s="88"/>
      <c r="H89" s="85"/>
      <c r="I89" s="85">
        <v>900.34</v>
      </c>
      <c r="J89" s="85"/>
      <c r="K89" s="85"/>
      <c r="L89" s="89">
        <v>24354</v>
      </c>
      <c r="M89" s="85">
        <v>8</v>
      </c>
      <c r="N89" s="85"/>
      <c r="O89" s="85"/>
      <c r="P89" s="85" t="s">
        <v>841</v>
      </c>
      <c r="Q89" s="85"/>
      <c r="R89" s="85"/>
      <c r="S89" s="85">
        <v>338</v>
      </c>
      <c r="T89" s="85"/>
      <c r="U89" s="85">
        <v>10</v>
      </c>
      <c r="V89" s="85"/>
      <c r="W89" s="85">
        <v>90</v>
      </c>
      <c r="X89" s="85">
        <v>750</v>
      </c>
      <c r="Y89" s="85"/>
      <c r="Z89" s="85">
        <v>18</v>
      </c>
      <c r="AA89" s="85" t="s">
        <v>841</v>
      </c>
      <c r="AB89" s="85">
        <v>615</v>
      </c>
      <c r="AC89" s="62">
        <f t="shared" si="68"/>
        <v>14.702172267701329</v>
      </c>
      <c r="AD89" s="62">
        <f t="shared" si="68"/>
        <v>0</v>
      </c>
      <c r="AE89" s="62">
        <f t="shared" si="69"/>
        <v>0.49900199600798406</v>
      </c>
      <c r="AF89" s="62">
        <f t="shared" si="69"/>
        <v>0</v>
      </c>
      <c r="AG89" s="62">
        <f t="shared" si="70"/>
        <v>2.5385721941725663</v>
      </c>
      <c r="AH89" s="62">
        <f t="shared" si="70"/>
        <v>12.293832430146445</v>
      </c>
      <c r="AI89" s="62">
        <f t="shared" si="70"/>
        <v>0</v>
      </c>
      <c r="AJ89" s="62">
        <f t="shared" si="71"/>
        <v>0.37475952930203121</v>
      </c>
      <c r="AK89" s="62"/>
      <c r="AL89" s="62">
        <f t="shared" si="72"/>
        <v>15.201174263709312</v>
      </c>
      <c r="AM89" s="62">
        <f t="shared" si="73"/>
        <v>15.207164153621042</v>
      </c>
      <c r="AN89" s="59">
        <f t="shared" si="74"/>
        <v>-1.9698182220689498E-4</v>
      </c>
      <c r="AO89" s="59" t="str">
        <f t="shared" si="44"/>
        <v>Pass</v>
      </c>
      <c r="AP89" s="63">
        <f t="shared" si="75"/>
        <v>1206</v>
      </c>
      <c r="AQ89" s="90">
        <v>1150</v>
      </c>
      <c r="AR89" s="85" t="s">
        <v>841</v>
      </c>
      <c r="AS89" s="85">
        <v>25</v>
      </c>
      <c r="AT89" s="62">
        <f t="shared" si="76"/>
        <v>0.96778957202246652</v>
      </c>
      <c r="AU89" s="64">
        <f t="shared" si="77"/>
        <v>1.5641049971320185E-2</v>
      </c>
      <c r="AV89" s="62">
        <f t="shared" si="78"/>
        <v>29.523340380760263</v>
      </c>
      <c r="AW89" s="62" t="str">
        <f t="shared" si="79"/>
        <v>poor quality</v>
      </c>
      <c r="AX89" s="65">
        <f t="shared" si="80"/>
        <v>4.8428137905109105</v>
      </c>
      <c r="AY89" s="62">
        <f t="shared" si="81"/>
        <v>0</v>
      </c>
      <c r="AZ89" s="62"/>
      <c r="BA89" s="62">
        <f t="shared" si="82"/>
        <v>0</v>
      </c>
      <c r="BB89" s="62">
        <f t="shared" si="83"/>
        <v>5.7915123711868359</v>
      </c>
      <c r="BC89" s="62">
        <f t="shared" si="84"/>
        <v>0.19656797516078955</v>
      </c>
      <c r="BD89" s="62">
        <f t="shared" si="85"/>
        <v>0.19656797516078955</v>
      </c>
      <c r="BE89" s="62">
        <f t="shared" si="86"/>
        <v>3.0483539728674101E-2</v>
      </c>
      <c r="BF89" s="62">
        <f t="shared" si="87"/>
        <v>5.7915123711868359</v>
      </c>
      <c r="BG89" s="62">
        <f t="shared" si="88"/>
        <v>0.96717345730327686</v>
      </c>
      <c r="BH89" s="62">
        <f t="shared" si="89"/>
        <v>3.2826542696723228E-2</v>
      </c>
      <c r="BI89" s="62">
        <f t="shared" si="90"/>
        <v>0</v>
      </c>
      <c r="BJ89" s="62">
        <f t="shared" si="90"/>
        <v>0.16693264888365766</v>
      </c>
      <c r="BK89" s="62">
        <f t="shared" si="91"/>
        <v>2.4643617016049349E-2</v>
      </c>
      <c r="BL89" s="62">
        <f t="shared" si="92"/>
        <v>0.808423734100293</v>
      </c>
      <c r="BM89" s="62">
        <f t="shared" si="93"/>
        <v>1.9103127107823246</v>
      </c>
      <c r="BN89" s="62">
        <f t="shared" si="94"/>
        <v>-4.2103127107823255</v>
      </c>
      <c r="BO89" s="62">
        <f t="shared" si="95"/>
        <v>3.301897717195208</v>
      </c>
      <c r="BP89" s="62">
        <f t="shared" si="96"/>
        <v>3.3940698484687434E-2</v>
      </c>
      <c r="BQ89" s="85" t="s">
        <v>841</v>
      </c>
      <c r="BS89" s="85" t="s">
        <v>841</v>
      </c>
      <c r="BT89" s="85" t="s">
        <v>841</v>
      </c>
      <c r="BU89" s="85" t="s">
        <v>841</v>
      </c>
      <c r="BV89" s="85" t="s">
        <v>841</v>
      </c>
      <c r="BW89" s="85" t="s">
        <v>841</v>
      </c>
      <c r="BX89" s="85" t="s">
        <v>841</v>
      </c>
      <c r="BY89" s="85" t="s">
        <v>841</v>
      </c>
      <c r="BZ89" s="85" t="s">
        <v>841</v>
      </c>
      <c r="CA89" s="85" t="s">
        <v>841</v>
      </c>
      <c r="CB89" s="85" t="s">
        <v>841</v>
      </c>
      <c r="CC89" s="85" t="s">
        <v>841</v>
      </c>
      <c r="CD89" s="85" t="s">
        <v>841</v>
      </c>
      <c r="CE89" s="85" t="s">
        <v>841</v>
      </c>
      <c r="CF89" s="85"/>
      <c r="CG89" s="85"/>
      <c r="CH89" s="85" t="s">
        <v>841</v>
      </c>
      <c r="CI89" s="85" t="s">
        <v>841</v>
      </c>
      <c r="CJ89" s="85" t="s">
        <v>841</v>
      </c>
      <c r="CK89" s="85" t="s">
        <v>841</v>
      </c>
      <c r="CL89" s="85"/>
      <c r="CM89" s="85" t="s">
        <v>842</v>
      </c>
      <c r="CN89" s="85"/>
      <c r="CO89" s="85" t="s">
        <v>492</v>
      </c>
      <c r="CP89" s="85">
        <v>6.49</v>
      </c>
      <c r="CQ89" s="85">
        <v>25</v>
      </c>
      <c r="CR89" s="85" t="s">
        <v>868</v>
      </c>
      <c r="CS89" s="85" t="s">
        <v>841</v>
      </c>
      <c r="CT89" s="85" t="s">
        <v>492</v>
      </c>
      <c r="CU89" s="85">
        <v>900.08644356955301</v>
      </c>
      <c r="CV89" s="85" t="s">
        <v>44</v>
      </c>
      <c r="CW89" s="85">
        <v>144.72419199999999</v>
      </c>
      <c r="CX89" s="85">
        <v>-23.096242</v>
      </c>
      <c r="CY89" s="85">
        <v>238.95</v>
      </c>
      <c r="CZ89" s="85"/>
      <c r="DA89" s="85" t="s">
        <v>871</v>
      </c>
      <c r="DC89" s="85">
        <v>3827</v>
      </c>
      <c r="DD89" s="85"/>
      <c r="DE89" s="85"/>
      <c r="DF89" s="85"/>
    </row>
    <row r="90" spans="1:110" x14ac:dyDescent="0.25">
      <c r="A90" s="84"/>
      <c r="B90" s="85">
        <v>31</v>
      </c>
      <c r="C90" s="85" t="s">
        <v>606</v>
      </c>
      <c r="D90" s="59">
        <f t="shared" si="67"/>
        <v>2.5531925265312228E-3</v>
      </c>
      <c r="E90" s="85">
        <v>1436</v>
      </c>
      <c r="F90" s="85"/>
      <c r="G90" s="88"/>
      <c r="H90" s="85"/>
      <c r="I90" s="85">
        <v>1529.41</v>
      </c>
      <c r="J90" s="85"/>
      <c r="K90" s="85"/>
      <c r="L90" s="89">
        <v>24354</v>
      </c>
      <c r="M90" s="85">
        <v>7.7</v>
      </c>
      <c r="N90" s="85"/>
      <c r="O90" s="85"/>
      <c r="P90" s="85" t="s">
        <v>841</v>
      </c>
      <c r="Q90" s="85"/>
      <c r="R90" s="85"/>
      <c r="S90" s="85">
        <v>235</v>
      </c>
      <c r="T90" s="85"/>
      <c r="U90" s="85"/>
      <c r="V90" s="85"/>
      <c r="W90" s="85">
        <v>140</v>
      </c>
      <c r="X90" s="85">
        <v>330</v>
      </c>
      <c r="Y90" s="85"/>
      <c r="Z90" s="85">
        <v>44</v>
      </c>
      <c r="AA90" s="85" t="s">
        <v>841</v>
      </c>
      <c r="AB90" s="85">
        <v>270</v>
      </c>
      <c r="AC90" s="62">
        <f t="shared" si="68"/>
        <v>10.221924505650332</v>
      </c>
      <c r="AD90" s="62">
        <f t="shared" si="68"/>
        <v>0</v>
      </c>
      <c r="AE90" s="62">
        <f t="shared" si="69"/>
        <v>0</v>
      </c>
      <c r="AF90" s="62">
        <f t="shared" si="69"/>
        <v>0</v>
      </c>
      <c r="AG90" s="62">
        <f t="shared" si="70"/>
        <v>3.9488900798239919</v>
      </c>
      <c r="AH90" s="62">
        <f t="shared" si="70"/>
        <v>5.4092862692644355</v>
      </c>
      <c r="AI90" s="62">
        <f t="shared" si="70"/>
        <v>0</v>
      </c>
      <c r="AJ90" s="62">
        <f t="shared" si="71"/>
        <v>0.9160788494049652</v>
      </c>
      <c r="AK90" s="62"/>
      <c r="AL90" s="62">
        <f t="shared" si="72"/>
        <v>10.221924505650332</v>
      </c>
      <c r="AM90" s="62">
        <f t="shared" si="73"/>
        <v>10.274255198493393</v>
      </c>
      <c r="AN90" s="59">
        <f t="shared" si="74"/>
        <v>-2.5531925265312228E-3</v>
      </c>
      <c r="AO90" s="59" t="str">
        <f t="shared" si="44"/>
        <v>Pass</v>
      </c>
      <c r="AP90" s="63">
        <f t="shared" si="75"/>
        <v>749</v>
      </c>
      <c r="AQ90" s="90">
        <v>1300</v>
      </c>
      <c r="AR90" s="85" t="s">
        <v>841</v>
      </c>
      <c r="AS90" s="85" t="s">
        <v>841</v>
      </c>
      <c r="AT90" s="62" t="e">
        <f t="shared" si="76"/>
        <v>#NUM!</v>
      </c>
      <c r="AU90" s="64">
        <f t="shared" si="77"/>
        <v>1.0706129276774346E-2</v>
      </c>
      <c r="AV90" s="62" t="e">
        <f t="shared" si="78"/>
        <v>#DIV/0!</v>
      </c>
      <c r="AW90" s="62" t="e">
        <f t="shared" si="79"/>
        <v>#DIV/0!</v>
      </c>
      <c r="AX90" s="65">
        <f t="shared" si="80"/>
        <v>1.3698244721730861</v>
      </c>
      <c r="AY90" s="62">
        <f t="shared" si="81"/>
        <v>0</v>
      </c>
      <c r="AZ90" s="62"/>
      <c r="BA90" s="62">
        <f t="shared" si="82"/>
        <v>0</v>
      </c>
      <c r="BB90" s="62">
        <f t="shared" si="83"/>
        <v>2.5885563535630092</v>
      </c>
      <c r="BC90" s="62">
        <f t="shared" si="84"/>
        <v>0</v>
      </c>
      <c r="BD90" s="62">
        <f t="shared" si="85"/>
        <v>0</v>
      </c>
      <c r="BE90" s="62">
        <f t="shared" si="86"/>
        <v>0.16935299849263391</v>
      </c>
      <c r="BF90" s="62">
        <f t="shared" si="87"/>
        <v>2.5885563535630092</v>
      </c>
      <c r="BG90" s="62">
        <f t="shared" si="88"/>
        <v>1</v>
      </c>
      <c r="BH90" s="62">
        <f t="shared" si="89"/>
        <v>0</v>
      </c>
      <c r="BI90" s="62">
        <f t="shared" si="90"/>
        <v>0</v>
      </c>
      <c r="BJ90" s="62">
        <f t="shared" si="90"/>
        <v>0.38434806256350862</v>
      </c>
      <c r="BK90" s="62">
        <f t="shared" si="91"/>
        <v>8.9162555504684965E-2</v>
      </c>
      <c r="BL90" s="62">
        <f t="shared" si="92"/>
        <v>0.52648938193180639</v>
      </c>
      <c r="BM90" s="62">
        <f t="shared" si="93"/>
        <v>2.2668600342961369</v>
      </c>
      <c r="BN90" s="62">
        <f t="shared" si="94"/>
        <v>-4.8668600342961374</v>
      </c>
      <c r="BO90" s="62" t="e">
        <f t="shared" si="95"/>
        <v>#NUM!</v>
      </c>
      <c r="BP90" s="62">
        <f t="shared" si="96"/>
        <v>0</v>
      </c>
      <c r="BQ90" s="85" t="s">
        <v>841</v>
      </c>
      <c r="BS90" s="85" t="s">
        <v>841</v>
      </c>
      <c r="BT90" s="85" t="s">
        <v>841</v>
      </c>
      <c r="BU90" s="85" t="s">
        <v>841</v>
      </c>
      <c r="BV90" s="85" t="s">
        <v>841</v>
      </c>
      <c r="BW90" s="85" t="s">
        <v>841</v>
      </c>
      <c r="BX90" s="85" t="s">
        <v>841</v>
      </c>
      <c r="BY90" s="85" t="s">
        <v>841</v>
      </c>
      <c r="BZ90" s="85" t="s">
        <v>841</v>
      </c>
      <c r="CA90" s="85" t="s">
        <v>841</v>
      </c>
      <c r="CB90" s="85" t="s">
        <v>841</v>
      </c>
      <c r="CC90" s="85" t="s">
        <v>841</v>
      </c>
      <c r="CD90" s="85" t="s">
        <v>841</v>
      </c>
      <c r="CE90" s="85" t="s">
        <v>841</v>
      </c>
      <c r="CF90" s="85"/>
      <c r="CG90" s="85"/>
      <c r="CH90" s="85" t="s">
        <v>841</v>
      </c>
      <c r="CI90" s="85" t="s">
        <v>841</v>
      </c>
      <c r="CJ90" s="85" t="s">
        <v>841</v>
      </c>
      <c r="CK90" s="85" t="s">
        <v>841</v>
      </c>
      <c r="CL90" s="85"/>
      <c r="CM90" s="85" t="s">
        <v>842</v>
      </c>
      <c r="CN90" s="85"/>
      <c r="CO90" s="85" t="s">
        <v>492</v>
      </c>
      <c r="CP90" s="85">
        <v>9.09</v>
      </c>
      <c r="CQ90" s="85">
        <v>25</v>
      </c>
      <c r="CR90" s="85" t="s">
        <v>868</v>
      </c>
      <c r="CS90" s="85" t="s">
        <v>841</v>
      </c>
      <c r="CT90" s="85" t="s">
        <v>492</v>
      </c>
      <c r="CU90" s="85">
        <v>1528.76064853963</v>
      </c>
      <c r="CV90" s="85" t="s">
        <v>44</v>
      </c>
      <c r="CW90" s="85">
        <v>144.72419199999999</v>
      </c>
      <c r="CX90" s="85">
        <v>-23.096242</v>
      </c>
      <c r="CY90" s="85">
        <v>238.95</v>
      </c>
      <c r="CZ90" s="85"/>
      <c r="DA90" s="85" t="s">
        <v>878</v>
      </c>
      <c r="DC90" s="85">
        <v>3827</v>
      </c>
      <c r="DD90" s="85"/>
      <c r="DE90" s="85"/>
      <c r="DF90" s="85"/>
    </row>
    <row r="91" spans="1:110" x14ac:dyDescent="0.25">
      <c r="A91" s="84"/>
      <c r="B91" s="85">
        <v>32</v>
      </c>
      <c r="C91" s="85" t="s">
        <v>607</v>
      </c>
      <c r="D91" s="59">
        <f t="shared" si="67"/>
        <v>3.0226228539410554E-3</v>
      </c>
      <c r="E91" s="85" t="s">
        <v>880</v>
      </c>
      <c r="F91" s="85"/>
      <c r="G91" s="88"/>
      <c r="H91" s="85"/>
      <c r="I91" s="85">
        <v>1643.4</v>
      </c>
      <c r="J91" s="85"/>
      <c r="K91" s="85"/>
      <c r="L91" s="89">
        <v>23834</v>
      </c>
      <c r="M91" s="85">
        <v>7.5</v>
      </c>
      <c r="N91" s="85"/>
      <c r="O91" s="85"/>
      <c r="P91" s="85" t="s">
        <v>841</v>
      </c>
      <c r="Q91" s="85"/>
      <c r="R91" s="85"/>
      <c r="S91" s="85">
        <v>468</v>
      </c>
      <c r="T91" s="85"/>
      <c r="U91" s="85">
        <v>6</v>
      </c>
      <c r="V91" s="85"/>
      <c r="W91" s="85">
        <v>320</v>
      </c>
      <c r="X91" s="85">
        <v>660</v>
      </c>
      <c r="Y91" s="85"/>
      <c r="Z91" s="85">
        <v>45</v>
      </c>
      <c r="AA91" s="85" t="s">
        <v>841</v>
      </c>
      <c r="AB91" s="85">
        <v>540</v>
      </c>
      <c r="AC91" s="62">
        <f t="shared" si="68"/>
        <v>20.356853909124919</v>
      </c>
      <c r="AD91" s="62">
        <f t="shared" si="68"/>
        <v>0</v>
      </c>
      <c r="AE91" s="62">
        <f t="shared" si="69"/>
        <v>0.29940119760479045</v>
      </c>
      <c r="AF91" s="62">
        <f t="shared" si="69"/>
        <v>0</v>
      </c>
      <c r="AG91" s="62">
        <f t="shared" si="70"/>
        <v>9.026034468169124</v>
      </c>
      <c r="AH91" s="62">
        <f t="shared" si="70"/>
        <v>10.818572538528871</v>
      </c>
      <c r="AI91" s="62">
        <f t="shared" si="70"/>
        <v>0</v>
      </c>
      <c r="AJ91" s="62">
        <f t="shared" si="71"/>
        <v>0.93689882325507801</v>
      </c>
      <c r="AK91" s="62"/>
      <c r="AL91" s="62">
        <f t="shared" si="72"/>
        <v>20.656255106729709</v>
      </c>
      <c r="AM91" s="62">
        <f t="shared" si="73"/>
        <v>20.781505829953073</v>
      </c>
      <c r="AN91" s="59">
        <f t="shared" si="74"/>
        <v>-3.0226228539410554E-3</v>
      </c>
      <c r="AO91" s="59" t="str">
        <f t="shared" si="44"/>
        <v>Pass</v>
      </c>
      <c r="AP91" s="63">
        <f t="shared" si="75"/>
        <v>1499</v>
      </c>
      <c r="AQ91" s="90">
        <v>2000</v>
      </c>
      <c r="AR91" s="85" t="s">
        <v>841</v>
      </c>
      <c r="AS91" s="85">
        <v>20</v>
      </c>
      <c r="AT91" s="62">
        <f t="shared" si="76"/>
        <v>0.19042349455627949</v>
      </c>
      <c r="AU91" s="64">
        <f t="shared" si="77"/>
        <v>2.1337030478771325E-2</v>
      </c>
      <c r="AV91" s="62">
        <f t="shared" si="78"/>
        <v>52.773879516506511</v>
      </c>
      <c r="AW91" s="62" t="str">
        <f t="shared" si="79"/>
        <v>poor quality</v>
      </c>
      <c r="AX91" s="65">
        <f t="shared" si="80"/>
        <v>1.1985964131514504</v>
      </c>
      <c r="AY91" s="62">
        <f t="shared" si="81"/>
        <v>0</v>
      </c>
      <c r="AZ91" s="62"/>
      <c r="BA91" s="62">
        <f t="shared" si="82"/>
        <v>0</v>
      </c>
      <c r="BB91" s="62">
        <f t="shared" si="83"/>
        <v>2.2553485676256431</v>
      </c>
      <c r="BC91" s="62">
        <f t="shared" si="84"/>
        <v>3.317084580838324E-2</v>
      </c>
      <c r="BD91" s="62">
        <f t="shared" si="85"/>
        <v>3.317084580838324E-2</v>
      </c>
      <c r="BE91" s="62">
        <f t="shared" si="86"/>
        <v>8.6600965138278696E-2</v>
      </c>
      <c r="BF91" s="62">
        <f t="shared" si="87"/>
        <v>2.2553485676256431</v>
      </c>
      <c r="BG91" s="62">
        <f t="shared" si="88"/>
        <v>0.98550554318496741</v>
      </c>
      <c r="BH91" s="62">
        <f t="shared" si="89"/>
        <v>1.4494456815032603E-2</v>
      </c>
      <c r="BI91" s="62">
        <f t="shared" si="90"/>
        <v>0</v>
      </c>
      <c r="BJ91" s="62">
        <f t="shared" si="90"/>
        <v>0.43433014633422767</v>
      </c>
      <c r="BK91" s="62">
        <f t="shared" si="91"/>
        <v>4.5083298146022445E-2</v>
      </c>
      <c r="BL91" s="62">
        <f t="shared" si="92"/>
        <v>0.52058655551974986</v>
      </c>
      <c r="BM91" s="62">
        <f t="shared" si="93"/>
        <v>1.9658300386321559</v>
      </c>
      <c r="BN91" s="62">
        <f t="shared" si="94"/>
        <v>-4.7658300386321564</v>
      </c>
      <c r="BO91" s="62">
        <f t="shared" si="95"/>
        <v>3.5237464668115646</v>
      </c>
      <c r="BP91" s="62">
        <f t="shared" si="96"/>
        <v>1.4707636010031219E-2</v>
      </c>
      <c r="BQ91" s="85" t="s">
        <v>841</v>
      </c>
      <c r="BS91" s="85" t="s">
        <v>841</v>
      </c>
      <c r="BT91" s="85" t="s">
        <v>841</v>
      </c>
      <c r="BU91" s="85" t="s">
        <v>841</v>
      </c>
      <c r="BV91" s="85" t="s">
        <v>841</v>
      </c>
      <c r="BW91" s="85" t="s">
        <v>841</v>
      </c>
      <c r="BX91" s="85" t="s">
        <v>841</v>
      </c>
      <c r="BY91" s="85" t="s">
        <v>841</v>
      </c>
      <c r="BZ91" s="85" t="s">
        <v>841</v>
      </c>
      <c r="CA91" s="85" t="s">
        <v>841</v>
      </c>
      <c r="CB91" s="85" t="s">
        <v>841</v>
      </c>
      <c r="CC91" s="85" t="s">
        <v>841</v>
      </c>
      <c r="CD91" s="85" t="s">
        <v>841</v>
      </c>
      <c r="CE91" s="85" t="s">
        <v>841</v>
      </c>
      <c r="CF91" s="85"/>
      <c r="CG91" s="85"/>
      <c r="CH91" s="85" t="s">
        <v>841</v>
      </c>
      <c r="CI91" s="85" t="s">
        <v>841</v>
      </c>
      <c r="CJ91" s="85" t="s">
        <v>841</v>
      </c>
      <c r="CK91" s="85" t="s">
        <v>841</v>
      </c>
      <c r="CL91" s="85"/>
      <c r="CM91" s="85" t="s">
        <v>842</v>
      </c>
      <c r="CN91" s="85"/>
      <c r="CO91" s="85" t="s">
        <v>492</v>
      </c>
      <c r="CP91" s="85">
        <v>4.8</v>
      </c>
      <c r="CQ91" s="85">
        <v>25</v>
      </c>
      <c r="CR91" s="85" t="s">
        <v>868</v>
      </c>
      <c r="CS91" s="85" t="s">
        <v>841</v>
      </c>
      <c r="CT91" s="85" t="s">
        <v>492</v>
      </c>
      <c r="CU91" s="85">
        <v>1643.0795078922899</v>
      </c>
      <c r="CV91" s="85" t="s">
        <v>44</v>
      </c>
      <c r="CW91" s="85">
        <v>146.08473914000001</v>
      </c>
      <c r="CX91" s="85">
        <v>-23.77039461</v>
      </c>
      <c r="CY91" s="85">
        <v>395.92</v>
      </c>
      <c r="CZ91" s="85"/>
      <c r="DA91" s="85" t="s">
        <v>878</v>
      </c>
      <c r="DC91" s="85">
        <v>3828</v>
      </c>
      <c r="DD91" s="85"/>
      <c r="DE91" s="85"/>
      <c r="DF91" s="85"/>
    </row>
    <row r="92" spans="1:110" x14ac:dyDescent="0.25">
      <c r="A92" s="84"/>
      <c r="B92" s="85">
        <v>33</v>
      </c>
      <c r="C92" s="85" t="s">
        <v>607</v>
      </c>
      <c r="D92" s="59">
        <f t="shared" si="67"/>
        <v>1.1817758886401336E-3</v>
      </c>
      <c r="E92" s="85" t="s">
        <v>881</v>
      </c>
      <c r="F92" s="85"/>
      <c r="G92" s="88"/>
      <c r="H92" s="85"/>
      <c r="I92" s="85">
        <v>1702.53</v>
      </c>
      <c r="J92" s="85"/>
      <c r="K92" s="85"/>
      <c r="L92" s="89">
        <v>23834</v>
      </c>
      <c r="M92" s="85">
        <v>7.2</v>
      </c>
      <c r="N92" s="85"/>
      <c r="O92" s="85"/>
      <c r="P92" s="85" t="s">
        <v>841</v>
      </c>
      <c r="Q92" s="85"/>
      <c r="R92" s="85"/>
      <c r="S92" s="85">
        <v>1622</v>
      </c>
      <c r="T92" s="85"/>
      <c r="U92" s="85">
        <v>46</v>
      </c>
      <c r="V92" s="85">
        <v>25</v>
      </c>
      <c r="W92" s="85">
        <v>2450</v>
      </c>
      <c r="X92" s="85">
        <v>310</v>
      </c>
      <c r="Y92" s="85"/>
      <c r="Z92" s="85">
        <v>43</v>
      </c>
      <c r="AA92" s="85" t="s">
        <v>841</v>
      </c>
      <c r="AB92" s="85">
        <v>255</v>
      </c>
      <c r="AC92" s="62">
        <f t="shared" si="68"/>
        <v>70.553027864531231</v>
      </c>
      <c r="AD92" s="62">
        <f t="shared" si="68"/>
        <v>0</v>
      </c>
      <c r="AE92" s="62">
        <f t="shared" si="69"/>
        <v>2.2954091816367268</v>
      </c>
      <c r="AF92" s="62">
        <f t="shared" si="69"/>
        <v>2.0565975649884831</v>
      </c>
      <c r="AG92" s="62">
        <f t="shared" si="70"/>
        <v>69.105576396919858</v>
      </c>
      <c r="AH92" s="62">
        <f t="shared" si="70"/>
        <v>5.0814507377938636</v>
      </c>
      <c r="AI92" s="62">
        <f t="shared" si="70"/>
        <v>0</v>
      </c>
      <c r="AJ92" s="62">
        <f t="shared" si="71"/>
        <v>0.89525887555485228</v>
      </c>
      <c r="AK92" s="62"/>
      <c r="AL92" s="62">
        <f t="shared" si="72"/>
        <v>74.905034611156438</v>
      </c>
      <c r="AM92" s="62">
        <f t="shared" si="73"/>
        <v>75.082286010268575</v>
      </c>
      <c r="AN92" s="59">
        <f t="shared" si="74"/>
        <v>-1.1817758886401336E-3</v>
      </c>
      <c r="AO92" s="59" t="str">
        <f t="shared" si="44"/>
        <v>Pass</v>
      </c>
      <c r="AP92" s="63">
        <f t="shared" si="75"/>
        <v>4496</v>
      </c>
      <c r="AQ92" s="90">
        <v>4550</v>
      </c>
      <c r="AR92" s="85" t="s">
        <v>841</v>
      </c>
      <c r="AS92" s="85">
        <v>230</v>
      </c>
      <c r="AT92" s="62">
        <f t="shared" si="76"/>
        <v>0.44684783414661311</v>
      </c>
      <c r="AU92" s="64">
        <f t="shared" si="77"/>
        <v>7.761729312180253E-2</v>
      </c>
      <c r="AV92" s="62">
        <f t="shared" si="78"/>
        <v>47.98822384249933</v>
      </c>
      <c r="AW92" s="62" t="str">
        <f t="shared" si="79"/>
        <v>poor quality</v>
      </c>
      <c r="AX92" s="62">
        <f t="shared" si="80"/>
        <v>7.353170326816566E-2</v>
      </c>
      <c r="AY92" s="62">
        <f t="shared" si="81"/>
        <v>0</v>
      </c>
      <c r="AZ92" s="62"/>
      <c r="BA92" s="62">
        <f t="shared" si="82"/>
        <v>0</v>
      </c>
      <c r="BB92" s="62">
        <f t="shared" si="83"/>
        <v>1.0209455089311126</v>
      </c>
      <c r="BC92" s="62">
        <f t="shared" si="84"/>
        <v>6.2976202117593305E-2</v>
      </c>
      <c r="BD92" s="62">
        <f t="shared" si="85"/>
        <v>3.3215976210843629E-2</v>
      </c>
      <c r="BE92" s="62">
        <f t="shared" si="86"/>
        <v>0.176181748431853</v>
      </c>
      <c r="BF92" s="62">
        <f t="shared" si="87"/>
        <v>1.0209455089311126</v>
      </c>
      <c r="BG92" s="62">
        <f t="shared" si="88"/>
        <v>0.94189967644742245</v>
      </c>
      <c r="BH92" s="62">
        <f t="shared" si="89"/>
        <v>3.0644257673099667E-2</v>
      </c>
      <c r="BI92" s="62">
        <f t="shared" si="90"/>
        <v>2.7456065879477895E-2</v>
      </c>
      <c r="BJ92" s="62">
        <f t="shared" si="90"/>
        <v>0.92039787370710424</v>
      </c>
      <c r="BK92" s="62">
        <f t="shared" si="91"/>
        <v>1.1923702954814307E-2</v>
      </c>
      <c r="BL92" s="62">
        <f t="shared" si="92"/>
        <v>6.7678423338081398E-2</v>
      </c>
      <c r="BM92" s="62">
        <f t="shared" si="93"/>
        <v>2.2940122803397518</v>
      </c>
      <c r="BN92" s="62">
        <f t="shared" si="94"/>
        <v>-5.3940122803397523</v>
      </c>
      <c r="BO92" s="62">
        <f t="shared" si="95"/>
        <v>2.6391398855136341</v>
      </c>
      <c r="BP92" s="62">
        <f t="shared" si="96"/>
        <v>6.1684195254971791E-2</v>
      </c>
      <c r="BQ92" s="85" t="s">
        <v>841</v>
      </c>
      <c r="BS92" s="85" t="s">
        <v>841</v>
      </c>
      <c r="BT92" s="85" t="s">
        <v>841</v>
      </c>
      <c r="BU92" s="85" t="s">
        <v>841</v>
      </c>
      <c r="BV92" s="85" t="s">
        <v>841</v>
      </c>
      <c r="BW92" s="85" t="s">
        <v>841</v>
      </c>
      <c r="BX92" s="85" t="s">
        <v>841</v>
      </c>
      <c r="BY92" s="85" t="s">
        <v>841</v>
      </c>
      <c r="BZ92" s="85" t="s">
        <v>841</v>
      </c>
      <c r="CA92" s="85" t="s">
        <v>841</v>
      </c>
      <c r="CB92" s="85" t="s">
        <v>841</v>
      </c>
      <c r="CC92" s="85" t="s">
        <v>841</v>
      </c>
      <c r="CD92" s="85" t="s">
        <v>841</v>
      </c>
      <c r="CE92" s="85" t="s">
        <v>841</v>
      </c>
      <c r="CF92" s="85"/>
      <c r="CG92" s="85"/>
      <c r="CH92" s="85" t="s">
        <v>841</v>
      </c>
      <c r="CI92" s="85" t="s">
        <v>841</v>
      </c>
      <c r="CJ92" s="85" t="s">
        <v>841</v>
      </c>
      <c r="CK92" s="85" t="s">
        <v>841</v>
      </c>
      <c r="CL92" s="85"/>
      <c r="CM92" s="85" t="s">
        <v>842</v>
      </c>
      <c r="CN92" s="85"/>
      <c r="CO92" s="85" t="s">
        <v>492</v>
      </c>
      <c r="CP92" s="85">
        <v>1.25</v>
      </c>
      <c r="CQ92" s="85">
        <v>25</v>
      </c>
      <c r="CR92" s="85" t="s">
        <v>598</v>
      </c>
      <c r="CS92" s="85" t="s">
        <v>841</v>
      </c>
      <c r="CT92" s="85" t="s">
        <v>492</v>
      </c>
      <c r="CU92" s="85">
        <v>1702.1706626987</v>
      </c>
      <c r="CV92" s="85" t="s">
        <v>44</v>
      </c>
      <c r="CW92" s="85">
        <v>146.08473914000001</v>
      </c>
      <c r="CX92" s="85">
        <v>-23.77039461</v>
      </c>
      <c r="CY92" s="85">
        <v>395.92</v>
      </c>
      <c r="CZ92" s="85"/>
      <c r="DA92" s="85" t="s">
        <v>882</v>
      </c>
      <c r="DC92" s="85">
        <v>3828</v>
      </c>
      <c r="DD92" s="85"/>
      <c r="DE92" s="85"/>
      <c r="DF92" s="85"/>
    </row>
    <row r="93" spans="1:110" x14ac:dyDescent="0.25">
      <c r="A93" s="84"/>
      <c r="B93" s="85">
        <v>35</v>
      </c>
      <c r="C93" s="85" t="s">
        <v>189</v>
      </c>
      <c r="D93" s="59">
        <f t="shared" si="67"/>
        <v>6.8967469995816677E-4</v>
      </c>
      <c r="E93" s="85" t="s">
        <v>883</v>
      </c>
      <c r="F93" s="85"/>
      <c r="G93" s="88"/>
      <c r="H93" s="85"/>
      <c r="I93" s="85">
        <v>2738.49</v>
      </c>
      <c r="J93" s="85"/>
      <c r="K93" s="85"/>
      <c r="L93" s="89">
        <v>23568</v>
      </c>
      <c r="M93" s="85">
        <v>7.3</v>
      </c>
      <c r="N93" s="85"/>
      <c r="O93" s="85"/>
      <c r="P93" s="85" t="s">
        <v>841</v>
      </c>
      <c r="Q93" s="85"/>
      <c r="R93" s="85"/>
      <c r="S93" s="85">
        <v>955</v>
      </c>
      <c r="T93" s="85"/>
      <c r="U93" s="85">
        <v>50</v>
      </c>
      <c r="V93" s="85"/>
      <c r="W93" s="85">
        <v>1305</v>
      </c>
      <c r="X93" s="85">
        <v>348</v>
      </c>
      <c r="Y93" s="85"/>
      <c r="Z93" s="85">
        <v>76</v>
      </c>
      <c r="AA93" s="85" t="s">
        <v>841</v>
      </c>
      <c r="AB93" s="85">
        <v>285</v>
      </c>
      <c r="AC93" s="62">
        <f t="shared" si="68"/>
        <v>41.540161288919435</v>
      </c>
      <c r="AD93" s="62">
        <f t="shared" si="68"/>
        <v>0</v>
      </c>
      <c r="AE93" s="62">
        <f t="shared" si="69"/>
        <v>2.4950099800399204</v>
      </c>
      <c r="AF93" s="62">
        <f t="shared" si="69"/>
        <v>0</v>
      </c>
      <c r="AG93" s="62">
        <f t="shared" si="70"/>
        <v>36.809296815502208</v>
      </c>
      <c r="AH93" s="62">
        <f t="shared" si="70"/>
        <v>5.7043382475879501</v>
      </c>
      <c r="AI93" s="62">
        <f t="shared" si="70"/>
        <v>0</v>
      </c>
      <c r="AJ93" s="62">
        <f t="shared" si="71"/>
        <v>1.5823180126085763</v>
      </c>
      <c r="AK93" s="62"/>
      <c r="AL93" s="62">
        <f t="shared" si="72"/>
        <v>44.035171268959353</v>
      </c>
      <c r="AM93" s="62">
        <f t="shared" si="73"/>
        <v>44.095953075698731</v>
      </c>
      <c r="AN93" s="59">
        <f t="shared" si="74"/>
        <v>-6.8967469995816677E-4</v>
      </c>
      <c r="AO93" s="59" t="str">
        <f t="shared" si="44"/>
        <v>Pass</v>
      </c>
      <c r="AP93" s="63">
        <f t="shared" si="75"/>
        <v>2734</v>
      </c>
      <c r="AQ93" s="90">
        <v>3500</v>
      </c>
      <c r="AR93" s="85" t="s">
        <v>841</v>
      </c>
      <c r="AS93" s="85">
        <v>130</v>
      </c>
      <c r="AT93" s="62">
        <f t="shared" si="76"/>
        <v>0.63327755691336662</v>
      </c>
      <c r="AU93" s="64">
        <f t="shared" si="77"/>
        <v>4.6104226168653291E-2</v>
      </c>
      <c r="AV93" s="62">
        <f t="shared" si="78"/>
        <v>37.305010173729862</v>
      </c>
      <c r="AW93" s="62" t="str">
        <f t="shared" si="79"/>
        <v>poor quality</v>
      </c>
      <c r="AX93" s="62">
        <f t="shared" si="80"/>
        <v>0.15497004129634914</v>
      </c>
      <c r="AY93" s="62">
        <f t="shared" si="81"/>
        <v>0</v>
      </c>
      <c r="AZ93" s="62"/>
      <c r="BA93" s="62">
        <f t="shared" si="82"/>
        <v>0</v>
      </c>
      <c r="BB93" s="62">
        <f t="shared" si="83"/>
        <v>1.1285236307862536</v>
      </c>
      <c r="BC93" s="62">
        <f t="shared" si="84"/>
        <v>6.7782060400272265E-2</v>
      </c>
      <c r="BD93" s="62">
        <f t="shared" si="85"/>
        <v>6.7782060400272265E-2</v>
      </c>
      <c r="BE93" s="62">
        <f t="shared" si="86"/>
        <v>0.27738853201379693</v>
      </c>
      <c r="BF93" s="62">
        <f t="shared" si="87"/>
        <v>1.1285236307862536</v>
      </c>
      <c r="BG93" s="62">
        <f t="shared" si="88"/>
        <v>0.94334051831430787</v>
      </c>
      <c r="BH93" s="62">
        <f t="shared" si="89"/>
        <v>5.6659481685692167E-2</v>
      </c>
      <c r="BI93" s="62">
        <f t="shared" si="90"/>
        <v>0</v>
      </c>
      <c r="BJ93" s="62">
        <f t="shared" si="90"/>
        <v>0.83475453523620069</v>
      </c>
      <c r="BK93" s="62">
        <f t="shared" si="91"/>
        <v>3.5883519965930644E-2</v>
      </c>
      <c r="BL93" s="62">
        <f t="shared" si="92"/>
        <v>0.12936194479786875</v>
      </c>
      <c r="BM93" s="62">
        <f t="shared" si="93"/>
        <v>2.2437947302274437</v>
      </c>
      <c r="BN93" s="62">
        <f t="shared" si="94"/>
        <v>-5.2437947302274441</v>
      </c>
      <c r="BO93" s="62">
        <f t="shared" si="95"/>
        <v>2.6029277128591892</v>
      </c>
      <c r="BP93" s="62">
        <f t="shared" si="96"/>
        <v>6.00625973184521E-2</v>
      </c>
      <c r="BQ93" s="85" t="s">
        <v>841</v>
      </c>
      <c r="BS93" s="85" t="s">
        <v>841</v>
      </c>
      <c r="BT93" s="85" t="s">
        <v>841</v>
      </c>
      <c r="BU93" s="85" t="s">
        <v>841</v>
      </c>
      <c r="BV93" s="85" t="s">
        <v>841</v>
      </c>
      <c r="BW93" s="85" t="s">
        <v>841</v>
      </c>
      <c r="BX93" s="85" t="s">
        <v>841</v>
      </c>
      <c r="BY93" s="85" t="s">
        <v>841</v>
      </c>
      <c r="BZ93" s="85" t="s">
        <v>841</v>
      </c>
      <c r="CA93" s="85" t="s">
        <v>841</v>
      </c>
      <c r="CB93" s="85" t="s">
        <v>841</v>
      </c>
      <c r="CC93" s="85" t="s">
        <v>841</v>
      </c>
      <c r="CD93" s="85" t="s">
        <v>841</v>
      </c>
      <c r="CE93" s="85" t="s">
        <v>841</v>
      </c>
      <c r="CF93" s="85"/>
      <c r="CG93" s="85"/>
      <c r="CH93" s="85" t="s">
        <v>841</v>
      </c>
      <c r="CI93" s="85" t="s">
        <v>841</v>
      </c>
      <c r="CJ93" s="85" t="s">
        <v>841</v>
      </c>
      <c r="CK93" s="85" t="s">
        <v>841</v>
      </c>
      <c r="CL93" s="85"/>
      <c r="CM93" s="85" t="s">
        <v>842</v>
      </c>
      <c r="CN93" s="85"/>
      <c r="CO93" s="85" t="s">
        <v>492</v>
      </c>
      <c r="CP93" s="85">
        <v>2.2000000000000002</v>
      </c>
      <c r="CQ93" s="85">
        <v>25</v>
      </c>
      <c r="CR93" s="85" t="s">
        <v>868</v>
      </c>
      <c r="CS93" s="85" t="s">
        <v>841</v>
      </c>
      <c r="CT93" s="85" t="s">
        <v>492</v>
      </c>
      <c r="CU93" s="85">
        <v>2738.1</v>
      </c>
      <c r="CV93" s="85" t="s">
        <v>44</v>
      </c>
      <c r="CW93" s="85">
        <v>145.97667823</v>
      </c>
      <c r="CX93" s="85">
        <v>-22.190957690000001</v>
      </c>
      <c r="CY93" s="85">
        <v>293.81</v>
      </c>
      <c r="CZ93" s="85"/>
      <c r="DA93" s="85" t="s">
        <v>884</v>
      </c>
      <c r="DC93" s="85">
        <v>3830</v>
      </c>
      <c r="DD93" s="85"/>
      <c r="DE93" s="85"/>
      <c r="DF93" s="85"/>
    </row>
    <row r="94" spans="1:110" x14ac:dyDescent="0.25">
      <c r="A94" s="84"/>
      <c r="B94" s="85">
        <v>40</v>
      </c>
      <c r="C94" s="85" t="s">
        <v>608</v>
      </c>
      <c r="D94" s="59">
        <f t="shared" si="67"/>
        <v>2.6362380407281578E-3</v>
      </c>
      <c r="E94" s="85" t="s">
        <v>885</v>
      </c>
      <c r="F94" s="85"/>
      <c r="G94" s="88"/>
      <c r="H94" s="85"/>
      <c r="I94" s="85">
        <v>1365.13</v>
      </c>
      <c r="J94" s="85"/>
      <c r="K94" s="85"/>
      <c r="L94" s="89">
        <v>22908</v>
      </c>
      <c r="M94" s="85">
        <v>8.1999999999999993</v>
      </c>
      <c r="N94" s="85"/>
      <c r="O94" s="85"/>
      <c r="P94" s="85" t="s">
        <v>841</v>
      </c>
      <c r="Q94" s="85"/>
      <c r="R94" s="85"/>
      <c r="S94" s="85">
        <v>429</v>
      </c>
      <c r="T94" s="85"/>
      <c r="U94" s="85">
        <v>28</v>
      </c>
      <c r="V94" s="85">
        <v>5</v>
      </c>
      <c r="W94" s="85">
        <v>405</v>
      </c>
      <c r="X94" s="85">
        <v>500</v>
      </c>
      <c r="Y94" s="85"/>
      <c r="Z94" s="85">
        <v>46</v>
      </c>
      <c r="AA94" s="85" t="s">
        <v>841</v>
      </c>
      <c r="AB94" s="85">
        <v>410</v>
      </c>
      <c r="AC94" s="62">
        <f t="shared" si="68"/>
        <v>18.660449416697841</v>
      </c>
      <c r="AD94" s="62">
        <f t="shared" si="68"/>
        <v>0</v>
      </c>
      <c r="AE94" s="62">
        <f t="shared" si="69"/>
        <v>1.3972055888223553</v>
      </c>
      <c r="AF94" s="62">
        <f t="shared" si="69"/>
        <v>0.41131951299769659</v>
      </c>
      <c r="AG94" s="62">
        <f t="shared" si="70"/>
        <v>11.423574873776548</v>
      </c>
      <c r="AH94" s="62">
        <f t="shared" si="70"/>
        <v>8.1958882867642959</v>
      </c>
      <c r="AI94" s="62">
        <f t="shared" si="70"/>
        <v>0</v>
      </c>
      <c r="AJ94" s="62">
        <f t="shared" si="71"/>
        <v>0.95771879710519081</v>
      </c>
      <c r="AK94" s="62"/>
      <c r="AL94" s="62">
        <f t="shared" si="72"/>
        <v>20.468974518517893</v>
      </c>
      <c r="AM94" s="62">
        <f t="shared" si="73"/>
        <v>20.577181957646037</v>
      </c>
      <c r="AN94" s="59">
        <f t="shared" si="74"/>
        <v>-2.6362380407281578E-3</v>
      </c>
      <c r="AO94" s="59" t="str">
        <f t="shared" si="44"/>
        <v>Pass</v>
      </c>
      <c r="AP94" s="63">
        <f t="shared" si="75"/>
        <v>1413</v>
      </c>
      <c r="AQ94" s="90">
        <v>1255</v>
      </c>
      <c r="AR94" s="85" t="s">
        <v>841</v>
      </c>
      <c r="AS94" s="85">
        <v>90</v>
      </c>
      <c r="AT94" s="62">
        <f t="shared" si="76"/>
        <v>1.4388563443090039</v>
      </c>
      <c r="AU94" s="64">
        <f t="shared" si="77"/>
        <v>2.1906200187544588E-2</v>
      </c>
      <c r="AV94" s="62">
        <f t="shared" si="78"/>
        <v>19.685972470432429</v>
      </c>
      <c r="AW94" s="62" t="str">
        <f t="shared" si="79"/>
        <v>poor quality</v>
      </c>
      <c r="AX94" s="62">
        <f t="shared" si="80"/>
        <v>0.71745389489050515</v>
      </c>
      <c r="AY94" s="62">
        <f t="shared" si="81"/>
        <v>0</v>
      </c>
      <c r="AZ94" s="62"/>
      <c r="BA94" s="62">
        <f t="shared" si="82"/>
        <v>0</v>
      </c>
      <c r="BB94" s="62">
        <f t="shared" si="83"/>
        <v>1.6335034893091076</v>
      </c>
      <c r="BC94" s="62">
        <f t="shared" si="84"/>
        <v>0.15831516156747236</v>
      </c>
      <c r="BD94" s="62">
        <f t="shared" si="85"/>
        <v>0.12230896232226905</v>
      </c>
      <c r="BE94" s="62">
        <f t="shared" si="86"/>
        <v>0.11685356895991739</v>
      </c>
      <c r="BF94" s="62">
        <f t="shared" si="87"/>
        <v>1.6335034893091076</v>
      </c>
      <c r="BG94" s="62">
        <f t="shared" si="88"/>
        <v>0.91164554432446465</v>
      </c>
      <c r="BH94" s="62">
        <f t="shared" si="89"/>
        <v>6.8259676983736042E-2</v>
      </c>
      <c r="BI94" s="62">
        <f t="shared" si="90"/>
        <v>2.009477869179932E-2</v>
      </c>
      <c r="BJ94" s="62">
        <f t="shared" si="90"/>
        <v>0.55515740188766682</v>
      </c>
      <c r="BK94" s="62">
        <f t="shared" si="91"/>
        <v>4.6542757850732967E-2</v>
      </c>
      <c r="BL94" s="62">
        <f t="shared" si="92"/>
        <v>0.39829984026160009</v>
      </c>
      <c r="BM94" s="62">
        <f t="shared" si="93"/>
        <v>2.0864039698380057</v>
      </c>
      <c r="BN94" s="62">
        <f t="shared" si="94"/>
        <v>-4.1864039698380076</v>
      </c>
      <c r="BO94" s="62">
        <f t="shared" si="95"/>
        <v>2.854739685852989</v>
      </c>
      <c r="BP94" s="62">
        <f t="shared" si="96"/>
        <v>9.6917553346905896E-2</v>
      </c>
      <c r="BQ94" s="85" t="s">
        <v>841</v>
      </c>
      <c r="BS94" s="85" t="s">
        <v>841</v>
      </c>
      <c r="BT94" s="85" t="s">
        <v>841</v>
      </c>
      <c r="BU94" s="85" t="s">
        <v>841</v>
      </c>
      <c r="BV94" s="85" t="s">
        <v>841</v>
      </c>
      <c r="BW94" s="85" t="s">
        <v>841</v>
      </c>
      <c r="BX94" s="85" t="s">
        <v>841</v>
      </c>
      <c r="BY94" s="85" t="s">
        <v>841</v>
      </c>
      <c r="BZ94" s="85" t="s">
        <v>841</v>
      </c>
      <c r="CA94" s="85" t="s">
        <v>841</v>
      </c>
      <c r="CB94" s="85" t="s">
        <v>841</v>
      </c>
      <c r="CC94" s="85" t="s">
        <v>841</v>
      </c>
      <c r="CD94" s="85" t="s">
        <v>841</v>
      </c>
      <c r="CE94" s="85" t="s">
        <v>841</v>
      </c>
      <c r="CF94" s="85"/>
      <c r="CG94" s="85"/>
      <c r="CH94" s="85" t="s">
        <v>841</v>
      </c>
      <c r="CI94" s="85" t="s">
        <v>841</v>
      </c>
      <c r="CJ94" s="85" t="s">
        <v>841</v>
      </c>
      <c r="CK94" s="85" t="s">
        <v>841</v>
      </c>
      <c r="CL94" s="85"/>
      <c r="CM94" s="85" t="s">
        <v>842</v>
      </c>
      <c r="CN94" s="85"/>
      <c r="CO94" s="85" t="s">
        <v>492</v>
      </c>
      <c r="CP94" s="85">
        <v>5.4930000000000003</v>
      </c>
      <c r="CQ94" s="85">
        <v>25</v>
      </c>
      <c r="CR94" s="85" t="s">
        <v>598</v>
      </c>
      <c r="CS94" s="85" t="s">
        <v>841</v>
      </c>
      <c r="CT94" s="85" t="s">
        <v>492</v>
      </c>
      <c r="CU94" s="85">
        <v>1365.0320358671199</v>
      </c>
      <c r="CV94" s="85" t="s">
        <v>44</v>
      </c>
      <c r="CW94" s="85">
        <v>145.44557276</v>
      </c>
      <c r="CX94" s="85">
        <v>-23.202349659999999</v>
      </c>
      <c r="CY94" s="85">
        <v>262.76</v>
      </c>
      <c r="CZ94" s="85"/>
      <c r="DA94" s="85" t="s">
        <v>886</v>
      </c>
      <c r="DC94" s="85">
        <v>3834</v>
      </c>
      <c r="DD94" s="85"/>
      <c r="DE94" s="85"/>
      <c r="DF94" s="85"/>
    </row>
    <row r="95" spans="1:110" x14ac:dyDescent="0.25">
      <c r="A95" s="84"/>
      <c r="B95" s="85">
        <v>19</v>
      </c>
      <c r="C95" s="85" t="s">
        <v>609</v>
      </c>
      <c r="D95" s="59">
        <f t="shared" si="67"/>
        <v>2.396941597849431E-4</v>
      </c>
      <c r="E95" s="85">
        <v>1</v>
      </c>
      <c r="F95" s="85"/>
      <c r="G95" s="88"/>
      <c r="H95" s="85"/>
      <c r="I95" s="85">
        <v>1390.74</v>
      </c>
      <c r="J95" s="85"/>
      <c r="K95" s="85"/>
      <c r="L95" s="89">
        <v>25532</v>
      </c>
      <c r="M95" s="85">
        <v>7.9</v>
      </c>
      <c r="N95" s="85"/>
      <c r="O95" s="85"/>
      <c r="P95" s="85" t="s">
        <v>841</v>
      </c>
      <c r="Q95" s="85"/>
      <c r="R95" s="85"/>
      <c r="S95" s="85">
        <v>280</v>
      </c>
      <c r="T95" s="85"/>
      <c r="U95" s="85">
        <v>12</v>
      </c>
      <c r="V95" s="85">
        <v>22</v>
      </c>
      <c r="W95" s="85">
        <v>225</v>
      </c>
      <c r="X95" s="85">
        <v>427</v>
      </c>
      <c r="Y95" s="85"/>
      <c r="Z95" s="85">
        <v>60</v>
      </c>
      <c r="AA95" s="85" t="s">
        <v>841</v>
      </c>
      <c r="AB95" s="85">
        <v>350</v>
      </c>
      <c r="AC95" s="62">
        <f t="shared" si="68"/>
        <v>12.179314304604651</v>
      </c>
      <c r="AD95" s="62">
        <f t="shared" si="68"/>
        <v>0</v>
      </c>
      <c r="AE95" s="62">
        <f t="shared" si="69"/>
        <v>0.5988023952095809</v>
      </c>
      <c r="AF95" s="62">
        <f t="shared" si="69"/>
        <v>1.809805857189865</v>
      </c>
      <c r="AG95" s="62">
        <f t="shared" si="70"/>
        <v>6.3464304854314157</v>
      </c>
      <c r="AH95" s="62">
        <f t="shared" si="70"/>
        <v>6.9992885968967089</v>
      </c>
      <c r="AI95" s="62">
        <f t="shared" si="70"/>
        <v>0</v>
      </c>
      <c r="AJ95" s="62">
        <f t="shared" si="71"/>
        <v>1.2491984310067707</v>
      </c>
      <c r="AK95" s="62"/>
      <c r="AL95" s="62">
        <f t="shared" si="72"/>
        <v>14.587922557004097</v>
      </c>
      <c r="AM95" s="62">
        <f t="shared" si="73"/>
        <v>14.594917513334895</v>
      </c>
      <c r="AN95" s="59">
        <f t="shared" si="74"/>
        <v>-2.396941597849431E-4</v>
      </c>
      <c r="AO95" s="59" t="str">
        <f t="shared" si="44"/>
        <v>Pass</v>
      </c>
      <c r="AP95" s="63">
        <f t="shared" si="75"/>
        <v>1026</v>
      </c>
      <c r="AQ95" s="90">
        <v>809</v>
      </c>
      <c r="AR95" s="85" t="s">
        <v>841</v>
      </c>
      <c r="AS95" s="85">
        <v>120</v>
      </c>
      <c r="AT95" s="62">
        <f t="shared" si="76"/>
        <v>0.70233742970341595</v>
      </c>
      <c r="AU95" s="64">
        <f t="shared" si="77"/>
        <v>1.6420323376872603E-2</v>
      </c>
      <c r="AV95" s="62">
        <f t="shared" si="78"/>
        <v>11.137289492747113</v>
      </c>
      <c r="AW95" s="62" t="str">
        <f t="shared" si="79"/>
        <v/>
      </c>
      <c r="AX95" s="62">
        <f t="shared" si="80"/>
        <v>1.1028701272256847</v>
      </c>
      <c r="AY95" s="62">
        <f t="shared" si="81"/>
        <v>0</v>
      </c>
      <c r="AZ95" s="62"/>
      <c r="BA95" s="62">
        <f t="shared" si="82"/>
        <v>0</v>
      </c>
      <c r="BB95" s="62">
        <f t="shared" si="83"/>
        <v>1.9190810224051054</v>
      </c>
      <c r="BC95" s="62">
        <f t="shared" si="84"/>
        <v>0.37952172609918916</v>
      </c>
      <c r="BD95" s="62">
        <f t="shared" si="85"/>
        <v>9.4352628077178993E-2</v>
      </c>
      <c r="BE95" s="62">
        <f t="shared" si="86"/>
        <v>0.17847505695945026</v>
      </c>
      <c r="BF95" s="62">
        <f t="shared" si="87"/>
        <v>1.9190810224051054</v>
      </c>
      <c r="BG95" s="62">
        <f t="shared" si="88"/>
        <v>0.83489024958917113</v>
      </c>
      <c r="BH95" s="62">
        <f t="shared" si="89"/>
        <v>4.1047818349027224E-2</v>
      </c>
      <c r="BI95" s="62">
        <f t="shared" si="90"/>
        <v>0.12406193206180158</v>
      </c>
      <c r="BJ95" s="62">
        <f t="shared" si="90"/>
        <v>0.43483839354575943</v>
      </c>
      <c r="BK95" s="62">
        <f t="shared" si="91"/>
        <v>8.559133204181657E-2</v>
      </c>
      <c r="BL95" s="62">
        <f t="shared" si="92"/>
        <v>0.479570274412424</v>
      </c>
      <c r="BM95" s="62">
        <f t="shared" si="93"/>
        <v>2.1549460991490008</v>
      </c>
      <c r="BN95" s="62">
        <f t="shared" si="94"/>
        <v>-4.5549460991490012</v>
      </c>
      <c r="BO95" s="62">
        <f t="shared" si="95"/>
        <v>3.2227164711475833</v>
      </c>
      <c r="BP95" s="62">
        <f t="shared" si="96"/>
        <v>0.1977622214321885</v>
      </c>
      <c r="BQ95" s="85" t="s">
        <v>841</v>
      </c>
      <c r="BS95" s="85" t="s">
        <v>841</v>
      </c>
      <c r="BT95" s="85" t="s">
        <v>841</v>
      </c>
      <c r="BU95" s="85" t="s">
        <v>841</v>
      </c>
      <c r="BV95" s="85" t="s">
        <v>841</v>
      </c>
      <c r="BW95" s="85" t="s">
        <v>841</v>
      </c>
      <c r="BX95" s="85" t="s">
        <v>841</v>
      </c>
      <c r="BY95" s="85" t="s">
        <v>841</v>
      </c>
      <c r="BZ95" s="85" t="s">
        <v>841</v>
      </c>
      <c r="CA95" s="85" t="s">
        <v>841</v>
      </c>
      <c r="CB95" s="85" t="s">
        <v>841</v>
      </c>
      <c r="CC95" s="85" t="s">
        <v>841</v>
      </c>
      <c r="CD95" s="85" t="s">
        <v>841</v>
      </c>
      <c r="CE95" s="85" t="s">
        <v>841</v>
      </c>
      <c r="CF95" s="85"/>
      <c r="CG95" s="85"/>
      <c r="CH95" s="85" t="s">
        <v>841</v>
      </c>
      <c r="CI95" s="85" t="s">
        <v>841</v>
      </c>
      <c r="CJ95" s="85" t="s">
        <v>841</v>
      </c>
      <c r="CK95" s="85" t="s">
        <v>841</v>
      </c>
      <c r="CL95" s="85"/>
      <c r="CM95" s="85" t="s">
        <v>842</v>
      </c>
      <c r="CN95" s="85"/>
      <c r="CO95" s="85" t="s">
        <v>492</v>
      </c>
      <c r="CP95" s="85">
        <v>6.25</v>
      </c>
      <c r="CQ95" s="85">
        <v>25</v>
      </c>
      <c r="CR95" s="85" t="s">
        <v>598</v>
      </c>
      <c r="CS95" s="85" t="s">
        <v>841</v>
      </c>
      <c r="CT95" s="85" t="s">
        <v>492</v>
      </c>
      <c r="CU95" s="85">
        <v>1390.5910694169499</v>
      </c>
      <c r="CV95" s="85" t="s">
        <v>44</v>
      </c>
      <c r="CW95" s="85">
        <v>144.50114081999999</v>
      </c>
      <c r="CX95" s="85">
        <v>-22.731526649999999</v>
      </c>
      <c r="CY95" s="85">
        <v>214.87</v>
      </c>
      <c r="CZ95" s="85"/>
      <c r="DA95" s="85" t="s">
        <v>887</v>
      </c>
      <c r="DC95" s="85">
        <v>3819</v>
      </c>
      <c r="DD95" s="85"/>
      <c r="DE95" s="85"/>
      <c r="DF95" s="85"/>
    </row>
    <row r="96" spans="1:110" x14ac:dyDescent="0.25">
      <c r="A96" s="84"/>
      <c r="B96" s="85">
        <v>25</v>
      </c>
      <c r="C96" s="85" t="s">
        <v>610</v>
      </c>
      <c r="D96" s="59">
        <f t="shared" si="67"/>
        <v>6.7172643520704086E-4</v>
      </c>
      <c r="E96" s="85">
        <v>170</v>
      </c>
      <c r="F96" s="85"/>
      <c r="G96" s="88"/>
      <c r="H96" s="85"/>
      <c r="I96" s="85">
        <v>1363.91</v>
      </c>
      <c r="J96" s="85"/>
      <c r="K96" s="85"/>
      <c r="L96" s="89">
        <v>24532</v>
      </c>
      <c r="M96" s="85">
        <v>7.7</v>
      </c>
      <c r="N96" s="85"/>
      <c r="O96" s="85"/>
      <c r="P96" s="85">
        <v>1800</v>
      </c>
      <c r="Q96" s="85"/>
      <c r="R96" s="85"/>
      <c r="S96" s="85">
        <v>300</v>
      </c>
      <c r="T96" s="85"/>
      <c r="U96" s="85">
        <v>10</v>
      </c>
      <c r="V96" s="85">
        <v>6</v>
      </c>
      <c r="W96" s="85">
        <v>300</v>
      </c>
      <c r="X96" s="85">
        <v>244</v>
      </c>
      <c r="Y96" s="85"/>
      <c r="Z96" s="85">
        <v>75</v>
      </c>
      <c r="AA96" s="85" t="s">
        <v>841</v>
      </c>
      <c r="AB96" s="85">
        <v>200</v>
      </c>
      <c r="AC96" s="62">
        <f t="shared" si="68"/>
        <v>13.049265326362127</v>
      </c>
      <c r="AD96" s="62">
        <f t="shared" si="68"/>
        <v>0</v>
      </c>
      <c r="AE96" s="62">
        <f t="shared" si="69"/>
        <v>0.49900199600798406</v>
      </c>
      <c r="AF96" s="62">
        <f t="shared" si="69"/>
        <v>0.4935834155972359</v>
      </c>
      <c r="AG96" s="62">
        <f t="shared" si="70"/>
        <v>8.4619073139085543</v>
      </c>
      <c r="AH96" s="62">
        <f t="shared" si="70"/>
        <v>3.9995934839409766</v>
      </c>
      <c r="AI96" s="62">
        <f t="shared" si="70"/>
        <v>0</v>
      </c>
      <c r="AJ96" s="62">
        <f t="shared" si="71"/>
        <v>1.5614980387584634</v>
      </c>
      <c r="AK96" s="62"/>
      <c r="AL96" s="62">
        <f t="shared" si="72"/>
        <v>14.041850737967346</v>
      </c>
      <c r="AM96" s="62">
        <f t="shared" si="73"/>
        <v>14.022998836607995</v>
      </c>
      <c r="AN96" s="59">
        <f t="shared" si="74"/>
        <v>6.7172643520704086E-4</v>
      </c>
      <c r="AO96" s="59" t="str">
        <f t="shared" si="44"/>
        <v>Pass</v>
      </c>
      <c r="AP96" s="63">
        <f t="shared" si="75"/>
        <v>935</v>
      </c>
      <c r="AQ96" s="90">
        <v>820</v>
      </c>
      <c r="AR96" s="85" t="s">
        <v>841</v>
      </c>
      <c r="AS96" s="85">
        <v>50</v>
      </c>
      <c r="AT96" s="62">
        <f t="shared" si="76"/>
        <v>0.18011813496949713</v>
      </c>
      <c r="AU96" s="64">
        <f t="shared" si="77"/>
        <v>1.5309466512469512E-2</v>
      </c>
      <c r="AV96" s="62">
        <f t="shared" si="78"/>
        <v>18.585431403458475</v>
      </c>
      <c r="AW96" s="62" t="str">
        <f t="shared" si="79"/>
        <v>poor quality</v>
      </c>
      <c r="AX96" s="62">
        <f t="shared" si="80"/>
        <v>0.47265862595386482</v>
      </c>
      <c r="AY96" s="62">
        <f t="shared" si="81"/>
        <v>0</v>
      </c>
      <c r="AZ96" s="62"/>
      <c r="BA96" s="62">
        <f t="shared" si="82"/>
        <v>0</v>
      </c>
      <c r="BB96" s="62">
        <f t="shared" si="83"/>
        <v>1.5421186787183885</v>
      </c>
      <c r="BC96" s="62">
        <f t="shared" si="84"/>
        <v>0.11730043532546622</v>
      </c>
      <c r="BD96" s="62">
        <f t="shared" si="85"/>
        <v>5.8970392548236869E-2</v>
      </c>
      <c r="BE96" s="62">
        <f t="shared" si="86"/>
        <v>0.39041418709879738</v>
      </c>
      <c r="BF96" s="62">
        <f t="shared" si="87"/>
        <v>1.5421186787183885</v>
      </c>
      <c r="BG96" s="62">
        <f t="shared" si="88"/>
        <v>0.92931235133262047</v>
      </c>
      <c r="BH96" s="62">
        <f t="shared" si="89"/>
        <v>3.5536768287868725E-2</v>
      </c>
      <c r="BI96" s="62">
        <f t="shared" si="90"/>
        <v>3.5150880379510821E-2</v>
      </c>
      <c r="BJ96" s="62">
        <f t="shared" si="90"/>
        <v>0.60343065078335234</v>
      </c>
      <c r="BK96" s="62">
        <f t="shared" si="91"/>
        <v>0.11135264695894193</v>
      </c>
      <c r="BL96" s="62">
        <f t="shared" si="92"/>
        <v>0.28521670225770573</v>
      </c>
      <c r="BM96" s="62">
        <f t="shared" si="93"/>
        <v>2.3979841478352952</v>
      </c>
      <c r="BN96" s="62">
        <f t="shared" si="94"/>
        <v>-4.9979841478352958</v>
      </c>
      <c r="BO96" s="62">
        <f t="shared" si="95"/>
        <v>3.301897717195208</v>
      </c>
      <c r="BP96" s="62">
        <f t="shared" si="96"/>
        <v>7.6064466985738946E-2</v>
      </c>
      <c r="BQ96" s="85" t="s">
        <v>841</v>
      </c>
      <c r="BS96" s="85" t="s">
        <v>841</v>
      </c>
      <c r="BT96" s="85" t="s">
        <v>841</v>
      </c>
      <c r="BU96" s="85" t="s">
        <v>841</v>
      </c>
      <c r="BV96" s="85" t="s">
        <v>841</v>
      </c>
      <c r="BW96" s="85" t="s">
        <v>841</v>
      </c>
      <c r="BX96" s="85" t="s">
        <v>841</v>
      </c>
      <c r="BY96" s="85" t="s">
        <v>841</v>
      </c>
      <c r="BZ96" s="85" t="s">
        <v>841</v>
      </c>
      <c r="CA96" s="85" t="s">
        <v>841</v>
      </c>
      <c r="CB96" s="85" t="s">
        <v>841</v>
      </c>
      <c r="CC96" s="85" t="s">
        <v>841</v>
      </c>
      <c r="CD96" s="85" t="s">
        <v>841</v>
      </c>
      <c r="CE96" s="85" t="s">
        <v>841</v>
      </c>
      <c r="CF96" s="85"/>
      <c r="CG96" s="85"/>
      <c r="CH96" s="85" t="s">
        <v>841</v>
      </c>
      <c r="CI96" s="85" t="s">
        <v>841</v>
      </c>
      <c r="CJ96" s="85" t="s">
        <v>841</v>
      </c>
      <c r="CK96" s="85" t="s">
        <v>841</v>
      </c>
      <c r="CL96" s="85"/>
      <c r="CM96" s="85" t="s">
        <v>842</v>
      </c>
      <c r="CN96" s="85"/>
      <c r="CO96" s="85" t="s">
        <v>492</v>
      </c>
      <c r="CP96" s="85">
        <v>5.5</v>
      </c>
      <c r="CQ96" s="85">
        <v>25</v>
      </c>
      <c r="CR96" s="85" t="s">
        <v>598</v>
      </c>
      <c r="CS96" s="85" t="s">
        <v>841</v>
      </c>
      <c r="CT96" s="85" t="s">
        <v>492</v>
      </c>
      <c r="CU96" s="85">
        <v>1363.7722172850399</v>
      </c>
      <c r="CV96" s="85" t="s">
        <v>44</v>
      </c>
      <c r="CW96" s="85">
        <v>145.00280178</v>
      </c>
      <c r="CX96" s="85">
        <v>-22.36568377</v>
      </c>
      <c r="CY96" s="85">
        <v>231.94</v>
      </c>
      <c r="CZ96" s="85"/>
      <c r="DA96" s="85" t="s">
        <v>884</v>
      </c>
      <c r="DC96" s="85">
        <v>3826</v>
      </c>
      <c r="DD96" s="85"/>
      <c r="DE96" s="85"/>
      <c r="DF96" s="85"/>
    </row>
    <row r="97" spans="1:110" x14ac:dyDescent="0.25">
      <c r="A97" s="84"/>
      <c r="B97" s="85">
        <v>26</v>
      </c>
      <c r="C97" s="85" t="s">
        <v>610</v>
      </c>
      <c r="D97" s="59">
        <f t="shared" si="67"/>
        <v>1.3181091812198881E-4</v>
      </c>
      <c r="E97" s="85">
        <v>171</v>
      </c>
      <c r="F97" s="85"/>
      <c r="G97" s="88"/>
      <c r="H97" s="85"/>
      <c r="I97" s="85">
        <v>1363.91</v>
      </c>
      <c r="J97" s="85"/>
      <c r="K97" s="85"/>
      <c r="L97" s="89">
        <v>24532</v>
      </c>
      <c r="M97" s="85">
        <v>8</v>
      </c>
      <c r="N97" s="85"/>
      <c r="O97" s="85"/>
      <c r="P97" s="85" t="s">
        <v>841</v>
      </c>
      <c r="Q97" s="85"/>
      <c r="R97" s="85"/>
      <c r="S97" s="85">
        <v>298</v>
      </c>
      <c r="T97" s="85"/>
      <c r="U97" s="85">
        <v>8</v>
      </c>
      <c r="V97" s="85">
        <v>5</v>
      </c>
      <c r="W97" s="85">
        <v>250</v>
      </c>
      <c r="X97" s="85">
        <v>268</v>
      </c>
      <c r="Y97" s="85"/>
      <c r="Z97" s="85">
        <v>112</v>
      </c>
      <c r="AA97" s="85" t="s">
        <v>841</v>
      </c>
      <c r="AB97" s="85">
        <v>220</v>
      </c>
      <c r="AC97" s="62">
        <f t="shared" si="68"/>
        <v>12.962270224186378</v>
      </c>
      <c r="AD97" s="62">
        <f t="shared" si="68"/>
        <v>0</v>
      </c>
      <c r="AE97" s="62">
        <f t="shared" si="69"/>
        <v>0.39920159680638723</v>
      </c>
      <c r="AF97" s="62">
        <f t="shared" si="69"/>
        <v>0.41131951299769659</v>
      </c>
      <c r="AG97" s="62">
        <f t="shared" si="70"/>
        <v>7.0515894282571283</v>
      </c>
      <c r="AH97" s="62">
        <f t="shared" si="70"/>
        <v>4.3929961217056626</v>
      </c>
      <c r="AI97" s="62">
        <f t="shared" si="70"/>
        <v>0</v>
      </c>
      <c r="AJ97" s="62">
        <f t="shared" si="71"/>
        <v>2.3318370712126386</v>
      </c>
      <c r="AK97" s="62"/>
      <c r="AL97" s="62">
        <f t="shared" si="72"/>
        <v>13.772791333990462</v>
      </c>
      <c r="AM97" s="62">
        <f t="shared" si="73"/>
        <v>13.776422621175431</v>
      </c>
      <c r="AN97" s="59">
        <f t="shared" si="74"/>
        <v>-1.3181091812198881E-4</v>
      </c>
      <c r="AO97" s="59" t="str">
        <f t="shared" si="44"/>
        <v>Pass</v>
      </c>
      <c r="AP97" s="63">
        <f t="shared" si="75"/>
        <v>941</v>
      </c>
      <c r="AQ97" s="90">
        <v>900</v>
      </c>
      <c r="AR97" s="85" t="s">
        <v>841</v>
      </c>
      <c r="AS97" s="85">
        <v>40</v>
      </c>
      <c r="AT97" s="62">
        <f t="shared" si="76"/>
        <v>0.42395308965149958</v>
      </c>
      <c r="AU97" s="64">
        <f t="shared" si="77"/>
        <v>1.5345786068091307E-2</v>
      </c>
      <c r="AV97" s="62">
        <f t="shared" si="78"/>
        <v>20.430180989210534</v>
      </c>
      <c r="AW97" s="62" t="str">
        <f t="shared" si="79"/>
        <v>poor quality</v>
      </c>
      <c r="AX97" s="62">
        <f t="shared" si="80"/>
        <v>0.62297956601132354</v>
      </c>
      <c r="AY97" s="62">
        <f t="shared" si="81"/>
        <v>0</v>
      </c>
      <c r="AZ97" s="62"/>
      <c r="BA97" s="62">
        <f t="shared" si="82"/>
        <v>0</v>
      </c>
      <c r="BB97" s="62">
        <f t="shared" si="83"/>
        <v>1.838205465032319</v>
      </c>
      <c r="BC97" s="62">
        <f t="shared" si="84"/>
        <v>0.11494161962353676</v>
      </c>
      <c r="BD97" s="62">
        <f t="shared" si="85"/>
        <v>5.6611576846307389E-2</v>
      </c>
      <c r="BE97" s="62">
        <f t="shared" si="86"/>
        <v>0.53080790572318093</v>
      </c>
      <c r="BF97" s="62">
        <f t="shared" si="87"/>
        <v>1.838205465032319</v>
      </c>
      <c r="BG97" s="62">
        <f t="shared" si="88"/>
        <v>0.94115055618364274</v>
      </c>
      <c r="BH97" s="62">
        <f t="shared" si="89"/>
        <v>2.8984799604215343E-2</v>
      </c>
      <c r="BI97" s="62">
        <f t="shared" si="90"/>
        <v>2.9864644212141918E-2</v>
      </c>
      <c r="BJ97" s="62">
        <f t="shared" si="90"/>
        <v>0.51185925564001555</v>
      </c>
      <c r="BK97" s="62">
        <f t="shared" si="91"/>
        <v>0.16926288742248832</v>
      </c>
      <c r="BL97" s="62">
        <f t="shared" si="92"/>
        <v>0.31887785693749598</v>
      </c>
      <c r="BM97" s="62">
        <f t="shared" si="93"/>
        <v>2.3572391801452359</v>
      </c>
      <c r="BN97" s="62">
        <f t="shared" si="94"/>
        <v>-4.6572391801452362</v>
      </c>
      <c r="BO97" s="62">
        <f t="shared" si="95"/>
        <v>3.3988077302032647</v>
      </c>
      <c r="BP97" s="62">
        <f t="shared" si="96"/>
        <v>6.252925573883869E-2</v>
      </c>
      <c r="BQ97" s="85" t="s">
        <v>841</v>
      </c>
      <c r="BS97" s="85" t="s">
        <v>841</v>
      </c>
      <c r="BT97" s="85" t="s">
        <v>841</v>
      </c>
      <c r="BU97" s="85" t="s">
        <v>841</v>
      </c>
      <c r="BV97" s="85" t="s">
        <v>841</v>
      </c>
      <c r="BW97" s="85" t="s">
        <v>841</v>
      </c>
      <c r="BX97" s="85" t="s">
        <v>841</v>
      </c>
      <c r="BY97" s="85" t="s">
        <v>841</v>
      </c>
      <c r="BZ97" s="85" t="s">
        <v>841</v>
      </c>
      <c r="CA97" s="85" t="s">
        <v>841</v>
      </c>
      <c r="CB97" s="85" t="s">
        <v>841</v>
      </c>
      <c r="CC97" s="85" t="s">
        <v>841</v>
      </c>
      <c r="CD97" s="85" t="s">
        <v>841</v>
      </c>
      <c r="CE97" s="85" t="s">
        <v>841</v>
      </c>
      <c r="CF97" s="85"/>
      <c r="CG97" s="85"/>
      <c r="CH97" s="85" t="s">
        <v>841</v>
      </c>
      <c r="CI97" s="85" t="s">
        <v>841</v>
      </c>
      <c r="CJ97" s="85" t="s">
        <v>841</v>
      </c>
      <c r="CK97" s="85" t="s">
        <v>841</v>
      </c>
      <c r="CL97" s="85"/>
      <c r="CM97" s="85" t="s">
        <v>842</v>
      </c>
      <c r="CN97" s="85"/>
      <c r="CO97" s="85" t="s">
        <v>492</v>
      </c>
      <c r="CP97" s="85" t="s">
        <v>841</v>
      </c>
      <c r="CQ97" s="85"/>
      <c r="CR97" s="85" t="s">
        <v>598</v>
      </c>
      <c r="CS97" s="85" t="s">
        <v>841</v>
      </c>
      <c r="CT97" s="85" t="s">
        <v>492</v>
      </c>
      <c r="CU97" s="85">
        <v>1363.7722172850399</v>
      </c>
      <c r="CV97" s="85" t="s">
        <v>44</v>
      </c>
      <c r="CW97" s="85">
        <v>145.00280178</v>
      </c>
      <c r="CX97" s="85">
        <v>-22.36568377</v>
      </c>
      <c r="CY97" s="85">
        <v>231.94</v>
      </c>
      <c r="CZ97" s="85"/>
      <c r="DA97" s="85" t="s">
        <v>884</v>
      </c>
      <c r="DC97" s="85">
        <v>3826</v>
      </c>
      <c r="DD97" s="85"/>
      <c r="DE97" s="85"/>
      <c r="DF97" s="85"/>
    </row>
    <row r="98" spans="1:110" x14ac:dyDescent="0.25">
      <c r="A98" s="84"/>
      <c r="B98" s="85">
        <v>28</v>
      </c>
      <c r="C98" s="85" t="s">
        <v>610</v>
      </c>
      <c r="D98" s="59">
        <f t="shared" si="67"/>
        <v>2.3184716924667323E-3</v>
      </c>
      <c r="E98" s="85">
        <v>173</v>
      </c>
      <c r="F98" s="85"/>
      <c r="G98" s="88"/>
      <c r="H98" s="85"/>
      <c r="I98" s="85">
        <v>1588.24</v>
      </c>
      <c r="J98" s="85"/>
      <c r="K98" s="85"/>
      <c r="L98" s="89">
        <v>24532</v>
      </c>
      <c r="M98" s="85">
        <v>8.3000000000000007</v>
      </c>
      <c r="N98" s="85"/>
      <c r="O98" s="85"/>
      <c r="P98" s="85">
        <v>3800</v>
      </c>
      <c r="Q98" s="85"/>
      <c r="R98" s="85"/>
      <c r="S98" s="85">
        <v>754</v>
      </c>
      <c r="T98" s="85"/>
      <c r="U98" s="85">
        <v>134</v>
      </c>
      <c r="V98" s="85">
        <v>4</v>
      </c>
      <c r="W98" s="85">
        <v>1220</v>
      </c>
      <c r="X98" s="85">
        <v>176</v>
      </c>
      <c r="Y98" s="85">
        <v>10</v>
      </c>
      <c r="Z98" s="85">
        <v>104</v>
      </c>
      <c r="AA98" s="85" t="s">
        <v>841</v>
      </c>
      <c r="AB98" s="85">
        <v>160</v>
      </c>
      <c r="AC98" s="62">
        <f t="shared" si="68"/>
        <v>32.797153520256813</v>
      </c>
      <c r="AD98" s="62">
        <f t="shared" si="68"/>
        <v>0</v>
      </c>
      <c r="AE98" s="62">
        <f t="shared" si="69"/>
        <v>6.6866267465069864</v>
      </c>
      <c r="AF98" s="62">
        <f t="shared" si="69"/>
        <v>0.32905561039815728</v>
      </c>
      <c r="AG98" s="62">
        <f t="shared" si="70"/>
        <v>34.411756409894785</v>
      </c>
      <c r="AH98" s="62">
        <f t="shared" si="70"/>
        <v>2.8849526769410323</v>
      </c>
      <c r="AI98" s="62">
        <f t="shared" si="70"/>
        <v>0.16666666666666666</v>
      </c>
      <c r="AJ98" s="62">
        <f t="shared" si="71"/>
        <v>2.1652772804117357</v>
      </c>
      <c r="AK98" s="62"/>
      <c r="AL98" s="62">
        <f t="shared" si="72"/>
        <v>39.812835877161959</v>
      </c>
      <c r="AM98" s="62">
        <f t="shared" si="73"/>
        <v>39.628653033914219</v>
      </c>
      <c r="AN98" s="59">
        <f t="shared" si="74"/>
        <v>2.3184716924667323E-3</v>
      </c>
      <c r="AO98" s="59" t="str">
        <f t="shared" si="44"/>
        <v>Pass</v>
      </c>
      <c r="AP98" s="63">
        <f t="shared" si="75"/>
        <v>2402</v>
      </c>
      <c r="AQ98" s="90">
        <v>2360</v>
      </c>
      <c r="AR98" s="85" t="s">
        <v>841</v>
      </c>
      <c r="AS98" s="85">
        <v>350</v>
      </c>
      <c r="AT98" s="62">
        <f t="shared" si="76"/>
        <v>1.7653457748097257</v>
      </c>
      <c r="AU98" s="64">
        <f t="shared" si="77"/>
        <v>4.4227890940863192E-2</v>
      </c>
      <c r="AV98" s="62">
        <f t="shared" si="78"/>
        <v>17.565037822964584</v>
      </c>
      <c r="AW98" s="62" t="str">
        <f t="shared" si="79"/>
        <v/>
      </c>
      <c r="AX98" s="62">
        <f t="shared" si="80"/>
        <v>8.383625184884462E-2</v>
      </c>
      <c r="AY98" s="62">
        <f t="shared" si="81"/>
        <v>0</v>
      </c>
      <c r="AZ98" s="62"/>
      <c r="BA98" s="62">
        <f t="shared" si="82"/>
        <v>0</v>
      </c>
      <c r="BB98" s="62">
        <f t="shared" si="83"/>
        <v>0.95307990471611881</v>
      </c>
      <c r="BC98" s="62">
        <f t="shared" si="84"/>
        <v>0.20387457917980173</v>
      </c>
      <c r="BD98" s="62">
        <f t="shared" si="85"/>
        <v>0.19431227708517396</v>
      </c>
      <c r="BE98" s="62">
        <f t="shared" si="86"/>
        <v>0.75054169786508196</v>
      </c>
      <c r="BF98" s="62">
        <f t="shared" si="87"/>
        <v>0.95307990471611881</v>
      </c>
      <c r="BG98" s="62">
        <f t="shared" si="88"/>
        <v>0.82378340546874762</v>
      </c>
      <c r="BH98" s="62">
        <f t="shared" si="89"/>
        <v>0.1679515311880275</v>
      </c>
      <c r="BI98" s="62">
        <f t="shared" si="90"/>
        <v>8.2650633432248197E-3</v>
      </c>
      <c r="BJ98" s="62">
        <f t="shared" si="90"/>
        <v>0.86835543919308056</v>
      </c>
      <c r="BK98" s="62">
        <f t="shared" si="91"/>
        <v>5.4639184394147597E-2</v>
      </c>
      <c r="BL98" s="62">
        <f t="shared" si="92"/>
        <v>7.2799665294505184E-2</v>
      </c>
      <c r="BM98" s="62">
        <f t="shared" si="93"/>
        <v>2.5398613063598749</v>
      </c>
      <c r="BN98" s="62">
        <f t="shared" si="94"/>
        <v>-4.5398613063598745</v>
      </c>
      <c r="BO98" s="62">
        <f t="shared" si="95"/>
        <v>2.1747929188304003</v>
      </c>
      <c r="BP98" s="62">
        <f t="shared" si="96"/>
        <v>0.21391131863233137</v>
      </c>
      <c r="BQ98" s="85" t="s">
        <v>841</v>
      </c>
      <c r="BS98" s="85" t="s">
        <v>841</v>
      </c>
      <c r="BT98" s="85" t="s">
        <v>841</v>
      </c>
      <c r="BU98" s="85" t="s">
        <v>841</v>
      </c>
      <c r="BV98" s="85" t="s">
        <v>841</v>
      </c>
      <c r="BW98" s="85" t="s">
        <v>841</v>
      </c>
      <c r="BX98" s="85" t="s">
        <v>841</v>
      </c>
      <c r="BY98" s="85" t="s">
        <v>841</v>
      </c>
      <c r="BZ98" s="85" t="s">
        <v>841</v>
      </c>
      <c r="CA98" s="85" t="s">
        <v>841</v>
      </c>
      <c r="CB98" s="85" t="s">
        <v>841</v>
      </c>
      <c r="CC98" s="85" t="s">
        <v>841</v>
      </c>
      <c r="CD98" s="85" t="s">
        <v>841</v>
      </c>
      <c r="CE98" s="85" t="s">
        <v>841</v>
      </c>
      <c r="CF98" s="85"/>
      <c r="CG98" s="85"/>
      <c r="CH98" s="85" t="s">
        <v>841</v>
      </c>
      <c r="CI98" s="85" t="s">
        <v>841</v>
      </c>
      <c r="CJ98" s="85" t="s">
        <v>841</v>
      </c>
      <c r="CK98" s="85" t="s">
        <v>841</v>
      </c>
      <c r="CL98" s="85"/>
      <c r="CM98" s="85" t="s">
        <v>842</v>
      </c>
      <c r="CN98" s="85"/>
      <c r="CO98" s="85" t="s">
        <v>492</v>
      </c>
      <c r="CP98" s="85">
        <v>2.6</v>
      </c>
      <c r="CQ98" s="85">
        <v>25</v>
      </c>
      <c r="CR98" s="85" t="s">
        <v>598</v>
      </c>
      <c r="CS98" s="85" t="s">
        <v>841</v>
      </c>
      <c r="CT98" s="85" t="s">
        <v>492</v>
      </c>
      <c r="CU98" s="85">
        <v>1588.0809540866101</v>
      </c>
      <c r="CV98" s="85" t="s">
        <v>44</v>
      </c>
      <c r="CW98" s="85">
        <v>145.00280178</v>
      </c>
      <c r="CX98" s="85">
        <v>-22.36568377</v>
      </c>
      <c r="CY98" s="85">
        <v>231.94</v>
      </c>
      <c r="CZ98" s="85"/>
      <c r="DA98" s="85" t="s">
        <v>884</v>
      </c>
      <c r="DC98" s="85">
        <v>3826</v>
      </c>
      <c r="DD98" s="85"/>
      <c r="DE98" s="85"/>
      <c r="DF98" s="85"/>
    </row>
    <row r="99" spans="1:110" x14ac:dyDescent="0.25">
      <c r="D99" s="59"/>
      <c r="AO99" s="59"/>
      <c r="BE99" s="62"/>
    </row>
    <row r="100" spans="1:110" x14ac:dyDescent="0.25">
      <c r="D100" s="59"/>
      <c r="AO100" s="59"/>
      <c r="BE100" s="62"/>
    </row>
    <row r="101" spans="1:110" x14ac:dyDescent="0.25">
      <c r="A101" s="77" t="s">
        <v>888</v>
      </c>
      <c r="D101" s="59"/>
      <c r="AO101" s="59"/>
      <c r="BE101" s="62"/>
    </row>
    <row r="102" spans="1:110" x14ac:dyDescent="0.25">
      <c r="D102" s="59"/>
      <c r="AO102" s="59"/>
      <c r="BE102" s="62"/>
    </row>
    <row r="103" spans="1:110" x14ac:dyDescent="0.25">
      <c r="A103" s="27">
        <v>2439</v>
      </c>
      <c r="D103" s="59">
        <f t="shared" ref="D103:D139" si="97">+ABS(AN103)</f>
        <v>1.6974359874444875E-4</v>
      </c>
      <c r="G103" s="30" t="s">
        <v>889</v>
      </c>
      <c r="H103" s="28">
        <v>744</v>
      </c>
      <c r="M103" s="28">
        <v>7.5</v>
      </c>
      <c r="P103" s="28">
        <v>6410</v>
      </c>
      <c r="S103" s="28">
        <v>1195</v>
      </c>
      <c r="U103" s="28">
        <v>190</v>
      </c>
      <c r="V103" s="28">
        <v>62.5</v>
      </c>
      <c r="W103" s="28">
        <v>2234</v>
      </c>
      <c r="X103" s="28">
        <v>73</v>
      </c>
      <c r="Z103" s="28">
        <v>116</v>
      </c>
      <c r="AB103" s="28">
        <v>60</v>
      </c>
      <c r="AC103" s="62">
        <f t="shared" ref="AC103:AD134" si="98">+S103/AC$2</f>
        <v>51.979573550009135</v>
      </c>
      <c r="AD103" s="62">
        <f t="shared" si="98"/>
        <v>0</v>
      </c>
      <c r="AE103" s="62">
        <f t="shared" ref="AE103:AF139" si="99">+(U103/AE$2)</f>
        <v>9.4810379241516962</v>
      </c>
      <c r="AF103" s="62">
        <f t="shared" si="99"/>
        <v>5.1414939124712076</v>
      </c>
      <c r="AG103" s="62">
        <f t="shared" ref="AG103:AI139" si="100">+W103/AG$2</f>
        <v>63.013003130905702</v>
      </c>
      <c r="AH103" s="62">
        <f t="shared" si="100"/>
        <v>1.1965996898675872</v>
      </c>
      <c r="AI103" s="62">
        <f t="shared" si="100"/>
        <v>0</v>
      </c>
      <c r="AJ103" s="62">
        <f t="shared" ref="AJ103:AJ139" si="101">Z103/AJ$2</f>
        <v>2.4151169666130898</v>
      </c>
      <c r="AK103" s="62"/>
      <c r="AL103" s="62">
        <f t="shared" ref="AL103:AL139" si="102">+(AC103+AD103+AE103+AF103)</f>
        <v>66.602105386632033</v>
      </c>
      <c r="AM103" s="62">
        <f t="shared" ref="AM103:AM139" si="103">+(AG103+AH103+AI103+AJ103)</f>
        <v>66.624719787386368</v>
      </c>
      <c r="AN103" s="59">
        <f t="shared" ref="AN103:AN153" si="104">+((AL103-AM103)/(AL103+AM103))</f>
        <v>-1.6974359874444875E-4</v>
      </c>
      <c r="AO103" s="59" t="str">
        <f t="shared" si="44"/>
        <v>Pass</v>
      </c>
      <c r="AP103" s="63">
        <f t="shared" ref="AP103:AP134" si="105">SUM(S103:Z103)</f>
        <v>3870.5</v>
      </c>
      <c r="AQ103" s="32">
        <v>3834.44</v>
      </c>
      <c r="AS103" s="28">
        <v>732</v>
      </c>
      <c r="AT103" s="62">
        <f t="shared" ref="AT103:AT153" si="106">(-BO103)+(BN103)-(-8.48)</f>
        <v>0.73480476970405206</v>
      </c>
      <c r="AU103" s="64">
        <f t="shared" ref="AU103:AU139" si="107">0.5*((S103/1000/AC$1)+(T103/1000/AD$1)+(U103/1000/AE$1)*4+(V103/1000/AF$1)*4+(W103/1000/AG$1)+(Z103/1000/AJ$1)*4+(X103/1000/AH$1))</f>
        <v>7.5132236988627213E-2</v>
      </c>
      <c r="AV103" s="62">
        <f t="shared" ref="AV103:AV139" si="108">(S103/22.9)/(SQRT(0.5*((U103/40.01)*2+(V103/24.3)*2)))</f>
        <v>19.286449478059399</v>
      </c>
      <c r="AW103" s="62" t="str">
        <f t="shared" ref="AW103:AW153" si="109">IF(AV103&gt;18,"poor quality","")</f>
        <v>poor quality</v>
      </c>
      <c r="AX103" s="62">
        <f t="shared" ref="AX103:AX139" si="110">+AH103/AG103</f>
        <v>1.89897264122093E-2</v>
      </c>
      <c r="AY103" s="62">
        <f t="shared" ref="AY103:AY139" si="111">+AD103/AG103</f>
        <v>0</v>
      </c>
      <c r="AZ103" s="62"/>
      <c r="BA103" s="62">
        <f t="shared" ref="BA103:BA139" si="112">+AD103/AL103</f>
        <v>0</v>
      </c>
      <c r="BB103" s="62">
        <f t="shared" ref="BB103:BB139" si="113">+AC103/AG103</f>
        <v>0.82490233709421401</v>
      </c>
      <c r="BC103" s="62">
        <f t="shared" ref="BC103:BC139" si="114">(AE103+AF103)/AG103</f>
        <v>0.23205578388710468</v>
      </c>
      <c r="BD103" s="62">
        <f t="shared" ref="BD103:BD139" si="115">+AE103/AG103</f>
        <v>0.15046161035136532</v>
      </c>
      <c r="BE103" s="65">
        <f t="shared" ref="BE103:BE139" si="116">+AJ103/AH103</f>
        <v>2.0183165573779656</v>
      </c>
      <c r="BF103" s="62">
        <f t="shared" ref="BF103:BF139" si="117">(AC103+AD103)/AG103</f>
        <v>0.82490233709421401</v>
      </c>
      <c r="BG103" s="62">
        <f t="shared" ref="BG103:BG139" si="118">+AC103/AL103</f>
        <v>0.78044940543939856</v>
      </c>
      <c r="BH103" s="62">
        <f t="shared" ref="BH103:BH139" si="119">+AE103/AL103</f>
        <v>0.14235342665390682</v>
      </c>
      <c r="BI103" s="62">
        <f t="shared" ref="BI103:BJ139" si="120">+AF103/AL103</f>
        <v>7.7197167906694689E-2</v>
      </c>
      <c r="BJ103" s="62">
        <f t="shared" si="120"/>
        <v>0.9457901411367069</v>
      </c>
      <c r="BK103" s="62">
        <f t="shared" ref="BK103:BK139" si="121">AJ103/AM103</f>
        <v>3.6249562839742379E-2</v>
      </c>
      <c r="BL103" s="62">
        <f t="shared" ref="BL103:BL139" si="122">AH103/AM103</f>
        <v>1.7960296023550884E-2</v>
      </c>
      <c r="BM103" s="62">
        <f t="shared" ref="BM103:BM139" si="123">(-LOG(AH103/1000))</f>
        <v>2.9220511140535685</v>
      </c>
      <c r="BN103" s="62">
        <f t="shared" ref="BN103:BN139" si="124">(-10.3)+M103+(-BM103)</f>
        <v>-5.7220511140535688</v>
      </c>
      <c r="BO103" s="62">
        <f t="shared" ref="BO103:BO139" si="125">(-LOG((AE103)/1000))</f>
        <v>2.0231441162423791</v>
      </c>
      <c r="BP103" s="62">
        <f t="shared" ref="BP103:BP139" si="126">(AE103+AF103)/(AC103+AD103)</f>
        <v>0.28131303967999433</v>
      </c>
      <c r="BX103" s="28">
        <v>1.05</v>
      </c>
    </row>
    <row r="104" spans="1:110" x14ac:dyDescent="0.25">
      <c r="A104" s="27">
        <v>5940</v>
      </c>
      <c r="D104" s="59">
        <f t="shared" si="97"/>
        <v>3.7868493372379751E-3</v>
      </c>
      <c r="G104" s="30" t="s">
        <v>889</v>
      </c>
      <c r="H104" s="28">
        <v>744</v>
      </c>
      <c r="I104" s="28">
        <v>203</v>
      </c>
      <c r="M104" s="28">
        <v>7.5</v>
      </c>
      <c r="S104" s="28">
        <v>2755.6</v>
      </c>
      <c r="U104" s="28">
        <v>572</v>
      </c>
      <c r="V104" s="28">
        <v>572</v>
      </c>
      <c r="W104" s="28">
        <v>6046</v>
      </c>
      <c r="Y104" s="28">
        <v>95.8</v>
      </c>
      <c r="Z104" s="28">
        <v>1049.5999999999999</v>
      </c>
      <c r="AB104" s="28">
        <v>160</v>
      </c>
      <c r="AC104" s="62">
        <f t="shared" si="98"/>
        <v>119.86185177774492</v>
      </c>
      <c r="AD104" s="62">
        <f t="shared" si="98"/>
        <v>0</v>
      </c>
      <c r="AE104" s="62">
        <f t="shared" si="99"/>
        <v>28.542914171656687</v>
      </c>
      <c r="AF104" s="62">
        <f t="shared" si="99"/>
        <v>47.054952286936491</v>
      </c>
      <c r="AG104" s="62">
        <f t="shared" si="100"/>
        <v>170.5356387329704</v>
      </c>
      <c r="AH104" s="62">
        <f t="shared" si="100"/>
        <v>0</v>
      </c>
      <c r="AI104" s="62">
        <f t="shared" si="100"/>
        <v>1.5966666666666667</v>
      </c>
      <c r="AJ104" s="62">
        <f t="shared" si="101"/>
        <v>21.852644553078441</v>
      </c>
      <c r="AK104" s="62"/>
      <c r="AL104" s="62">
        <f t="shared" si="102"/>
        <v>195.45971823633809</v>
      </c>
      <c r="AM104" s="62">
        <f t="shared" si="103"/>
        <v>193.98494995271551</v>
      </c>
      <c r="AN104" s="59">
        <f t="shared" si="104"/>
        <v>3.7868493372379751E-3</v>
      </c>
      <c r="AO104" s="59" t="str">
        <f t="shared" si="44"/>
        <v>Pass</v>
      </c>
      <c r="AP104" s="63">
        <f t="shared" si="105"/>
        <v>11091</v>
      </c>
      <c r="AQ104" s="32">
        <v>11091.5</v>
      </c>
      <c r="AS104" s="28">
        <v>3783</v>
      </c>
      <c r="AT104" s="62" t="e">
        <f t="shared" si="106"/>
        <v>#NUM!</v>
      </c>
      <c r="AU104" s="64">
        <f t="shared" si="107"/>
        <v>0.24264925626702927</v>
      </c>
      <c r="AV104" s="62">
        <f t="shared" si="108"/>
        <v>19.562791986244239</v>
      </c>
      <c r="AW104" s="62" t="str">
        <f t="shared" si="109"/>
        <v>poor quality</v>
      </c>
      <c r="AX104" s="62">
        <f t="shared" si="110"/>
        <v>0</v>
      </c>
      <c r="AY104" s="62">
        <f t="shared" si="111"/>
        <v>0</v>
      </c>
      <c r="AZ104" s="62"/>
      <c r="BA104" s="62">
        <f t="shared" si="112"/>
        <v>0</v>
      </c>
      <c r="BB104" s="62">
        <f t="shared" si="113"/>
        <v>0.70285514903678314</v>
      </c>
      <c r="BC104" s="62">
        <f t="shared" si="114"/>
        <v>0.44329658609932254</v>
      </c>
      <c r="BD104" s="62">
        <f t="shared" si="115"/>
        <v>0.16737213630958395</v>
      </c>
      <c r="BE104" s="62" t="e">
        <f t="shared" si="116"/>
        <v>#DIV/0!</v>
      </c>
      <c r="BF104" s="62">
        <f t="shared" si="117"/>
        <v>0.70285514903678314</v>
      </c>
      <c r="BG104" s="62">
        <f t="shared" si="118"/>
        <v>0.61323045412771549</v>
      </c>
      <c r="BH104" s="62">
        <f t="shared" si="119"/>
        <v>0.14602964963422446</v>
      </c>
      <c r="BI104" s="62">
        <f t="shared" si="120"/>
        <v>0.24073989623806008</v>
      </c>
      <c r="BJ104" s="62">
        <f t="shared" si="120"/>
        <v>0.8791178840138838</v>
      </c>
      <c r="BK104" s="62">
        <f t="shared" si="121"/>
        <v>0.11265123690474492</v>
      </c>
      <c r="BL104" s="62">
        <f t="shared" si="122"/>
        <v>0</v>
      </c>
      <c r="BM104" s="62" t="e">
        <f t="shared" si="123"/>
        <v>#NUM!</v>
      </c>
      <c r="BN104" s="62" t="e">
        <f t="shared" si="124"/>
        <v>#NUM!</v>
      </c>
      <c r="BO104" s="62">
        <f t="shared" si="125"/>
        <v>1.5445016884021838</v>
      </c>
      <c r="BP104" s="62">
        <f t="shared" si="126"/>
        <v>0.63070831409121986</v>
      </c>
      <c r="BX104" s="28">
        <v>0.5</v>
      </c>
    </row>
    <row r="105" spans="1:110" x14ac:dyDescent="0.25">
      <c r="A105" s="27">
        <v>6559</v>
      </c>
      <c r="D105" s="59">
        <f t="shared" si="97"/>
        <v>2.3990765438471878E-3</v>
      </c>
      <c r="G105" s="30" t="s">
        <v>889</v>
      </c>
      <c r="H105" s="28">
        <v>744</v>
      </c>
      <c r="M105" s="28">
        <v>7.8</v>
      </c>
      <c r="P105" s="28">
        <v>6500</v>
      </c>
      <c r="S105" s="28">
        <v>1201</v>
      </c>
      <c r="U105" s="28">
        <v>110</v>
      </c>
      <c r="V105" s="28">
        <v>108</v>
      </c>
      <c r="W105" s="28">
        <v>2075</v>
      </c>
      <c r="X105" s="28">
        <v>208</v>
      </c>
      <c r="Z105" s="28">
        <v>240</v>
      </c>
      <c r="AB105" s="28">
        <v>171</v>
      </c>
      <c r="AC105" s="62">
        <f t="shared" si="98"/>
        <v>52.240558856536381</v>
      </c>
      <c r="AD105" s="62">
        <f t="shared" si="98"/>
        <v>0</v>
      </c>
      <c r="AE105" s="62">
        <f t="shared" si="99"/>
        <v>5.4890219560878242</v>
      </c>
      <c r="AF105" s="62">
        <f t="shared" si="99"/>
        <v>8.8845014807502469</v>
      </c>
      <c r="AG105" s="62">
        <f t="shared" si="100"/>
        <v>58.528192254534169</v>
      </c>
      <c r="AH105" s="62">
        <f t="shared" si="100"/>
        <v>3.4094895272939474</v>
      </c>
      <c r="AI105" s="62">
        <f t="shared" si="100"/>
        <v>0</v>
      </c>
      <c r="AJ105" s="62">
        <f t="shared" si="101"/>
        <v>4.996793724027083</v>
      </c>
      <c r="AK105" s="62"/>
      <c r="AL105" s="62">
        <f t="shared" si="102"/>
        <v>66.614082293374452</v>
      </c>
      <c r="AM105" s="62">
        <f t="shared" si="103"/>
        <v>66.934475505855204</v>
      </c>
      <c r="AN105" s="59">
        <f t="shared" si="104"/>
        <v>-2.3990765438471878E-3</v>
      </c>
      <c r="AO105" s="59" t="str">
        <f t="shared" si="44"/>
        <v>Pass</v>
      </c>
      <c r="AP105" s="63">
        <f t="shared" si="105"/>
        <v>3942</v>
      </c>
      <c r="AQ105" s="32">
        <v>3837.37</v>
      </c>
      <c r="AS105" s="28">
        <v>719</v>
      </c>
      <c r="AT105" s="62">
        <f t="shared" si="106"/>
        <v>1.2521843287517536</v>
      </c>
      <c r="AU105" s="64">
        <f t="shared" si="107"/>
        <v>7.645943748004741E-2</v>
      </c>
      <c r="AV105" s="62">
        <f t="shared" si="108"/>
        <v>19.553731155413811</v>
      </c>
      <c r="AW105" s="62" t="str">
        <f t="shared" si="109"/>
        <v>poor quality</v>
      </c>
      <c r="AX105" s="62">
        <f t="shared" si="110"/>
        <v>5.8253798655977025E-2</v>
      </c>
      <c r="AY105" s="62">
        <f t="shared" si="111"/>
        <v>0</v>
      </c>
      <c r="AZ105" s="62"/>
      <c r="BA105" s="62">
        <f t="shared" si="112"/>
        <v>0</v>
      </c>
      <c r="BB105" s="62">
        <f t="shared" si="113"/>
        <v>0.89257085934495639</v>
      </c>
      <c r="BC105" s="62">
        <f t="shared" si="114"/>
        <v>0.24558290429215429</v>
      </c>
      <c r="BD105" s="62">
        <f t="shared" si="115"/>
        <v>9.3784238751412841E-2</v>
      </c>
      <c r="BE105" s="65">
        <f t="shared" si="116"/>
        <v>1.4655547946477934</v>
      </c>
      <c r="BF105" s="62">
        <f t="shared" si="117"/>
        <v>0.89257085934495639</v>
      </c>
      <c r="BG105" s="62">
        <f t="shared" si="118"/>
        <v>0.78422695409154219</v>
      </c>
      <c r="BH105" s="62">
        <f t="shared" si="119"/>
        <v>8.2400323882173651E-2</v>
      </c>
      <c r="BI105" s="62">
        <f t="shared" si="120"/>
        <v>0.13337272202628414</v>
      </c>
      <c r="BJ105" s="62">
        <f t="shared" si="120"/>
        <v>0.87441026185996362</v>
      </c>
      <c r="BK105" s="62">
        <f t="shared" si="121"/>
        <v>7.4652018802925865E-2</v>
      </c>
      <c r="BL105" s="62">
        <f t="shared" si="122"/>
        <v>5.0937719337110464E-2</v>
      </c>
      <c r="BM105" s="62">
        <f t="shared" si="123"/>
        <v>2.4673106392112629</v>
      </c>
      <c r="BN105" s="62">
        <f t="shared" si="124"/>
        <v>-4.9673106392112638</v>
      </c>
      <c r="BO105" s="62">
        <f t="shared" si="125"/>
        <v>2.2605050320369831</v>
      </c>
      <c r="BP105" s="62">
        <f t="shared" si="126"/>
        <v>0.27514107336238119</v>
      </c>
      <c r="BX105" s="28">
        <v>1.1000000000000001</v>
      </c>
    </row>
    <row r="106" spans="1:110" x14ac:dyDescent="0.25">
      <c r="A106" s="27">
        <v>11644</v>
      </c>
      <c r="D106" s="59">
        <f t="shared" si="97"/>
        <v>5.0673772749772481E-3</v>
      </c>
      <c r="G106" s="30" t="s">
        <v>890</v>
      </c>
      <c r="H106" s="28">
        <v>744</v>
      </c>
      <c r="I106" s="28">
        <v>25</v>
      </c>
      <c r="S106" s="28">
        <v>6010.3</v>
      </c>
      <c r="U106" s="28">
        <v>570.6</v>
      </c>
      <c r="V106" s="28">
        <v>447.6</v>
      </c>
      <c r="W106" s="28">
        <v>9613.9</v>
      </c>
      <c r="Y106" s="28">
        <v>213.1</v>
      </c>
      <c r="Z106" s="28">
        <v>2339.5</v>
      </c>
      <c r="AB106" s="28">
        <v>356</v>
      </c>
      <c r="AC106" s="62">
        <f t="shared" si="98"/>
        <v>261.43333130344763</v>
      </c>
      <c r="AD106" s="62">
        <f t="shared" si="98"/>
        <v>0</v>
      </c>
      <c r="AE106" s="62">
        <f t="shared" si="99"/>
        <v>28.473053892215571</v>
      </c>
      <c r="AF106" s="62">
        <f t="shared" si="99"/>
        <v>36.821322803553798</v>
      </c>
      <c r="AG106" s="62">
        <f t="shared" si="100"/>
        <v>271.17310241728484</v>
      </c>
      <c r="AH106" s="62">
        <f t="shared" si="100"/>
        <v>0</v>
      </c>
      <c r="AI106" s="62">
        <f t="shared" si="100"/>
        <v>3.5516666666666667</v>
      </c>
      <c r="AJ106" s="62">
        <f t="shared" si="101"/>
        <v>48.708328822338999</v>
      </c>
      <c r="AK106" s="62"/>
      <c r="AL106" s="62">
        <f t="shared" si="102"/>
        <v>326.72770799921699</v>
      </c>
      <c r="AM106" s="62">
        <f t="shared" si="103"/>
        <v>323.43309790629053</v>
      </c>
      <c r="AN106" s="59">
        <f t="shared" si="104"/>
        <v>5.0673772749772481E-3</v>
      </c>
      <c r="AO106" s="59" t="str">
        <f t="shared" si="44"/>
        <v>Pass</v>
      </c>
      <c r="AP106" s="63">
        <f t="shared" si="105"/>
        <v>19195</v>
      </c>
      <c r="AQ106" s="32">
        <v>19195.3</v>
      </c>
      <c r="AS106" s="28">
        <v>3268</v>
      </c>
      <c r="AT106" s="62" t="e">
        <f t="shared" si="106"/>
        <v>#NUM!</v>
      </c>
      <c r="AU106" s="64">
        <f t="shared" si="107"/>
        <v>0.3803059223784746</v>
      </c>
      <c r="AV106" s="62">
        <f t="shared" si="108"/>
        <v>45.910471383915365</v>
      </c>
      <c r="AW106" s="62" t="str">
        <f t="shared" si="109"/>
        <v>poor quality</v>
      </c>
      <c r="AX106" s="62">
        <f t="shared" si="110"/>
        <v>0</v>
      </c>
      <c r="AY106" s="62">
        <f t="shared" si="111"/>
        <v>0</v>
      </c>
      <c r="AZ106" s="62"/>
      <c r="BA106" s="62">
        <f t="shared" si="112"/>
        <v>0</v>
      </c>
      <c r="BB106" s="62">
        <f t="shared" si="113"/>
        <v>0.96408282743747375</v>
      </c>
      <c r="BC106" s="62">
        <f t="shared" si="114"/>
        <v>0.24078485702941696</v>
      </c>
      <c r="BD106" s="62">
        <f t="shared" si="115"/>
        <v>0.10499955061324943</v>
      </c>
      <c r="BE106" s="62" t="e">
        <f t="shared" si="116"/>
        <v>#DIV/0!</v>
      </c>
      <c r="BF106" s="62">
        <f t="shared" si="117"/>
        <v>0.96408282743747375</v>
      </c>
      <c r="BG106" s="62">
        <f t="shared" si="118"/>
        <v>0.80015659799527672</v>
      </c>
      <c r="BH106" s="62">
        <f t="shared" si="119"/>
        <v>8.7146125642591069E-2</v>
      </c>
      <c r="BI106" s="62">
        <f t="shared" si="120"/>
        <v>0.11269727636213223</v>
      </c>
      <c r="BJ106" s="62">
        <f t="shared" si="120"/>
        <v>0.83842100320806634</v>
      </c>
      <c r="BK106" s="62">
        <f t="shared" si="121"/>
        <v>0.15059784894510531</v>
      </c>
      <c r="BL106" s="62">
        <f t="shared" si="122"/>
        <v>0</v>
      </c>
      <c r="BM106" s="62" t="e">
        <f t="shared" si="123"/>
        <v>#NUM!</v>
      </c>
      <c r="BN106" s="62" t="e">
        <f t="shared" si="124"/>
        <v>#NUM!</v>
      </c>
      <c r="BO106" s="62">
        <f t="shared" si="125"/>
        <v>1.5455659498741505</v>
      </c>
      <c r="BP106" s="62">
        <f t="shared" si="126"/>
        <v>0.2497553635193582</v>
      </c>
      <c r="BX106" s="28">
        <v>0.3</v>
      </c>
    </row>
    <row r="107" spans="1:110" x14ac:dyDescent="0.25">
      <c r="A107" s="27">
        <v>11644</v>
      </c>
      <c r="D107" s="59">
        <f t="shared" si="97"/>
        <v>2.2410955866140041E-3</v>
      </c>
      <c r="G107" s="30" t="s">
        <v>890</v>
      </c>
      <c r="H107" s="28">
        <v>744</v>
      </c>
      <c r="I107" s="28">
        <v>127</v>
      </c>
      <c r="S107" s="28">
        <v>3572.1</v>
      </c>
      <c r="U107" s="28">
        <v>533.4</v>
      </c>
      <c r="V107" s="28">
        <v>321.8</v>
      </c>
      <c r="W107" s="28">
        <v>6751</v>
      </c>
      <c r="Y107" s="28">
        <v>65.8</v>
      </c>
      <c r="Z107" s="28">
        <v>769.3</v>
      </c>
      <c r="AB107" s="28">
        <v>110</v>
      </c>
      <c r="AC107" s="62">
        <f t="shared" si="98"/>
        <v>155.37760224099384</v>
      </c>
      <c r="AD107" s="62">
        <f t="shared" si="98"/>
        <v>0</v>
      </c>
      <c r="AE107" s="62">
        <f t="shared" si="99"/>
        <v>26.616766467065869</v>
      </c>
      <c r="AF107" s="62">
        <f t="shared" si="99"/>
        <v>26.472523856531755</v>
      </c>
      <c r="AG107" s="62">
        <f t="shared" si="100"/>
        <v>190.42112092065551</v>
      </c>
      <c r="AH107" s="62">
        <f t="shared" si="100"/>
        <v>0</v>
      </c>
      <c r="AI107" s="62">
        <f t="shared" si="100"/>
        <v>1.0966666666666667</v>
      </c>
      <c r="AJ107" s="62">
        <f t="shared" si="101"/>
        <v>16.016805882891809</v>
      </c>
      <c r="AK107" s="62"/>
      <c r="AL107" s="62">
        <f t="shared" si="102"/>
        <v>208.46689256459146</v>
      </c>
      <c r="AM107" s="62">
        <f t="shared" si="103"/>
        <v>207.53459347021399</v>
      </c>
      <c r="AN107" s="59">
        <f t="shared" si="104"/>
        <v>2.2410955866140041E-3</v>
      </c>
      <c r="AO107" s="59" t="str">
        <f t="shared" si="44"/>
        <v>Pass</v>
      </c>
      <c r="AP107" s="63">
        <f t="shared" si="105"/>
        <v>12013.399999999998</v>
      </c>
      <c r="AQ107" s="32">
        <v>12013.7</v>
      </c>
      <c r="AS107" s="28">
        <v>2657</v>
      </c>
      <c r="AT107" s="62" t="e">
        <f t="shared" si="106"/>
        <v>#NUM!</v>
      </c>
      <c r="AU107" s="64">
        <f t="shared" si="107"/>
        <v>0.24200545778731411</v>
      </c>
      <c r="AV107" s="62">
        <f t="shared" si="108"/>
        <v>30.259089605849944</v>
      </c>
      <c r="AW107" s="62" t="str">
        <f t="shared" si="109"/>
        <v>poor quality</v>
      </c>
      <c r="AX107" s="62">
        <f t="shared" si="110"/>
        <v>0</v>
      </c>
      <c r="AY107" s="62">
        <f t="shared" si="111"/>
        <v>0</v>
      </c>
      <c r="AZ107" s="62"/>
      <c r="BA107" s="62">
        <f t="shared" si="112"/>
        <v>0</v>
      </c>
      <c r="BB107" s="62">
        <f t="shared" si="113"/>
        <v>0.81596832058212931</v>
      </c>
      <c r="BC107" s="62">
        <f t="shared" si="114"/>
        <v>0.27879937932787835</v>
      </c>
      <c r="BD107" s="62">
        <f t="shared" si="115"/>
        <v>0.13977843601790643</v>
      </c>
      <c r="BE107" s="62" t="e">
        <f t="shared" si="116"/>
        <v>#DIV/0!</v>
      </c>
      <c r="BF107" s="62">
        <f t="shared" si="117"/>
        <v>0.81596832058212931</v>
      </c>
      <c r="BG107" s="62">
        <f t="shared" si="118"/>
        <v>0.74533466839513418</v>
      </c>
      <c r="BH107" s="62">
        <f t="shared" si="119"/>
        <v>0.1276786262778821</v>
      </c>
      <c r="BI107" s="62">
        <f t="shared" si="120"/>
        <v>0.12698670532698375</v>
      </c>
      <c r="BJ107" s="62">
        <f t="shared" si="120"/>
        <v>0.91753918099434995</v>
      </c>
      <c r="BK107" s="62">
        <f t="shared" si="121"/>
        <v>7.7176559411482354E-2</v>
      </c>
      <c r="BL107" s="62">
        <f t="shared" si="122"/>
        <v>0</v>
      </c>
      <c r="BM107" s="62" t="e">
        <f t="shared" si="123"/>
        <v>#NUM!</v>
      </c>
      <c r="BN107" s="62" t="e">
        <f t="shared" si="124"/>
        <v>#NUM!</v>
      </c>
      <c r="BO107" s="62">
        <f t="shared" si="125"/>
        <v>1.5748447058413508</v>
      </c>
      <c r="BP107" s="62">
        <f t="shared" si="126"/>
        <v>0.34167917098665901</v>
      </c>
      <c r="BX107" s="28">
        <v>0.3</v>
      </c>
    </row>
    <row r="108" spans="1:110" x14ac:dyDescent="0.25">
      <c r="A108" s="27">
        <v>11644</v>
      </c>
      <c r="D108" s="59">
        <f t="shared" si="97"/>
        <v>2.4445483661436093E-3</v>
      </c>
      <c r="G108" s="30" t="s">
        <v>890</v>
      </c>
      <c r="H108" s="28">
        <v>744</v>
      </c>
      <c r="I108" s="28">
        <v>188</v>
      </c>
      <c r="S108" s="28">
        <v>3587.9</v>
      </c>
      <c r="U108" s="28">
        <v>624.9</v>
      </c>
      <c r="V108" s="28">
        <v>231.7</v>
      </c>
      <c r="W108" s="28">
        <v>6512.2</v>
      </c>
      <c r="Y108" s="28">
        <v>64.400000000000006</v>
      </c>
      <c r="Z108" s="28">
        <v>986.7</v>
      </c>
      <c r="AB108" s="28">
        <v>108</v>
      </c>
      <c r="AC108" s="62">
        <f t="shared" si="98"/>
        <v>156.06486354818225</v>
      </c>
      <c r="AD108" s="62">
        <f t="shared" si="98"/>
        <v>0</v>
      </c>
      <c r="AE108" s="62">
        <f t="shared" si="99"/>
        <v>31.182634730538922</v>
      </c>
      <c r="AF108" s="62">
        <f t="shared" si="99"/>
        <v>19.060546232313261</v>
      </c>
      <c r="AG108" s="62">
        <f t="shared" si="100"/>
        <v>183.68544269878427</v>
      </c>
      <c r="AH108" s="62">
        <f t="shared" si="100"/>
        <v>0</v>
      </c>
      <c r="AI108" s="62">
        <f t="shared" si="100"/>
        <v>1.0733333333333335</v>
      </c>
      <c r="AJ108" s="62">
        <f t="shared" si="101"/>
        <v>20.543068197906344</v>
      </c>
      <c r="AK108" s="62"/>
      <c r="AL108" s="62">
        <f t="shared" si="102"/>
        <v>206.30804451103444</v>
      </c>
      <c r="AM108" s="62">
        <f t="shared" si="103"/>
        <v>205.30184423002393</v>
      </c>
      <c r="AN108" s="59">
        <f t="shared" si="104"/>
        <v>2.4445483661436093E-3</v>
      </c>
      <c r="AO108" s="59" t="str">
        <f t="shared" si="44"/>
        <v>Pass</v>
      </c>
      <c r="AP108" s="63">
        <f t="shared" si="105"/>
        <v>12007.800000000001</v>
      </c>
      <c r="AS108" s="28">
        <v>2515</v>
      </c>
      <c r="AT108" s="62" t="e">
        <f t="shared" si="106"/>
        <v>#NUM!</v>
      </c>
      <c r="AU108" s="64">
        <f t="shared" si="107"/>
        <v>0.24066140228424179</v>
      </c>
      <c r="AV108" s="62">
        <f t="shared" si="108"/>
        <v>31.239565900408902</v>
      </c>
      <c r="AW108" s="62" t="str">
        <f t="shared" si="109"/>
        <v>poor quality</v>
      </c>
      <c r="AX108" s="62">
        <f t="shared" si="110"/>
        <v>0</v>
      </c>
      <c r="AY108" s="62">
        <f t="shared" si="111"/>
        <v>0</v>
      </c>
      <c r="AZ108" s="62"/>
      <c r="BA108" s="62">
        <f t="shared" si="112"/>
        <v>0</v>
      </c>
      <c r="BB108" s="62">
        <f t="shared" si="113"/>
        <v>0.84963109354345789</v>
      </c>
      <c r="BC108" s="62">
        <f t="shared" si="114"/>
        <v>0.27352837668929064</v>
      </c>
      <c r="BD108" s="62">
        <f t="shared" si="115"/>
        <v>0.16976105603356725</v>
      </c>
      <c r="BE108" s="62" t="e">
        <f t="shared" si="116"/>
        <v>#DIV/0!</v>
      </c>
      <c r="BF108" s="62">
        <f t="shared" si="117"/>
        <v>0.84963109354345789</v>
      </c>
      <c r="BG108" s="62">
        <f t="shared" si="118"/>
        <v>0.75646523584704461</v>
      </c>
      <c r="BH108" s="62">
        <f t="shared" si="119"/>
        <v>0.1511459953219183</v>
      </c>
      <c r="BI108" s="62">
        <f t="shared" si="120"/>
        <v>9.2388768831037041E-2</v>
      </c>
      <c r="BJ108" s="62">
        <f t="shared" si="120"/>
        <v>0.89470917023511853</v>
      </c>
      <c r="BK108" s="62">
        <f t="shared" si="121"/>
        <v>0.10006275528090003</v>
      </c>
      <c r="BL108" s="62">
        <f t="shared" si="122"/>
        <v>0</v>
      </c>
      <c r="BM108" s="62" t="e">
        <f t="shared" si="123"/>
        <v>#NUM!</v>
      </c>
      <c r="BN108" s="62" t="e">
        <f t="shared" si="124"/>
        <v>#NUM!</v>
      </c>
      <c r="BO108" s="62">
        <f t="shared" si="125"/>
        <v>1.5060871925277999</v>
      </c>
      <c r="BP108" s="62">
        <f t="shared" si="126"/>
        <v>0.3219378136792494</v>
      </c>
      <c r="BX108" s="28">
        <v>0.3</v>
      </c>
    </row>
    <row r="109" spans="1:110" x14ac:dyDescent="0.25">
      <c r="A109" s="27">
        <v>11644</v>
      </c>
      <c r="D109" s="59">
        <f t="shared" si="97"/>
        <v>6.73031135343967E-3</v>
      </c>
      <c r="G109" s="30" t="s">
        <v>890</v>
      </c>
      <c r="H109" s="28">
        <v>744</v>
      </c>
      <c r="I109" s="28">
        <v>289</v>
      </c>
      <c r="S109" s="28">
        <v>985.3</v>
      </c>
      <c r="U109" s="28">
        <v>198.8</v>
      </c>
      <c r="V109" s="28">
        <v>84.4</v>
      </c>
      <c r="W109" s="28">
        <v>1833.3</v>
      </c>
      <c r="Y109" s="28">
        <v>48.6</v>
      </c>
      <c r="Z109" s="28">
        <v>307.5</v>
      </c>
      <c r="AB109" s="28">
        <v>81</v>
      </c>
      <c r="AC109" s="62">
        <f t="shared" si="98"/>
        <v>42.85813708688201</v>
      </c>
      <c r="AD109" s="62">
        <f t="shared" si="98"/>
        <v>0</v>
      </c>
      <c r="AE109" s="62">
        <f t="shared" si="99"/>
        <v>9.920159680638724</v>
      </c>
      <c r="AF109" s="62">
        <f t="shared" si="99"/>
        <v>6.9430733794011186</v>
      </c>
      <c r="AG109" s="62">
        <f t="shared" si="100"/>
        <v>51.710715595295177</v>
      </c>
      <c r="AH109" s="62">
        <f t="shared" si="100"/>
        <v>0</v>
      </c>
      <c r="AI109" s="62">
        <f t="shared" si="100"/>
        <v>0.81</v>
      </c>
      <c r="AJ109" s="62">
        <f t="shared" si="101"/>
        <v>6.4021419589096995</v>
      </c>
      <c r="AK109" s="62"/>
      <c r="AL109" s="62">
        <f t="shared" si="102"/>
        <v>59.721370146921856</v>
      </c>
      <c r="AM109" s="62">
        <f t="shared" si="103"/>
        <v>58.922857554204882</v>
      </c>
      <c r="AN109" s="59">
        <f t="shared" si="104"/>
        <v>6.73031135343967E-3</v>
      </c>
      <c r="AO109" s="59" t="str">
        <f t="shared" si="44"/>
        <v>Pass</v>
      </c>
      <c r="AP109" s="63">
        <f t="shared" si="105"/>
        <v>3457.9</v>
      </c>
      <c r="AS109" s="28">
        <v>844</v>
      </c>
      <c r="AT109" s="62" t="e">
        <f t="shared" si="106"/>
        <v>#NUM!</v>
      </c>
      <c r="AU109" s="64">
        <f t="shared" si="107"/>
        <v>7.0549801360038134E-2</v>
      </c>
      <c r="AV109" s="62">
        <f t="shared" si="108"/>
        <v>14.808466907788684</v>
      </c>
      <c r="AW109" s="62" t="str">
        <f t="shared" si="109"/>
        <v/>
      </c>
      <c r="AX109" s="62">
        <f t="shared" si="110"/>
        <v>0</v>
      </c>
      <c r="AY109" s="62">
        <f t="shared" si="111"/>
        <v>0</v>
      </c>
      <c r="AZ109" s="62"/>
      <c r="BA109" s="62">
        <f t="shared" si="112"/>
        <v>0</v>
      </c>
      <c r="BB109" s="62">
        <f t="shared" si="113"/>
        <v>0.82880572418110943</v>
      </c>
      <c r="BC109" s="62">
        <f t="shared" si="114"/>
        <v>0.32610713013559839</v>
      </c>
      <c r="BD109" s="62">
        <f t="shared" si="115"/>
        <v>0.19183953589575339</v>
      </c>
      <c r="BE109" s="62" t="e">
        <f t="shared" si="116"/>
        <v>#DIV/0!</v>
      </c>
      <c r="BF109" s="62">
        <f t="shared" si="117"/>
        <v>0.82880572418110943</v>
      </c>
      <c r="BG109" s="62">
        <f t="shared" si="118"/>
        <v>0.71763485970676433</v>
      </c>
      <c r="BH109" s="62">
        <f t="shared" si="119"/>
        <v>0.16610736920860858</v>
      </c>
      <c r="BI109" s="62">
        <f t="shared" si="120"/>
        <v>0.11625777108462701</v>
      </c>
      <c r="BJ109" s="62">
        <f t="shared" si="120"/>
        <v>0.87760026824437287</v>
      </c>
      <c r="BK109" s="62">
        <f t="shared" si="121"/>
        <v>0.10865294428431581</v>
      </c>
      <c r="BL109" s="62">
        <f t="shared" si="122"/>
        <v>0</v>
      </c>
      <c r="BM109" s="62" t="e">
        <f t="shared" si="123"/>
        <v>#NUM!</v>
      </c>
      <c r="BN109" s="62" t="e">
        <f t="shared" si="124"/>
        <v>#NUM!</v>
      </c>
      <c r="BO109" s="62">
        <f t="shared" si="125"/>
        <v>2.0034813371339135</v>
      </c>
      <c r="BP109" s="62">
        <f t="shared" si="126"/>
        <v>0.39346631016310157</v>
      </c>
      <c r="BX109" s="28">
        <v>0.1</v>
      </c>
    </row>
    <row r="110" spans="1:110" x14ac:dyDescent="0.25">
      <c r="A110" s="27">
        <v>11644</v>
      </c>
      <c r="D110" s="59">
        <f t="shared" si="97"/>
        <v>6.3838790046656761E-3</v>
      </c>
      <c r="G110" s="30" t="s">
        <v>890</v>
      </c>
      <c r="H110" s="28">
        <v>744</v>
      </c>
      <c r="I110" s="28">
        <v>289</v>
      </c>
      <c r="S110" s="28">
        <v>1096.8</v>
      </c>
      <c r="U110" s="28">
        <v>201.6</v>
      </c>
      <c r="V110" s="28">
        <v>32.9</v>
      </c>
      <c r="W110" s="28">
        <v>1877.6</v>
      </c>
      <c r="Y110" s="28">
        <v>45.8</v>
      </c>
      <c r="Z110" s="28">
        <v>287.39999999999998</v>
      </c>
      <c r="AB110" s="28">
        <v>76</v>
      </c>
      <c r="AC110" s="62">
        <f t="shared" si="98"/>
        <v>47.708114033179932</v>
      </c>
      <c r="AD110" s="62">
        <f t="shared" si="98"/>
        <v>0</v>
      </c>
      <c r="AE110" s="62">
        <f t="shared" si="99"/>
        <v>10.059880239520957</v>
      </c>
      <c r="AF110" s="62">
        <f t="shared" si="99"/>
        <v>2.7064823955248434</v>
      </c>
      <c r="AG110" s="62">
        <f t="shared" si="100"/>
        <v>52.960257241982333</v>
      </c>
      <c r="AH110" s="62">
        <f t="shared" si="100"/>
        <v>0</v>
      </c>
      <c r="AI110" s="62">
        <f t="shared" si="100"/>
        <v>0.76333333333333331</v>
      </c>
      <c r="AJ110" s="62">
        <f t="shared" si="101"/>
        <v>5.9836604845224315</v>
      </c>
      <c r="AK110" s="62"/>
      <c r="AL110" s="62">
        <f t="shared" si="102"/>
        <v>60.474476668225734</v>
      </c>
      <c r="AM110" s="62">
        <f t="shared" si="103"/>
        <v>59.7072510598381</v>
      </c>
      <c r="AN110" s="59">
        <f t="shared" si="104"/>
        <v>6.3838790046656761E-3</v>
      </c>
      <c r="AO110" s="59" t="str">
        <f t="shared" si="44"/>
        <v>Pass</v>
      </c>
      <c r="AP110" s="63">
        <f t="shared" si="105"/>
        <v>3542.1</v>
      </c>
      <c r="AS110" s="28">
        <v>639</v>
      </c>
      <c r="AT110" s="62" t="e">
        <f t="shared" si="106"/>
        <v>#NUM!</v>
      </c>
      <c r="AU110" s="64">
        <f t="shared" si="107"/>
        <v>6.9084208757149379E-2</v>
      </c>
      <c r="AV110" s="62">
        <f t="shared" si="108"/>
        <v>18.943119687946453</v>
      </c>
      <c r="AW110" s="62" t="str">
        <f t="shared" si="109"/>
        <v>poor quality</v>
      </c>
      <c r="AX110" s="62">
        <f t="shared" si="110"/>
        <v>0</v>
      </c>
      <c r="AY110" s="62">
        <f t="shared" si="111"/>
        <v>0</v>
      </c>
      <c r="AZ110" s="62"/>
      <c r="BA110" s="62">
        <f t="shared" si="112"/>
        <v>0</v>
      </c>
      <c r="BB110" s="62">
        <f t="shared" si="113"/>
        <v>0.90082859332037091</v>
      </c>
      <c r="BC110" s="62">
        <f t="shared" si="114"/>
        <v>0.24105552540492059</v>
      </c>
      <c r="BD110" s="62">
        <f t="shared" si="115"/>
        <v>0.18995149879193468</v>
      </c>
      <c r="BE110" s="62" t="e">
        <f t="shared" si="116"/>
        <v>#DIV/0!</v>
      </c>
      <c r="BF110" s="62">
        <f t="shared" si="117"/>
        <v>0.90082859332037091</v>
      </c>
      <c r="BG110" s="62">
        <f t="shared" si="118"/>
        <v>0.7888966827264261</v>
      </c>
      <c r="BH110" s="62">
        <f t="shared" si="119"/>
        <v>0.16634919049752739</v>
      </c>
      <c r="BI110" s="62">
        <f t="shared" si="120"/>
        <v>4.4754126776046545E-2</v>
      </c>
      <c r="BJ110" s="62">
        <f t="shared" si="120"/>
        <v>0.88699875311469312</v>
      </c>
      <c r="BK110" s="62">
        <f t="shared" si="121"/>
        <v>0.1002166466938104</v>
      </c>
      <c r="BL110" s="62">
        <f t="shared" si="122"/>
        <v>0</v>
      </c>
      <c r="BM110" s="62" t="e">
        <f t="shared" si="123"/>
        <v>#NUM!</v>
      </c>
      <c r="BN110" s="62" t="e">
        <f t="shared" si="124"/>
        <v>#NUM!</v>
      </c>
      <c r="BO110" s="62">
        <f t="shared" si="125"/>
        <v>1.9974071894217205</v>
      </c>
      <c r="BP110" s="62">
        <f t="shared" si="126"/>
        <v>0.26759311060099927</v>
      </c>
      <c r="BX110" s="28">
        <v>0.2</v>
      </c>
    </row>
    <row r="111" spans="1:110" x14ac:dyDescent="0.25">
      <c r="A111" s="27">
        <v>11644</v>
      </c>
      <c r="D111" s="59">
        <f t="shared" si="97"/>
        <v>9.1701168057620728E-4</v>
      </c>
      <c r="G111" s="30" t="s">
        <v>890</v>
      </c>
      <c r="H111" s="28">
        <v>744</v>
      </c>
      <c r="I111" s="28">
        <v>289</v>
      </c>
      <c r="M111" s="28">
        <v>7.5</v>
      </c>
      <c r="S111" s="28">
        <v>296</v>
      </c>
      <c r="U111" s="28">
        <v>48</v>
      </c>
      <c r="V111" s="28">
        <v>21</v>
      </c>
      <c r="W111" s="28">
        <v>512</v>
      </c>
      <c r="X111" s="28">
        <v>88</v>
      </c>
      <c r="Z111" s="28">
        <v>55</v>
      </c>
      <c r="AB111" s="28">
        <v>72</v>
      </c>
      <c r="AC111" s="62">
        <f t="shared" si="98"/>
        <v>12.875275122010631</v>
      </c>
      <c r="AD111" s="62">
        <f t="shared" si="98"/>
        <v>0</v>
      </c>
      <c r="AE111" s="62">
        <f t="shared" si="99"/>
        <v>2.3952095808383236</v>
      </c>
      <c r="AF111" s="62">
        <f t="shared" si="99"/>
        <v>1.7275419545903257</v>
      </c>
      <c r="AG111" s="62">
        <f t="shared" si="100"/>
        <v>14.441655149070598</v>
      </c>
      <c r="AH111" s="62">
        <f t="shared" si="100"/>
        <v>1.4424763384705162</v>
      </c>
      <c r="AI111" s="62">
        <f t="shared" si="100"/>
        <v>0</v>
      </c>
      <c r="AJ111" s="62">
        <f t="shared" si="101"/>
        <v>1.1450985617562064</v>
      </c>
      <c r="AK111" s="62"/>
      <c r="AL111" s="62">
        <f t="shared" si="102"/>
        <v>16.998026657439279</v>
      </c>
      <c r="AM111" s="62">
        <f t="shared" si="103"/>
        <v>17.029230049297322</v>
      </c>
      <c r="AN111" s="59">
        <f t="shared" si="104"/>
        <v>-9.1701168057620728E-4</v>
      </c>
      <c r="AO111" s="59" t="str">
        <f t="shared" si="44"/>
        <v>Pass</v>
      </c>
      <c r="AP111" s="63">
        <f t="shared" si="105"/>
        <v>1020</v>
      </c>
      <c r="AS111" s="28">
        <v>206</v>
      </c>
      <c r="AT111" s="62">
        <f t="shared" si="106"/>
        <v>0.21845221815652316</v>
      </c>
      <c r="AU111" s="64">
        <f t="shared" si="107"/>
        <v>1.9647553401960727E-2</v>
      </c>
      <c r="AV111" s="62">
        <f t="shared" si="108"/>
        <v>8.9972990375389834</v>
      </c>
      <c r="AW111" s="62" t="str">
        <f t="shared" si="109"/>
        <v/>
      </c>
      <c r="AX111" s="62">
        <f t="shared" si="110"/>
        <v>9.9883034429287532E-2</v>
      </c>
      <c r="AY111" s="62">
        <f t="shared" si="111"/>
        <v>0</v>
      </c>
      <c r="AZ111" s="62"/>
      <c r="BA111" s="62">
        <f t="shared" si="112"/>
        <v>0</v>
      </c>
      <c r="BB111" s="62">
        <f t="shared" si="113"/>
        <v>0.89153736113406834</v>
      </c>
      <c r="BC111" s="62">
        <f t="shared" si="114"/>
        <v>0.28547638708115608</v>
      </c>
      <c r="BD111" s="62">
        <f t="shared" si="115"/>
        <v>0.16585422904191621</v>
      </c>
      <c r="BE111" s="62">
        <f t="shared" si="116"/>
        <v>0.79384218043422128</v>
      </c>
      <c r="BF111" s="62">
        <f t="shared" si="117"/>
        <v>0.89153736113406834</v>
      </c>
      <c r="BG111" s="62">
        <f t="shared" si="118"/>
        <v>0.75745704966144978</v>
      </c>
      <c r="BH111" s="62">
        <f t="shared" si="119"/>
        <v>0.14091103803452662</v>
      </c>
      <c r="BI111" s="62">
        <f t="shared" si="120"/>
        <v>0.10163191230402369</v>
      </c>
      <c r="BJ111" s="62">
        <f t="shared" si="120"/>
        <v>0.84805097513298933</v>
      </c>
      <c r="BK111" s="62">
        <f t="shared" si="121"/>
        <v>6.7243120120011338E-2</v>
      </c>
      <c r="BL111" s="62">
        <f t="shared" si="122"/>
        <v>8.4705904746999239E-2</v>
      </c>
      <c r="BM111" s="62">
        <f t="shared" si="123"/>
        <v>2.8408913020238558</v>
      </c>
      <c r="BN111" s="62">
        <f t="shared" si="124"/>
        <v>-5.6408913020238565</v>
      </c>
      <c r="BO111" s="62">
        <f t="shared" si="125"/>
        <v>2.6206564798196208</v>
      </c>
      <c r="BP111" s="62">
        <f t="shared" si="126"/>
        <v>0.32020686908512686</v>
      </c>
      <c r="BX111" s="28">
        <v>0.25</v>
      </c>
      <c r="BY111" s="28">
        <v>12</v>
      </c>
    </row>
    <row r="112" spans="1:110" x14ac:dyDescent="0.25">
      <c r="A112" s="27">
        <v>11644</v>
      </c>
      <c r="D112" s="59">
        <f t="shared" si="97"/>
        <v>1.3551574876427017E-3</v>
      </c>
      <c r="G112" s="30" t="s">
        <v>890</v>
      </c>
      <c r="H112" s="28">
        <v>744</v>
      </c>
      <c r="M112" s="28">
        <v>7.8</v>
      </c>
      <c r="P112" s="28">
        <v>4800</v>
      </c>
      <c r="S112" s="28">
        <v>830</v>
      </c>
      <c r="U112" s="28">
        <v>180</v>
      </c>
      <c r="V112" s="28">
        <v>65.599999999999994</v>
      </c>
      <c r="W112" s="28">
        <v>1590</v>
      </c>
      <c r="X112" s="28">
        <v>85.3</v>
      </c>
      <c r="Z112" s="28">
        <v>210</v>
      </c>
      <c r="AB112" s="28">
        <v>70</v>
      </c>
      <c r="AC112" s="62">
        <f t="shared" si="98"/>
        <v>36.102967402935214</v>
      </c>
      <c r="AD112" s="62">
        <f t="shared" si="98"/>
        <v>0</v>
      </c>
      <c r="AE112" s="62">
        <f t="shared" si="99"/>
        <v>8.9820359281437128</v>
      </c>
      <c r="AF112" s="62">
        <f t="shared" si="99"/>
        <v>5.3965120105297792</v>
      </c>
      <c r="AG112" s="62">
        <f t="shared" si="100"/>
        <v>44.848108763715338</v>
      </c>
      <c r="AH112" s="62">
        <f t="shared" si="100"/>
        <v>1.3982185417219888</v>
      </c>
      <c r="AI112" s="62">
        <f t="shared" si="100"/>
        <v>0</v>
      </c>
      <c r="AJ112" s="62">
        <f t="shared" si="101"/>
        <v>4.3721945085236973</v>
      </c>
      <c r="AK112" s="62"/>
      <c r="AL112" s="62">
        <f t="shared" si="102"/>
        <v>50.481515341608699</v>
      </c>
      <c r="AM112" s="62">
        <f t="shared" si="103"/>
        <v>50.618521813961024</v>
      </c>
      <c r="AN112" s="59">
        <f t="shared" si="104"/>
        <v>-1.3551574876427017E-3</v>
      </c>
      <c r="AO112" s="59" t="str">
        <f t="shared" si="44"/>
        <v>Pass</v>
      </c>
      <c r="AP112" s="63">
        <f t="shared" si="105"/>
        <v>2960.9</v>
      </c>
      <c r="AQ112" s="32">
        <v>2918.02</v>
      </c>
      <c r="AS112" s="28">
        <v>720</v>
      </c>
      <c r="AT112" s="62">
        <f t="shared" si="106"/>
        <v>1.0789498449015955</v>
      </c>
      <c r="AU112" s="64">
        <f t="shared" si="107"/>
        <v>5.9925389801383462E-2</v>
      </c>
      <c r="AV112" s="62">
        <f t="shared" si="108"/>
        <v>13.508984357251473</v>
      </c>
      <c r="AW112" s="62" t="str">
        <f t="shared" si="109"/>
        <v/>
      </c>
      <c r="AX112" s="62">
        <f t="shared" si="110"/>
        <v>3.1176755949477782E-2</v>
      </c>
      <c r="AY112" s="62">
        <f t="shared" si="111"/>
        <v>0</v>
      </c>
      <c r="AZ112" s="62"/>
      <c r="BA112" s="62">
        <f t="shared" si="112"/>
        <v>0</v>
      </c>
      <c r="BB112" s="62">
        <f t="shared" si="113"/>
        <v>0.80500534801022783</v>
      </c>
      <c r="BC112" s="62">
        <f t="shared" si="114"/>
        <v>0.32060544658477441</v>
      </c>
      <c r="BD112" s="62">
        <f t="shared" si="115"/>
        <v>0.20027680488080446</v>
      </c>
      <c r="BE112" s="65">
        <f t="shared" si="116"/>
        <v>3.1269750600925956</v>
      </c>
      <c r="BF112" s="62">
        <f t="shared" si="117"/>
        <v>0.80500534801022783</v>
      </c>
      <c r="BG112" s="62">
        <f t="shared" si="118"/>
        <v>0.71517202204859009</v>
      </c>
      <c r="BH112" s="62">
        <f t="shared" si="119"/>
        <v>0.17792722479430786</v>
      </c>
      <c r="BI112" s="62">
        <f t="shared" si="120"/>
        <v>0.10690075315710219</v>
      </c>
      <c r="BJ112" s="62">
        <f t="shared" si="120"/>
        <v>0.88600194467444604</v>
      </c>
      <c r="BK112" s="62">
        <f t="shared" si="121"/>
        <v>8.6375388925675978E-2</v>
      </c>
      <c r="BL112" s="62">
        <f t="shared" si="122"/>
        <v>2.762266639987792E-2</v>
      </c>
      <c r="BM112" s="62">
        <f t="shared" si="123"/>
        <v>2.8544249430065016</v>
      </c>
      <c r="BN112" s="62">
        <f t="shared" si="124"/>
        <v>-5.354424943006503</v>
      </c>
      <c r="BO112" s="62">
        <f t="shared" si="125"/>
        <v>2.046625212091902</v>
      </c>
      <c r="BP112" s="62">
        <f t="shared" si="126"/>
        <v>0.39826498963917573</v>
      </c>
      <c r="BX112" s="28">
        <v>0.48</v>
      </c>
    </row>
    <row r="113" spans="1:77" x14ac:dyDescent="0.25">
      <c r="A113" s="27">
        <v>16896</v>
      </c>
      <c r="D113" s="59">
        <f t="shared" si="97"/>
        <v>6.6837639218619404E-4</v>
      </c>
      <c r="G113" s="30" t="s">
        <v>891</v>
      </c>
      <c r="H113" s="28">
        <v>744</v>
      </c>
      <c r="I113" s="28">
        <v>118</v>
      </c>
      <c r="M113" s="28">
        <v>6.4</v>
      </c>
      <c r="P113" s="28">
        <v>8600</v>
      </c>
      <c r="S113" s="28">
        <v>1518</v>
      </c>
      <c r="U113" s="28">
        <v>256</v>
      </c>
      <c r="V113" s="28">
        <v>152</v>
      </c>
      <c r="W113" s="28">
        <v>2970</v>
      </c>
      <c r="X113" s="28">
        <v>122</v>
      </c>
      <c r="Z113" s="28">
        <v>260</v>
      </c>
      <c r="AB113" s="28">
        <v>100</v>
      </c>
      <c r="AC113" s="62">
        <f t="shared" si="98"/>
        <v>66.029282551392356</v>
      </c>
      <c r="AD113" s="62">
        <f t="shared" si="98"/>
        <v>0</v>
      </c>
      <c r="AE113" s="62">
        <f t="shared" si="99"/>
        <v>12.774451097804391</v>
      </c>
      <c r="AF113" s="62">
        <f t="shared" si="99"/>
        <v>12.504113195129976</v>
      </c>
      <c r="AG113" s="62">
        <f t="shared" si="100"/>
        <v>83.772882407694681</v>
      </c>
      <c r="AH113" s="62">
        <f t="shared" si="100"/>
        <v>1.9997967419704883</v>
      </c>
      <c r="AI113" s="62">
        <f t="shared" si="100"/>
        <v>0</v>
      </c>
      <c r="AJ113" s="62">
        <f t="shared" si="101"/>
        <v>5.4131932010293395</v>
      </c>
      <c r="AK113" s="62"/>
      <c r="AL113" s="62">
        <f t="shared" si="102"/>
        <v>91.307846844326718</v>
      </c>
      <c r="AM113" s="62">
        <f t="shared" si="103"/>
        <v>91.18587235069451</v>
      </c>
      <c r="AN113" s="59">
        <f t="shared" si="104"/>
        <v>6.6837639218619404E-4</v>
      </c>
      <c r="AO113" s="59" t="str">
        <f t="shared" si="44"/>
        <v>Pass</v>
      </c>
      <c r="AP113" s="63">
        <f t="shared" si="105"/>
        <v>5278</v>
      </c>
      <c r="AQ113" s="32">
        <v>5216.49</v>
      </c>
      <c r="AS113" s="28">
        <v>1265</v>
      </c>
      <c r="AT113" s="62">
        <f t="shared" si="106"/>
        <v>-1.2671895382634801E-2</v>
      </c>
      <c r="AU113" s="64">
        <f t="shared" si="107"/>
        <v>0.10659273834449248</v>
      </c>
      <c r="AV113" s="62">
        <f t="shared" si="108"/>
        <v>18.63503410844875</v>
      </c>
      <c r="AW113" s="62" t="str">
        <f t="shared" si="109"/>
        <v>poor quality</v>
      </c>
      <c r="AX113" s="62">
        <f t="shared" si="110"/>
        <v>2.3871647775447723E-2</v>
      </c>
      <c r="AY113" s="62">
        <f t="shared" si="111"/>
        <v>0</v>
      </c>
      <c r="AZ113" s="62"/>
      <c r="BA113" s="62">
        <f t="shared" si="112"/>
        <v>0</v>
      </c>
      <c r="BB113" s="62">
        <f t="shared" si="113"/>
        <v>0.78819399134495405</v>
      </c>
      <c r="BC113" s="62">
        <f t="shared" si="114"/>
        <v>0.30175115820787957</v>
      </c>
      <c r="BD113" s="62">
        <f t="shared" si="115"/>
        <v>0.15248909588230947</v>
      </c>
      <c r="BE113" s="65">
        <f t="shared" si="116"/>
        <v>2.7068716972183284</v>
      </c>
      <c r="BF113" s="62">
        <f t="shared" si="117"/>
        <v>0.78819399134495405</v>
      </c>
      <c r="BG113" s="62">
        <f t="shared" si="118"/>
        <v>0.72315014353550044</v>
      </c>
      <c r="BH113" s="62">
        <f t="shared" si="119"/>
        <v>0.13990529334881707</v>
      </c>
      <c r="BI113" s="62">
        <f t="shared" si="120"/>
        <v>0.13694456311568257</v>
      </c>
      <c r="BJ113" s="62">
        <f t="shared" si="120"/>
        <v>0.91870462219750459</v>
      </c>
      <c r="BK113" s="62">
        <f t="shared" si="121"/>
        <v>5.9364384651720781E-2</v>
      </c>
      <c r="BL113" s="62">
        <f t="shared" si="122"/>
        <v>2.19309931507746E-2</v>
      </c>
      <c r="BM113" s="62">
        <f t="shared" si="123"/>
        <v>2.6990141434992765</v>
      </c>
      <c r="BN113" s="62">
        <f t="shared" si="124"/>
        <v>-6.5990141434992768</v>
      </c>
      <c r="BO113" s="62">
        <f t="shared" si="125"/>
        <v>1.8936577518833586</v>
      </c>
      <c r="BP113" s="62">
        <f t="shared" si="126"/>
        <v>0.38283869392734032</v>
      </c>
      <c r="BX113" s="28">
        <v>0.5</v>
      </c>
    </row>
    <row r="114" spans="1:77" x14ac:dyDescent="0.25">
      <c r="A114" s="27">
        <v>16897</v>
      </c>
      <c r="D114" s="59">
        <f t="shared" si="97"/>
        <v>0.31807232580952455</v>
      </c>
      <c r="G114" s="30" t="s">
        <v>891</v>
      </c>
      <c r="H114" s="28">
        <v>744</v>
      </c>
      <c r="I114" s="28">
        <v>230</v>
      </c>
      <c r="M114" s="28">
        <v>8</v>
      </c>
      <c r="P114" s="28">
        <v>1400</v>
      </c>
      <c r="S114" s="28">
        <v>388</v>
      </c>
      <c r="U114" s="28">
        <v>10</v>
      </c>
      <c r="V114" s="28">
        <v>22</v>
      </c>
      <c r="W114" s="28">
        <v>275</v>
      </c>
      <c r="X114" s="28">
        <v>79</v>
      </c>
      <c r="Z114" s="28">
        <v>42</v>
      </c>
      <c r="AB114" s="28">
        <v>65</v>
      </c>
      <c r="AC114" s="62">
        <f t="shared" si="98"/>
        <v>16.877049822095017</v>
      </c>
      <c r="AD114" s="62">
        <f t="shared" si="98"/>
        <v>0</v>
      </c>
      <c r="AE114" s="62">
        <f t="shared" si="99"/>
        <v>0.49900199600798406</v>
      </c>
      <c r="AF114" s="62">
        <f t="shared" si="99"/>
        <v>1.809805857189865</v>
      </c>
      <c r="AG114" s="62">
        <f t="shared" si="100"/>
        <v>7.7567483710828418</v>
      </c>
      <c r="AH114" s="62">
        <f t="shared" si="100"/>
        <v>1.2949503493087589</v>
      </c>
      <c r="AI114" s="62">
        <f t="shared" si="100"/>
        <v>0</v>
      </c>
      <c r="AJ114" s="62">
        <f t="shared" si="101"/>
        <v>0.87443890170473948</v>
      </c>
      <c r="AK114" s="62"/>
      <c r="AL114" s="62">
        <f t="shared" si="102"/>
        <v>19.185857675292866</v>
      </c>
      <c r="AM114" s="62">
        <f t="shared" si="103"/>
        <v>9.9261376220963395</v>
      </c>
      <c r="AN114" s="59">
        <f t="shared" si="104"/>
        <v>0.31807232580952455</v>
      </c>
      <c r="AO114" s="59" t="str">
        <f t="shared" si="44"/>
        <v/>
      </c>
      <c r="AP114" s="63">
        <f t="shared" si="105"/>
        <v>816</v>
      </c>
      <c r="AQ114" s="32">
        <v>776.34</v>
      </c>
      <c r="AS114" s="28">
        <v>116</v>
      </c>
      <c r="AT114" s="62">
        <f t="shared" si="106"/>
        <v>-9.6446000787917541E-3</v>
      </c>
      <c r="AU114" s="64">
        <f t="shared" si="107"/>
        <v>1.6147621026145899E-2</v>
      </c>
      <c r="AV114" s="62">
        <f t="shared" si="108"/>
        <v>15.763448847350002</v>
      </c>
      <c r="AW114" s="62" t="str">
        <f t="shared" si="109"/>
        <v/>
      </c>
      <c r="AX114" s="62">
        <f t="shared" si="110"/>
        <v>0.16694499903288521</v>
      </c>
      <c r="AY114" s="62">
        <f t="shared" si="111"/>
        <v>0</v>
      </c>
      <c r="AZ114" s="62"/>
      <c r="BA114" s="62">
        <f t="shared" si="112"/>
        <v>0</v>
      </c>
      <c r="BB114" s="62">
        <f t="shared" si="113"/>
        <v>2.1757892630644897</v>
      </c>
      <c r="BC114" s="62">
        <f t="shared" si="114"/>
        <v>0.29765150843426674</v>
      </c>
      <c r="BD114" s="62">
        <f t="shared" si="115"/>
        <v>6.4331337325349305E-2</v>
      </c>
      <c r="BE114" s="62">
        <f t="shared" si="116"/>
        <v>0.67526828512885662</v>
      </c>
      <c r="BF114" s="62">
        <f t="shared" si="117"/>
        <v>2.1757892630644897</v>
      </c>
      <c r="BG114" s="62">
        <f t="shared" si="118"/>
        <v>0.87966095171387193</v>
      </c>
      <c r="BH114" s="62">
        <f t="shared" si="119"/>
        <v>2.6008844871740506E-2</v>
      </c>
      <c r="BI114" s="62">
        <f t="shared" si="120"/>
        <v>9.4330203414387567E-2</v>
      </c>
      <c r="BJ114" s="62">
        <f t="shared" si="120"/>
        <v>0.78144678891170405</v>
      </c>
      <c r="BK114" s="62">
        <f t="shared" si="121"/>
        <v>8.8094577669180385E-2</v>
      </c>
      <c r="BL114" s="62">
        <f t="shared" si="122"/>
        <v>0.13045863341911568</v>
      </c>
      <c r="BM114" s="62">
        <f t="shared" si="123"/>
        <v>2.8877468828835831</v>
      </c>
      <c r="BN114" s="62">
        <f t="shared" si="124"/>
        <v>-5.1877468828835838</v>
      </c>
      <c r="BO114" s="62">
        <f t="shared" si="125"/>
        <v>3.301897717195208</v>
      </c>
      <c r="BP114" s="62">
        <f t="shared" si="126"/>
        <v>0.13680162573053584</v>
      </c>
      <c r="BX114" s="28">
        <v>0.5</v>
      </c>
    </row>
    <row r="115" spans="1:77" x14ac:dyDescent="0.25">
      <c r="A115" s="27">
        <v>22367</v>
      </c>
      <c r="D115" s="59">
        <f t="shared" si="97"/>
        <v>6.8967469995816677E-4</v>
      </c>
      <c r="G115" s="30" t="s">
        <v>892</v>
      </c>
      <c r="H115" s="28">
        <v>744</v>
      </c>
      <c r="I115" s="28">
        <v>2738</v>
      </c>
      <c r="M115" s="28">
        <v>7.3</v>
      </c>
      <c r="S115" s="28">
        <v>955</v>
      </c>
      <c r="U115" s="28">
        <v>50</v>
      </c>
      <c r="W115" s="28">
        <v>1305</v>
      </c>
      <c r="X115" s="28">
        <v>348</v>
      </c>
      <c r="Z115" s="28">
        <v>76</v>
      </c>
      <c r="AB115" s="28">
        <v>285</v>
      </c>
      <c r="AC115" s="62">
        <f t="shared" si="98"/>
        <v>41.540161288919435</v>
      </c>
      <c r="AD115" s="62">
        <f t="shared" si="98"/>
        <v>0</v>
      </c>
      <c r="AE115" s="62">
        <f t="shared" si="99"/>
        <v>2.4950099800399204</v>
      </c>
      <c r="AF115" s="62">
        <f t="shared" si="99"/>
        <v>0</v>
      </c>
      <c r="AG115" s="62">
        <f t="shared" si="100"/>
        <v>36.809296815502208</v>
      </c>
      <c r="AH115" s="62">
        <f t="shared" si="100"/>
        <v>5.7043382475879501</v>
      </c>
      <c r="AI115" s="62">
        <f t="shared" si="100"/>
        <v>0</v>
      </c>
      <c r="AJ115" s="62">
        <f t="shared" si="101"/>
        <v>1.5823180126085763</v>
      </c>
      <c r="AK115" s="62"/>
      <c r="AL115" s="62">
        <f t="shared" si="102"/>
        <v>44.035171268959353</v>
      </c>
      <c r="AM115" s="62">
        <f t="shared" si="103"/>
        <v>44.095953075698731</v>
      </c>
      <c r="AN115" s="59">
        <f t="shared" si="104"/>
        <v>-6.8967469995816677E-4</v>
      </c>
      <c r="AO115" s="59" t="str">
        <f t="shared" si="44"/>
        <v>Pass</v>
      </c>
      <c r="AP115" s="63">
        <f t="shared" si="105"/>
        <v>2734</v>
      </c>
      <c r="AQ115" s="32">
        <v>3500</v>
      </c>
      <c r="AS115" s="28">
        <v>130</v>
      </c>
      <c r="AT115" s="62">
        <f t="shared" si="106"/>
        <v>0.63327755691336662</v>
      </c>
      <c r="AU115" s="64">
        <f t="shared" si="107"/>
        <v>4.6104226168653291E-2</v>
      </c>
      <c r="AV115" s="62">
        <f t="shared" si="108"/>
        <v>37.305010173729862</v>
      </c>
      <c r="AW115" s="62" t="str">
        <f t="shared" si="109"/>
        <v>poor quality</v>
      </c>
      <c r="AX115" s="62">
        <f t="shared" si="110"/>
        <v>0.15497004129634914</v>
      </c>
      <c r="AY115" s="62">
        <f t="shared" si="111"/>
        <v>0</v>
      </c>
      <c r="AZ115" s="62"/>
      <c r="BA115" s="62">
        <f t="shared" si="112"/>
        <v>0</v>
      </c>
      <c r="BB115" s="62">
        <f t="shared" si="113"/>
        <v>1.1285236307862536</v>
      </c>
      <c r="BC115" s="62">
        <f t="shared" si="114"/>
        <v>6.7782060400272265E-2</v>
      </c>
      <c r="BD115" s="62">
        <f t="shared" si="115"/>
        <v>6.7782060400272265E-2</v>
      </c>
      <c r="BE115" s="62">
        <f t="shared" si="116"/>
        <v>0.27738853201379693</v>
      </c>
      <c r="BF115" s="62">
        <f t="shared" si="117"/>
        <v>1.1285236307862536</v>
      </c>
      <c r="BG115" s="62">
        <f t="shared" si="118"/>
        <v>0.94334051831430787</v>
      </c>
      <c r="BH115" s="62">
        <f t="shared" si="119"/>
        <v>5.6659481685692167E-2</v>
      </c>
      <c r="BI115" s="62">
        <f t="shared" si="120"/>
        <v>0</v>
      </c>
      <c r="BJ115" s="62">
        <f t="shared" si="120"/>
        <v>0.83475453523620069</v>
      </c>
      <c r="BK115" s="62">
        <f t="shared" si="121"/>
        <v>3.5883519965930644E-2</v>
      </c>
      <c r="BL115" s="62">
        <f t="shared" si="122"/>
        <v>0.12936194479786875</v>
      </c>
      <c r="BM115" s="62">
        <f t="shared" si="123"/>
        <v>2.2437947302274437</v>
      </c>
      <c r="BN115" s="62">
        <f t="shared" si="124"/>
        <v>-5.2437947302274441</v>
      </c>
      <c r="BO115" s="62">
        <f t="shared" si="125"/>
        <v>2.6029277128591892</v>
      </c>
      <c r="BP115" s="62">
        <f t="shared" si="126"/>
        <v>6.00625973184521E-2</v>
      </c>
    </row>
    <row r="116" spans="1:77" x14ac:dyDescent="0.25">
      <c r="A116" s="27">
        <v>30929</v>
      </c>
      <c r="D116" s="59">
        <f t="shared" si="97"/>
        <v>1.2350213233407939E-2</v>
      </c>
      <c r="G116" s="30" t="s">
        <v>889</v>
      </c>
      <c r="H116" s="28">
        <v>744</v>
      </c>
      <c r="M116" s="28">
        <v>7.6</v>
      </c>
      <c r="P116" s="28">
        <v>3120</v>
      </c>
      <c r="S116" s="28">
        <v>540</v>
      </c>
      <c r="T116" s="28">
        <v>9</v>
      </c>
      <c r="U116" s="28">
        <v>12</v>
      </c>
      <c r="V116" s="28">
        <v>32.200000000000003</v>
      </c>
      <c r="W116" s="28">
        <v>880</v>
      </c>
      <c r="X116" s="28">
        <v>85</v>
      </c>
      <c r="Z116" s="28">
        <v>4.5</v>
      </c>
      <c r="AB116" s="28">
        <v>70</v>
      </c>
      <c r="AC116" s="62">
        <f t="shared" si="98"/>
        <v>23.488677587451829</v>
      </c>
      <c r="AD116" s="62">
        <f t="shared" si="98"/>
        <v>0.23016725487187359</v>
      </c>
      <c r="AE116" s="62">
        <f t="shared" si="99"/>
        <v>0.5988023952095809</v>
      </c>
      <c r="AF116" s="62">
        <f t="shared" si="99"/>
        <v>2.6488976637051662</v>
      </c>
      <c r="AG116" s="62">
        <f t="shared" si="100"/>
        <v>24.821594787465092</v>
      </c>
      <c r="AH116" s="62">
        <f t="shared" si="100"/>
        <v>1.3933010087499302</v>
      </c>
      <c r="AI116" s="62">
        <f t="shared" si="100"/>
        <v>0</v>
      </c>
      <c r="AJ116" s="62">
        <f t="shared" si="101"/>
        <v>9.3689882325507803E-2</v>
      </c>
      <c r="AK116" s="62"/>
      <c r="AL116" s="62">
        <f t="shared" si="102"/>
        <v>26.96654490123845</v>
      </c>
      <c r="AM116" s="62">
        <f t="shared" si="103"/>
        <v>26.308585678540528</v>
      </c>
      <c r="AN116" s="59">
        <f t="shared" si="104"/>
        <v>1.2350213233407939E-2</v>
      </c>
      <c r="AO116" s="59" t="str">
        <f t="shared" si="44"/>
        <v>Pass</v>
      </c>
      <c r="AP116" s="63">
        <f t="shared" si="105"/>
        <v>1562.7</v>
      </c>
      <c r="AQ116" s="32">
        <v>1519.76</v>
      </c>
      <c r="AS116" s="28">
        <v>162</v>
      </c>
      <c r="AT116" s="62">
        <f t="shared" si="106"/>
        <v>-0.29867151960731597</v>
      </c>
      <c r="AU116" s="64">
        <f t="shared" si="107"/>
        <v>2.8308260260509619E-2</v>
      </c>
      <c r="AV116" s="62">
        <f t="shared" si="108"/>
        <v>18.498131680645514</v>
      </c>
      <c r="AW116" s="62" t="str">
        <f t="shared" si="109"/>
        <v>poor quality</v>
      </c>
      <c r="AX116" s="62">
        <f t="shared" si="110"/>
        <v>5.6132614390012818E-2</v>
      </c>
      <c r="AY116" s="62">
        <f t="shared" si="111"/>
        <v>9.2728632806506079E-3</v>
      </c>
      <c r="AZ116" s="62"/>
      <c r="BA116" s="62">
        <f t="shared" si="112"/>
        <v>8.5352890299751766E-3</v>
      </c>
      <c r="BB116" s="62">
        <f t="shared" si="113"/>
        <v>0.94630009830446571</v>
      </c>
      <c r="BC116" s="62">
        <f t="shared" si="114"/>
        <v>0.13084171612352788</v>
      </c>
      <c r="BD116" s="62">
        <f t="shared" si="115"/>
        <v>2.4124251497005995E-2</v>
      </c>
      <c r="BE116" s="62">
        <f t="shared" si="116"/>
        <v>6.7243102342663466E-2</v>
      </c>
      <c r="BF116" s="62">
        <f t="shared" si="117"/>
        <v>0.95557296158511629</v>
      </c>
      <c r="BG116" s="62">
        <f t="shared" si="118"/>
        <v>0.8710302960010684</v>
      </c>
      <c r="BH116" s="62">
        <f t="shared" si="119"/>
        <v>2.2205380681975341E-2</v>
      </c>
      <c r="BI116" s="62">
        <f t="shared" si="120"/>
        <v>9.8229034286981071E-2</v>
      </c>
      <c r="BJ116" s="62">
        <f t="shared" si="120"/>
        <v>0.94347887380778706</v>
      </c>
      <c r="BK116" s="62">
        <f t="shared" si="121"/>
        <v>3.5611903836369686E-3</v>
      </c>
      <c r="BL116" s="62">
        <f t="shared" si="122"/>
        <v>5.2959935808576074E-2</v>
      </c>
      <c r="BM116" s="62">
        <f t="shared" si="123"/>
        <v>2.855955048459732</v>
      </c>
      <c r="BN116" s="62">
        <f t="shared" si="124"/>
        <v>-5.5559550484597331</v>
      </c>
      <c r="BO116" s="62">
        <f t="shared" si="125"/>
        <v>3.2227164711475833</v>
      </c>
      <c r="BP116" s="62">
        <f t="shared" si="126"/>
        <v>0.13692488316798546</v>
      </c>
      <c r="BX116" s="28">
        <v>0.27</v>
      </c>
      <c r="BY116" s="28">
        <v>85</v>
      </c>
    </row>
    <row r="117" spans="1:77" x14ac:dyDescent="0.25">
      <c r="A117" s="27">
        <v>47637</v>
      </c>
      <c r="D117" s="59">
        <f t="shared" si="97"/>
        <v>2.1010766376518579E-3</v>
      </c>
      <c r="G117" s="30" t="s">
        <v>889</v>
      </c>
      <c r="H117" s="28">
        <v>744</v>
      </c>
      <c r="I117" s="28">
        <v>36</v>
      </c>
      <c r="P117" s="28">
        <v>5600</v>
      </c>
      <c r="S117" s="28">
        <v>932</v>
      </c>
      <c r="U117" s="28">
        <v>116</v>
      </c>
      <c r="V117" s="28">
        <v>175</v>
      </c>
      <c r="W117" s="28">
        <v>2098</v>
      </c>
      <c r="X117" s="28">
        <v>110</v>
      </c>
      <c r="Z117"/>
      <c r="AB117" s="28">
        <v>90</v>
      </c>
      <c r="AC117" s="62">
        <f t="shared" si="98"/>
        <v>40.53971761389834</v>
      </c>
      <c r="AD117" s="62">
        <f t="shared" si="98"/>
        <v>0</v>
      </c>
      <c r="AE117" s="62">
        <f t="shared" si="99"/>
        <v>5.788423153692615</v>
      </c>
      <c r="AF117" s="62">
        <f t="shared" si="99"/>
        <v>14.39618295491938</v>
      </c>
      <c r="AG117" s="62">
        <f t="shared" si="100"/>
        <v>59.176938481933824</v>
      </c>
      <c r="AH117" s="62">
        <f t="shared" si="100"/>
        <v>1.8030954230881451</v>
      </c>
      <c r="AI117" s="62">
        <f t="shared" si="100"/>
        <v>0</v>
      </c>
      <c r="AJ117" s="62">
        <f t="shared" si="101"/>
        <v>0</v>
      </c>
      <c r="AK117" s="62"/>
      <c r="AL117" s="62">
        <f t="shared" si="102"/>
        <v>60.724323722510334</v>
      </c>
      <c r="AM117" s="62">
        <f t="shared" si="103"/>
        <v>60.980033905021969</v>
      </c>
      <c r="AN117" s="59">
        <f t="shared" si="104"/>
        <v>-2.1010766376518579E-3</v>
      </c>
      <c r="AO117" s="59" t="str">
        <f t="shared" si="44"/>
        <v>Pass</v>
      </c>
      <c r="AP117" s="63">
        <f t="shared" si="105"/>
        <v>3431</v>
      </c>
      <c r="AS117" s="28">
        <v>1010</v>
      </c>
      <c r="AT117" s="62">
        <f t="shared" si="106"/>
        <v>-6.8014210169840901</v>
      </c>
      <c r="AU117" s="64">
        <f t="shared" si="107"/>
        <v>7.0944481868072146E-2</v>
      </c>
      <c r="AV117" s="62">
        <f t="shared" si="108"/>
        <v>12.805600147514022</v>
      </c>
      <c r="AW117" s="62" t="str">
        <f t="shared" si="109"/>
        <v/>
      </c>
      <c r="AX117" s="62">
        <f t="shared" si="110"/>
        <v>3.0469562456979987E-2</v>
      </c>
      <c r="AY117" s="62">
        <f t="shared" si="111"/>
        <v>0</v>
      </c>
      <c r="AZ117" s="62"/>
      <c r="BA117" s="62">
        <f t="shared" si="112"/>
        <v>0</v>
      </c>
      <c r="BB117" s="62">
        <f t="shared" si="113"/>
        <v>0.68505939397785409</v>
      </c>
      <c r="BC117" s="62">
        <f t="shared" si="114"/>
        <v>0.34108905641974313</v>
      </c>
      <c r="BD117" s="62">
        <f t="shared" si="115"/>
        <v>9.7815522434635024E-2</v>
      </c>
      <c r="BE117" s="62">
        <f t="shared" si="116"/>
        <v>0</v>
      </c>
      <c r="BF117" s="62">
        <f t="shared" si="117"/>
        <v>0.68505939397785409</v>
      </c>
      <c r="BG117" s="62">
        <f t="shared" si="118"/>
        <v>0.66760261998389914</v>
      </c>
      <c r="BH117" s="62">
        <f t="shared" si="119"/>
        <v>9.5322974367631583E-2</v>
      </c>
      <c r="BI117" s="62">
        <f t="shared" si="120"/>
        <v>0.23707440564846927</v>
      </c>
      <c r="BJ117" s="62">
        <f t="shared" si="120"/>
        <v>0.97043138044336752</v>
      </c>
      <c r="BK117" s="62">
        <f t="shared" si="121"/>
        <v>0</v>
      </c>
      <c r="BL117" s="62">
        <f t="shared" si="122"/>
        <v>2.9568619556632494E-2</v>
      </c>
      <c r="BM117" s="62">
        <f t="shared" si="123"/>
        <v>2.7439812890157995</v>
      </c>
      <c r="BN117" s="62">
        <f t="shared" si="124"/>
        <v>-13.0439812890158</v>
      </c>
      <c r="BO117" s="62">
        <f t="shared" si="125"/>
        <v>2.2374397279682898</v>
      </c>
      <c r="BP117" s="62">
        <f t="shared" si="126"/>
        <v>0.49789705742035195</v>
      </c>
    </row>
    <row r="118" spans="1:77" x14ac:dyDescent="0.25">
      <c r="A118" s="27">
        <v>47640</v>
      </c>
      <c r="D118" s="59">
        <f t="shared" si="97"/>
        <v>1.891585574504486E-3</v>
      </c>
      <c r="G118" s="30" t="s">
        <v>889</v>
      </c>
      <c r="H118" s="28">
        <v>744</v>
      </c>
      <c r="P118" s="28">
        <v>750</v>
      </c>
      <c r="S118" s="28">
        <v>124</v>
      </c>
      <c r="U118" s="28">
        <v>6</v>
      </c>
      <c r="V118" s="28">
        <v>23</v>
      </c>
      <c r="W118" s="28">
        <v>231</v>
      </c>
      <c r="X118" s="28">
        <v>67</v>
      </c>
      <c r="Z118"/>
      <c r="AB118" s="28">
        <v>55</v>
      </c>
      <c r="AC118" s="62">
        <f t="shared" si="98"/>
        <v>5.3936963348963456</v>
      </c>
      <c r="AD118" s="62">
        <f t="shared" si="98"/>
        <v>0</v>
      </c>
      <c r="AE118" s="62">
        <f t="shared" si="99"/>
        <v>0.29940119760479045</v>
      </c>
      <c r="AF118" s="62">
        <f t="shared" si="99"/>
        <v>1.8920697597894043</v>
      </c>
      <c r="AG118" s="62">
        <f t="shared" si="100"/>
        <v>6.5156686317095867</v>
      </c>
      <c r="AH118" s="62">
        <f t="shared" si="100"/>
        <v>1.0982490304264156</v>
      </c>
      <c r="AI118" s="62">
        <f t="shared" si="100"/>
        <v>0</v>
      </c>
      <c r="AJ118" s="62">
        <f t="shared" si="101"/>
        <v>0</v>
      </c>
      <c r="AK118" s="62"/>
      <c r="AL118" s="62">
        <f t="shared" si="102"/>
        <v>7.5851672922905404</v>
      </c>
      <c r="AM118" s="62">
        <f t="shared" si="103"/>
        <v>7.6139176621360019</v>
      </c>
      <c r="AN118" s="59">
        <f t="shared" si="104"/>
        <v>-1.891585574504486E-3</v>
      </c>
      <c r="AO118" s="59" t="str">
        <f t="shared" si="44"/>
        <v>Pass</v>
      </c>
      <c r="AP118" s="63">
        <f t="shared" si="105"/>
        <v>451</v>
      </c>
      <c r="AS118" s="28">
        <v>110</v>
      </c>
      <c r="AT118" s="62">
        <f t="shared" si="106"/>
        <v>-8.3030456382847611</v>
      </c>
      <c r="AU118" s="64">
        <f t="shared" si="107"/>
        <v>8.6952779559103695E-3</v>
      </c>
      <c r="AV118" s="62">
        <f t="shared" si="108"/>
        <v>5.1711710325112721</v>
      </c>
      <c r="AW118" s="62" t="str">
        <f t="shared" si="109"/>
        <v/>
      </c>
      <c r="AX118" s="62">
        <f t="shared" si="110"/>
        <v>0.16855507738401609</v>
      </c>
      <c r="AY118" s="62">
        <f t="shared" si="111"/>
        <v>0</v>
      </c>
      <c r="AZ118" s="62"/>
      <c r="BA118" s="62">
        <f t="shared" si="112"/>
        <v>0</v>
      </c>
      <c r="BB118" s="62">
        <f t="shared" si="113"/>
        <v>0.82780396606528206</v>
      </c>
      <c r="BC118" s="62">
        <f t="shared" si="114"/>
        <v>0.33633861408007099</v>
      </c>
      <c r="BD118" s="62">
        <f t="shared" si="115"/>
        <v>4.5950955232392364E-2</v>
      </c>
      <c r="BE118" s="62">
        <f t="shared" si="116"/>
        <v>0</v>
      </c>
      <c r="BF118" s="62">
        <f t="shared" si="117"/>
        <v>0.82780396606528206</v>
      </c>
      <c r="BG118" s="62">
        <f t="shared" si="118"/>
        <v>0.71108469029792187</v>
      </c>
      <c r="BH118" s="62">
        <f t="shared" si="119"/>
        <v>3.9471930686235189E-2</v>
      </c>
      <c r="BI118" s="62">
        <f t="shared" si="120"/>
        <v>0.24944337901584293</v>
      </c>
      <c r="BJ118" s="62">
        <f t="shared" si="120"/>
        <v>0.855757695425575</v>
      </c>
      <c r="BK118" s="62">
        <f t="shared" si="121"/>
        <v>0</v>
      </c>
      <c r="BL118" s="62">
        <f t="shared" si="122"/>
        <v>0.14424230457442508</v>
      </c>
      <c r="BM118" s="62">
        <f t="shared" si="123"/>
        <v>2.959299171473198</v>
      </c>
      <c r="BN118" s="62">
        <f t="shared" si="124"/>
        <v>-13.259299171473199</v>
      </c>
      <c r="BO118" s="62">
        <f t="shared" si="125"/>
        <v>3.5237464668115646</v>
      </c>
      <c r="BP118" s="62">
        <f t="shared" si="126"/>
        <v>0.40630225013146015</v>
      </c>
    </row>
    <row r="119" spans="1:77" x14ac:dyDescent="0.25">
      <c r="A119" s="27">
        <v>67626</v>
      </c>
      <c r="D119" s="59">
        <f t="shared" si="97"/>
        <v>1.966447023587552E-2</v>
      </c>
      <c r="G119" s="30" t="s">
        <v>889</v>
      </c>
      <c r="H119" s="28">
        <v>744</v>
      </c>
      <c r="M119" s="28">
        <v>7.2</v>
      </c>
      <c r="P119" s="28">
        <v>47</v>
      </c>
      <c r="S119" s="28">
        <v>67</v>
      </c>
      <c r="T119" s="28">
        <v>11</v>
      </c>
      <c r="U119" s="28">
        <v>2.87</v>
      </c>
      <c r="V119" s="28">
        <v>7.6</v>
      </c>
      <c r="W119" s="28">
        <v>115</v>
      </c>
      <c r="X119" s="28">
        <v>36.5</v>
      </c>
      <c r="Z119" s="28">
        <v>13.5</v>
      </c>
      <c r="AB119" s="28">
        <v>30</v>
      </c>
      <c r="AC119" s="62">
        <f t="shared" si="98"/>
        <v>2.9143359228875414</v>
      </c>
      <c r="AD119" s="62">
        <f t="shared" si="98"/>
        <v>0.28131553373228996</v>
      </c>
      <c r="AE119" s="62">
        <f t="shared" si="99"/>
        <v>0.14321357285429143</v>
      </c>
      <c r="AF119" s="62">
        <f t="shared" si="99"/>
        <v>0.62520565975649878</v>
      </c>
      <c r="AG119" s="62">
        <f t="shared" si="100"/>
        <v>3.2437311369982793</v>
      </c>
      <c r="AH119" s="62">
        <f t="shared" si="100"/>
        <v>0.59829984493379362</v>
      </c>
      <c r="AI119" s="62">
        <f t="shared" si="100"/>
        <v>0</v>
      </c>
      <c r="AJ119" s="62">
        <f t="shared" si="101"/>
        <v>0.28106964697652342</v>
      </c>
      <c r="AK119" s="62"/>
      <c r="AL119" s="62">
        <f t="shared" si="102"/>
        <v>3.9640706892306214</v>
      </c>
      <c r="AM119" s="62">
        <f t="shared" si="103"/>
        <v>4.1231006289085963</v>
      </c>
      <c r="AN119" s="59">
        <f t="shared" si="104"/>
        <v>-1.966447023587552E-2</v>
      </c>
      <c r="AO119" s="59" t="str">
        <f t="shared" si="44"/>
        <v>Pass</v>
      </c>
      <c r="AP119" s="63">
        <f t="shared" si="105"/>
        <v>253.47</v>
      </c>
      <c r="AQ119" s="32">
        <v>246.88</v>
      </c>
      <c r="AS119" s="28">
        <v>38</v>
      </c>
      <c r="AT119" s="62">
        <f t="shared" si="106"/>
        <v>-1.6870969301787664</v>
      </c>
      <c r="AU119" s="64">
        <f t="shared" si="107"/>
        <v>4.5683300988632655E-3</v>
      </c>
      <c r="AV119" s="62">
        <f t="shared" si="108"/>
        <v>4.7184266587201389</v>
      </c>
      <c r="AW119" s="62" t="str">
        <f t="shared" si="109"/>
        <v/>
      </c>
      <c r="AX119" s="62">
        <f t="shared" si="110"/>
        <v>0.18444803828206771</v>
      </c>
      <c r="AY119" s="62">
        <f t="shared" si="111"/>
        <v>8.6725909716616312E-2</v>
      </c>
      <c r="AZ119" s="62"/>
      <c r="BA119" s="62">
        <f t="shared" si="112"/>
        <v>7.096632623039574E-2</v>
      </c>
      <c r="BB119" s="62">
        <f t="shared" si="113"/>
        <v>0.89845175194897398</v>
      </c>
      <c r="BC119" s="62">
        <f t="shared" si="114"/>
        <v>0.23689362655435081</v>
      </c>
      <c r="BD119" s="62">
        <f t="shared" si="115"/>
        <v>4.4150876507853862E-2</v>
      </c>
      <c r="BE119" s="62">
        <f t="shared" si="116"/>
        <v>0.46978057801038858</v>
      </c>
      <c r="BF119" s="62">
        <f t="shared" si="117"/>
        <v>0.9851776616655904</v>
      </c>
      <c r="BG119" s="62">
        <f t="shared" si="118"/>
        <v>0.73518767735526402</v>
      </c>
      <c r="BH119" s="62">
        <f t="shared" si="119"/>
        <v>3.6127905903233899E-2</v>
      </c>
      <c r="BI119" s="62">
        <f t="shared" si="120"/>
        <v>0.15771809051110633</v>
      </c>
      <c r="BJ119" s="62">
        <f t="shared" si="120"/>
        <v>0.78672131217348185</v>
      </c>
      <c r="BK119" s="62">
        <f t="shared" si="121"/>
        <v>6.8169485121425191E-2</v>
      </c>
      <c r="BL119" s="62">
        <f t="shared" si="122"/>
        <v>0.14510920270509292</v>
      </c>
      <c r="BM119" s="62">
        <f t="shared" si="123"/>
        <v>3.2230811097175498</v>
      </c>
      <c r="BN119" s="62">
        <f t="shared" si="124"/>
        <v>-6.3230811097175508</v>
      </c>
      <c r="BO119" s="62">
        <f t="shared" si="125"/>
        <v>3.8440158204612156</v>
      </c>
      <c r="BP119" s="62">
        <f t="shared" si="126"/>
        <v>0.24045777302120988</v>
      </c>
      <c r="BX119" s="28">
        <v>0.1</v>
      </c>
      <c r="BY119" s="28">
        <v>0.03</v>
      </c>
    </row>
    <row r="120" spans="1:77" x14ac:dyDescent="0.25">
      <c r="A120" s="27" t="s">
        <v>893</v>
      </c>
      <c r="D120" s="59">
        <f t="shared" si="97"/>
        <v>0.9304543233699798</v>
      </c>
      <c r="G120" s="30" t="s">
        <v>894</v>
      </c>
      <c r="H120" s="28">
        <v>744</v>
      </c>
      <c r="I120" s="28">
        <v>918</v>
      </c>
      <c r="M120" s="28">
        <v>8</v>
      </c>
      <c r="U120" s="28">
        <v>22.4</v>
      </c>
      <c r="W120" s="28">
        <v>1100</v>
      </c>
      <c r="Z120"/>
      <c r="AC120" s="62">
        <f t="shared" si="98"/>
        <v>0</v>
      </c>
      <c r="AD120" s="62">
        <f t="shared" si="98"/>
        <v>0</v>
      </c>
      <c r="AE120" s="62">
        <f t="shared" si="99"/>
        <v>1.1177644710578842</v>
      </c>
      <c r="AF120" s="62">
        <f t="shared" si="99"/>
        <v>0</v>
      </c>
      <c r="AG120" s="62">
        <f t="shared" si="100"/>
        <v>31.026993484331367</v>
      </c>
      <c r="AH120" s="62">
        <f t="shared" si="100"/>
        <v>0</v>
      </c>
      <c r="AI120" s="62">
        <f t="shared" si="100"/>
        <v>0</v>
      </c>
      <c r="AJ120" s="62">
        <f t="shared" si="101"/>
        <v>0</v>
      </c>
      <c r="AK120" s="62"/>
      <c r="AL120" s="62">
        <f t="shared" si="102"/>
        <v>1.1177644710578842</v>
      </c>
      <c r="AM120" s="62">
        <f t="shared" si="103"/>
        <v>31.026993484331367</v>
      </c>
      <c r="AN120" s="59">
        <f t="shared" si="104"/>
        <v>-0.9304543233699798</v>
      </c>
      <c r="AO120" s="59" t="str">
        <f t="shared" si="44"/>
        <v/>
      </c>
      <c r="AP120" s="63">
        <f t="shared" si="105"/>
        <v>1122.4000000000001</v>
      </c>
      <c r="AT120" s="62" t="e">
        <f t="shared" si="106"/>
        <v>#NUM!</v>
      </c>
      <c r="AU120" s="64">
        <f t="shared" si="107"/>
        <v>1.6631261213223569E-2</v>
      </c>
      <c r="AV120" s="62">
        <f t="shared" si="108"/>
        <v>0</v>
      </c>
      <c r="AW120" s="62" t="str">
        <f t="shared" si="109"/>
        <v/>
      </c>
      <c r="AX120" s="62">
        <f t="shared" si="110"/>
        <v>0</v>
      </c>
      <c r="AY120" s="62">
        <f t="shared" si="111"/>
        <v>0</v>
      </c>
      <c r="AZ120" s="62"/>
      <c r="BA120" s="62">
        <f t="shared" si="112"/>
        <v>0</v>
      </c>
      <c r="BB120" s="62">
        <f t="shared" si="113"/>
        <v>0</v>
      </c>
      <c r="BC120" s="62">
        <f t="shared" si="114"/>
        <v>3.6025548902195607E-2</v>
      </c>
      <c r="BD120" s="62">
        <f t="shared" si="115"/>
        <v>3.6025548902195607E-2</v>
      </c>
      <c r="BE120" s="62" t="e">
        <f t="shared" si="116"/>
        <v>#DIV/0!</v>
      </c>
      <c r="BF120" s="62">
        <f t="shared" si="117"/>
        <v>0</v>
      </c>
      <c r="BG120" s="62">
        <f t="shared" si="118"/>
        <v>0</v>
      </c>
      <c r="BH120" s="62">
        <f t="shared" si="119"/>
        <v>1</v>
      </c>
      <c r="BI120" s="62">
        <f t="shared" si="120"/>
        <v>0</v>
      </c>
      <c r="BJ120" s="62">
        <f t="shared" si="120"/>
        <v>1</v>
      </c>
      <c r="BK120" s="62">
        <f t="shared" si="121"/>
        <v>0</v>
      </c>
      <c r="BL120" s="62">
        <f t="shared" si="122"/>
        <v>0</v>
      </c>
      <c r="BM120" s="62" t="e">
        <f t="shared" si="123"/>
        <v>#NUM!</v>
      </c>
      <c r="BN120" s="62" t="e">
        <f t="shared" si="124"/>
        <v>#NUM!</v>
      </c>
      <c r="BO120" s="62">
        <f t="shared" si="125"/>
        <v>2.9516496988610452</v>
      </c>
      <c r="BP120" s="62" t="e">
        <f t="shared" si="126"/>
        <v>#DIV/0!</v>
      </c>
    </row>
    <row r="121" spans="1:77" x14ac:dyDescent="0.25">
      <c r="A121" s="27" t="s">
        <v>893</v>
      </c>
      <c r="D121" s="59">
        <f t="shared" si="97"/>
        <v>1</v>
      </c>
      <c r="G121" s="30" t="s">
        <v>892</v>
      </c>
      <c r="H121" s="28">
        <v>744</v>
      </c>
      <c r="I121" s="28">
        <v>2597</v>
      </c>
      <c r="M121" s="28">
        <v>8</v>
      </c>
      <c r="W121" s="28">
        <v>3000</v>
      </c>
      <c r="Z121"/>
      <c r="AC121" s="62">
        <f t="shared" si="98"/>
        <v>0</v>
      </c>
      <c r="AD121" s="62">
        <f t="shared" si="98"/>
        <v>0</v>
      </c>
      <c r="AE121" s="62">
        <f t="shared" si="99"/>
        <v>0</v>
      </c>
      <c r="AF121" s="62">
        <f t="shared" si="99"/>
        <v>0</v>
      </c>
      <c r="AG121" s="62">
        <f t="shared" si="100"/>
        <v>84.619073139085543</v>
      </c>
      <c r="AH121" s="62">
        <f t="shared" si="100"/>
        <v>0</v>
      </c>
      <c r="AI121" s="62">
        <f t="shared" si="100"/>
        <v>0</v>
      </c>
      <c r="AJ121" s="62">
        <f t="shared" si="101"/>
        <v>0</v>
      </c>
      <c r="AK121" s="62"/>
      <c r="AL121" s="62">
        <f t="shared" si="102"/>
        <v>0</v>
      </c>
      <c r="AM121" s="62">
        <f t="shared" si="103"/>
        <v>84.619073139085543</v>
      </c>
      <c r="AN121" s="59">
        <f t="shared" si="104"/>
        <v>-1</v>
      </c>
      <c r="AO121" s="59" t="str">
        <f t="shared" si="44"/>
        <v/>
      </c>
      <c r="AP121" s="63">
        <f t="shared" si="105"/>
        <v>3000</v>
      </c>
      <c r="AS121" s="28">
        <v>64</v>
      </c>
      <c r="AT121" s="62" t="e">
        <f t="shared" si="106"/>
        <v>#NUM!</v>
      </c>
      <c r="AU121" s="64">
        <f t="shared" si="107"/>
        <v>4.2309536569542769E-2</v>
      </c>
      <c r="AV121" s="62" t="e">
        <f t="shared" si="108"/>
        <v>#DIV/0!</v>
      </c>
      <c r="AW121" s="62" t="e">
        <f t="shared" si="109"/>
        <v>#DIV/0!</v>
      </c>
      <c r="AX121" s="62">
        <f t="shared" si="110"/>
        <v>0</v>
      </c>
      <c r="AY121" s="62">
        <f t="shared" si="111"/>
        <v>0</v>
      </c>
      <c r="AZ121" s="62"/>
      <c r="BA121" s="62" t="e">
        <f t="shared" si="112"/>
        <v>#DIV/0!</v>
      </c>
      <c r="BB121" s="62">
        <f t="shared" si="113"/>
        <v>0</v>
      </c>
      <c r="BC121" s="62">
        <f t="shared" si="114"/>
        <v>0</v>
      </c>
      <c r="BD121" s="62">
        <f t="shared" si="115"/>
        <v>0</v>
      </c>
      <c r="BE121" s="62" t="e">
        <f t="shared" si="116"/>
        <v>#DIV/0!</v>
      </c>
      <c r="BF121" s="62">
        <f t="shared" si="117"/>
        <v>0</v>
      </c>
      <c r="BG121" s="62" t="e">
        <f t="shared" si="118"/>
        <v>#DIV/0!</v>
      </c>
      <c r="BH121" s="62" t="e">
        <f t="shared" si="119"/>
        <v>#DIV/0!</v>
      </c>
      <c r="BI121" s="62" t="e">
        <f t="shared" si="120"/>
        <v>#DIV/0!</v>
      </c>
      <c r="BJ121" s="62">
        <f t="shared" si="120"/>
        <v>1</v>
      </c>
      <c r="BK121" s="62">
        <f t="shared" si="121"/>
        <v>0</v>
      </c>
      <c r="BL121" s="62">
        <f t="shared" si="122"/>
        <v>0</v>
      </c>
      <c r="BM121" s="62" t="e">
        <f t="shared" si="123"/>
        <v>#NUM!</v>
      </c>
      <c r="BN121" s="62" t="e">
        <f t="shared" si="124"/>
        <v>#NUM!</v>
      </c>
      <c r="BO121" s="62" t="e">
        <f t="shared" si="125"/>
        <v>#NUM!</v>
      </c>
      <c r="BP121" s="62" t="e">
        <f t="shared" si="126"/>
        <v>#DIV/0!</v>
      </c>
    </row>
    <row r="122" spans="1:77" x14ac:dyDescent="0.25">
      <c r="A122" s="27" t="s">
        <v>893</v>
      </c>
      <c r="D122" s="59">
        <f t="shared" si="97"/>
        <v>1</v>
      </c>
      <c r="G122" s="30" t="s">
        <v>894</v>
      </c>
      <c r="H122" s="28">
        <v>744</v>
      </c>
      <c r="I122" s="28">
        <v>918</v>
      </c>
      <c r="M122" s="28">
        <v>8</v>
      </c>
      <c r="W122" s="28">
        <v>1100</v>
      </c>
      <c r="Z122"/>
      <c r="AC122" s="62">
        <f t="shared" si="98"/>
        <v>0</v>
      </c>
      <c r="AD122" s="62">
        <f t="shared" si="98"/>
        <v>0</v>
      </c>
      <c r="AE122" s="62">
        <f t="shared" si="99"/>
        <v>0</v>
      </c>
      <c r="AF122" s="62">
        <f t="shared" si="99"/>
        <v>0</v>
      </c>
      <c r="AG122" s="62">
        <f t="shared" si="100"/>
        <v>31.026993484331367</v>
      </c>
      <c r="AH122" s="62">
        <f t="shared" si="100"/>
        <v>0</v>
      </c>
      <c r="AI122" s="62">
        <f t="shared" si="100"/>
        <v>0</v>
      </c>
      <c r="AJ122" s="62">
        <f t="shared" si="101"/>
        <v>0</v>
      </c>
      <c r="AK122" s="62"/>
      <c r="AL122" s="62">
        <f t="shared" si="102"/>
        <v>0</v>
      </c>
      <c r="AM122" s="62">
        <f t="shared" si="103"/>
        <v>31.026993484331367</v>
      </c>
      <c r="AN122" s="59">
        <f t="shared" si="104"/>
        <v>-1</v>
      </c>
      <c r="AO122" s="59" t="str">
        <f t="shared" si="44"/>
        <v/>
      </c>
      <c r="AP122" s="63">
        <f t="shared" si="105"/>
        <v>1100</v>
      </c>
      <c r="AT122" s="62" t="e">
        <f t="shared" si="106"/>
        <v>#NUM!</v>
      </c>
      <c r="AU122" s="64">
        <f t="shared" si="107"/>
        <v>1.5513496742165685E-2</v>
      </c>
      <c r="AV122" s="62" t="e">
        <f t="shared" si="108"/>
        <v>#DIV/0!</v>
      </c>
      <c r="AW122" s="62" t="e">
        <f t="shared" si="109"/>
        <v>#DIV/0!</v>
      </c>
      <c r="AX122" s="62">
        <f t="shared" si="110"/>
        <v>0</v>
      </c>
      <c r="AY122" s="62">
        <f t="shared" si="111"/>
        <v>0</v>
      </c>
      <c r="AZ122" s="62"/>
      <c r="BA122" s="62" t="e">
        <f t="shared" si="112"/>
        <v>#DIV/0!</v>
      </c>
      <c r="BB122" s="62">
        <f t="shared" si="113"/>
        <v>0</v>
      </c>
      <c r="BC122" s="62">
        <f t="shared" si="114"/>
        <v>0</v>
      </c>
      <c r="BD122" s="62">
        <f t="shared" si="115"/>
        <v>0</v>
      </c>
      <c r="BE122" s="62" t="e">
        <f t="shared" si="116"/>
        <v>#DIV/0!</v>
      </c>
      <c r="BF122" s="62">
        <f t="shared" si="117"/>
        <v>0</v>
      </c>
      <c r="BG122" s="62" t="e">
        <f t="shared" si="118"/>
        <v>#DIV/0!</v>
      </c>
      <c r="BH122" s="62" t="e">
        <f t="shared" si="119"/>
        <v>#DIV/0!</v>
      </c>
      <c r="BI122" s="62" t="e">
        <f t="shared" si="120"/>
        <v>#DIV/0!</v>
      </c>
      <c r="BJ122" s="62">
        <f t="shared" si="120"/>
        <v>1</v>
      </c>
      <c r="BK122" s="62">
        <f t="shared" si="121"/>
        <v>0</v>
      </c>
      <c r="BL122" s="62">
        <f t="shared" si="122"/>
        <v>0</v>
      </c>
      <c r="BM122" s="62" t="e">
        <f t="shared" si="123"/>
        <v>#NUM!</v>
      </c>
      <c r="BN122" s="62" t="e">
        <f t="shared" si="124"/>
        <v>#NUM!</v>
      </c>
      <c r="BO122" s="62" t="e">
        <f t="shared" si="125"/>
        <v>#NUM!</v>
      </c>
      <c r="BP122" s="62" t="e">
        <f t="shared" si="126"/>
        <v>#DIV/0!</v>
      </c>
    </row>
    <row r="123" spans="1:77" x14ac:dyDescent="0.25">
      <c r="A123" s="27" t="s">
        <v>893</v>
      </c>
      <c r="D123" s="59">
        <f t="shared" si="97"/>
        <v>1</v>
      </c>
      <c r="G123" s="30" t="s">
        <v>892</v>
      </c>
      <c r="H123" s="28">
        <v>744</v>
      </c>
      <c r="I123" s="28">
        <v>2597</v>
      </c>
      <c r="M123" s="28">
        <v>8</v>
      </c>
      <c r="W123" s="28">
        <v>3000</v>
      </c>
      <c r="Z123"/>
      <c r="AC123" s="62">
        <f t="shared" si="98"/>
        <v>0</v>
      </c>
      <c r="AD123" s="62">
        <f t="shared" si="98"/>
        <v>0</v>
      </c>
      <c r="AE123" s="62">
        <f t="shared" si="99"/>
        <v>0</v>
      </c>
      <c r="AF123" s="62">
        <f t="shared" si="99"/>
        <v>0</v>
      </c>
      <c r="AG123" s="62">
        <f t="shared" si="100"/>
        <v>84.619073139085543</v>
      </c>
      <c r="AH123" s="62">
        <f t="shared" si="100"/>
        <v>0</v>
      </c>
      <c r="AI123" s="62">
        <f t="shared" si="100"/>
        <v>0</v>
      </c>
      <c r="AJ123" s="62">
        <f t="shared" si="101"/>
        <v>0</v>
      </c>
      <c r="AK123" s="62"/>
      <c r="AL123" s="62">
        <f t="shared" si="102"/>
        <v>0</v>
      </c>
      <c r="AM123" s="62">
        <f t="shared" si="103"/>
        <v>84.619073139085543</v>
      </c>
      <c r="AN123" s="59">
        <f t="shared" si="104"/>
        <v>-1</v>
      </c>
      <c r="AO123" s="59" t="str">
        <f t="shared" si="44"/>
        <v/>
      </c>
      <c r="AP123" s="63">
        <f t="shared" si="105"/>
        <v>3000</v>
      </c>
      <c r="AS123" s="28">
        <v>64</v>
      </c>
      <c r="AT123" s="62" t="e">
        <f t="shared" si="106"/>
        <v>#NUM!</v>
      </c>
      <c r="AU123" s="64">
        <f t="shared" si="107"/>
        <v>4.2309536569542769E-2</v>
      </c>
      <c r="AV123" s="62" t="e">
        <f t="shared" si="108"/>
        <v>#DIV/0!</v>
      </c>
      <c r="AW123" s="62" t="e">
        <f t="shared" si="109"/>
        <v>#DIV/0!</v>
      </c>
      <c r="AX123" s="62">
        <f t="shared" si="110"/>
        <v>0</v>
      </c>
      <c r="AY123" s="62">
        <f t="shared" si="111"/>
        <v>0</v>
      </c>
      <c r="AZ123" s="62"/>
      <c r="BA123" s="62" t="e">
        <f t="shared" si="112"/>
        <v>#DIV/0!</v>
      </c>
      <c r="BB123" s="62">
        <f t="shared" si="113"/>
        <v>0</v>
      </c>
      <c r="BC123" s="62">
        <f t="shared" si="114"/>
        <v>0</v>
      </c>
      <c r="BD123" s="62">
        <f t="shared" si="115"/>
        <v>0</v>
      </c>
      <c r="BE123" s="62" t="e">
        <f t="shared" si="116"/>
        <v>#DIV/0!</v>
      </c>
      <c r="BF123" s="62">
        <f t="shared" si="117"/>
        <v>0</v>
      </c>
      <c r="BG123" s="62" t="e">
        <f t="shared" si="118"/>
        <v>#DIV/0!</v>
      </c>
      <c r="BH123" s="62" t="e">
        <f t="shared" si="119"/>
        <v>#DIV/0!</v>
      </c>
      <c r="BI123" s="62" t="e">
        <f t="shared" si="120"/>
        <v>#DIV/0!</v>
      </c>
      <c r="BJ123" s="62">
        <f t="shared" si="120"/>
        <v>1</v>
      </c>
      <c r="BK123" s="62">
        <f t="shared" si="121"/>
        <v>0</v>
      </c>
      <c r="BL123" s="62">
        <f t="shared" si="122"/>
        <v>0</v>
      </c>
      <c r="BM123" s="62" t="e">
        <f t="shared" si="123"/>
        <v>#NUM!</v>
      </c>
      <c r="BN123" s="62" t="e">
        <f t="shared" si="124"/>
        <v>#NUM!</v>
      </c>
      <c r="BO123" s="62" t="e">
        <f t="shared" si="125"/>
        <v>#NUM!</v>
      </c>
      <c r="BP123" s="62" t="e">
        <f t="shared" si="126"/>
        <v>#DIV/0!</v>
      </c>
    </row>
    <row r="124" spans="1:77" x14ac:dyDescent="0.25">
      <c r="A124" s="27">
        <v>63586</v>
      </c>
      <c r="D124" s="59">
        <f t="shared" si="97"/>
        <v>6.2804767236639261E-2</v>
      </c>
      <c r="G124" s="30" t="s">
        <v>895</v>
      </c>
      <c r="H124" s="28">
        <v>744</v>
      </c>
      <c r="S124" s="28">
        <v>1100</v>
      </c>
      <c r="T124" s="28">
        <v>17000</v>
      </c>
      <c r="U124" s="28">
        <v>240</v>
      </c>
      <c r="V124" s="28">
        <v>29</v>
      </c>
      <c r="W124" s="28">
        <v>15000</v>
      </c>
      <c r="X124" s="28">
        <v>700</v>
      </c>
      <c r="Y124" s="28">
        <v>20</v>
      </c>
      <c r="Z124" s="28">
        <v>160</v>
      </c>
      <c r="AC124" s="62">
        <f t="shared" si="98"/>
        <v>47.84730619666113</v>
      </c>
      <c r="AD124" s="62">
        <f t="shared" si="98"/>
        <v>434.760370313539</v>
      </c>
      <c r="AE124" s="62">
        <f t="shared" si="99"/>
        <v>11.976047904191617</v>
      </c>
      <c r="AF124" s="62">
        <f t="shared" si="99"/>
        <v>2.3856531753866403</v>
      </c>
      <c r="AG124" s="62">
        <f t="shared" si="100"/>
        <v>423.09536569542769</v>
      </c>
      <c r="AH124" s="62">
        <f t="shared" si="100"/>
        <v>11.474243601470015</v>
      </c>
      <c r="AI124" s="62">
        <f t="shared" si="100"/>
        <v>0.33333333333333331</v>
      </c>
      <c r="AJ124" s="62">
        <f t="shared" si="101"/>
        <v>3.331195816018055</v>
      </c>
      <c r="AK124" s="62"/>
      <c r="AL124" s="62">
        <f t="shared" si="102"/>
        <v>496.96937758977839</v>
      </c>
      <c r="AM124" s="62">
        <f t="shared" si="103"/>
        <v>438.23413844624906</v>
      </c>
      <c r="AN124" s="59">
        <f t="shared" si="104"/>
        <v>6.2804767236639261E-2</v>
      </c>
      <c r="AO124" s="59" t="str">
        <f t="shared" si="44"/>
        <v>Pass</v>
      </c>
      <c r="AP124" s="63">
        <f t="shared" si="105"/>
        <v>34249</v>
      </c>
      <c r="AQ124" s="32">
        <v>24060</v>
      </c>
      <c r="AT124" s="62">
        <f t="shared" si="106"/>
        <v>-5.6819624096433703</v>
      </c>
      <c r="AU124" s="64">
        <f t="shared" si="107"/>
        <v>0.47628153979914517</v>
      </c>
      <c r="AV124" s="62">
        <f t="shared" si="108"/>
        <v>17.911621332030268</v>
      </c>
      <c r="AW124" s="62" t="str">
        <f t="shared" si="109"/>
        <v/>
      </c>
      <c r="AX124" s="62">
        <f t="shared" si="110"/>
        <v>2.7119757226861101E-2</v>
      </c>
      <c r="AY124" s="62">
        <f t="shared" si="111"/>
        <v>1.0275706272483933</v>
      </c>
      <c r="AZ124" s="62"/>
      <c r="BA124" s="62">
        <f t="shared" si="112"/>
        <v>0.87482325857190024</v>
      </c>
      <c r="BB124" s="62">
        <f t="shared" si="113"/>
        <v>0.11308870310601515</v>
      </c>
      <c r="BC124" s="62">
        <f t="shared" si="114"/>
        <v>3.3944359224952536E-2</v>
      </c>
      <c r="BD124" s="62">
        <f t="shared" si="115"/>
        <v>2.8305788423153698E-2</v>
      </c>
      <c r="BE124" s="62">
        <f t="shared" si="116"/>
        <v>0.29031942598737237</v>
      </c>
      <c r="BF124" s="62">
        <f t="shared" si="117"/>
        <v>1.1406593303544086</v>
      </c>
      <c r="BG124" s="62">
        <f t="shared" si="118"/>
        <v>9.6278178001052858E-2</v>
      </c>
      <c r="BH124" s="62">
        <f t="shared" si="119"/>
        <v>2.4098160659865048E-2</v>
      </c>
      <c r="BI124" s="62">
        <f t="shared" si="120"/>
        <v>4.8004027671819036E-3</v>
      </c>
      <c r="BJ124" s="62">
        <f t="shared" si="120"/>
        <v>0.96545505832910328</v>
      </c>
      <c r="BK124" s="62">
        <f t="shared" si="121"/>
        <v>7.6014064715011652E-3</v>
      </c>
      <c r="BL124" s="62">
        <f t="shared" si="122"/>
        <v>2.61829067953303E-2</v>
      </c>
      <c r="BM124" s="62">
        <f t="shared" si="123"/>
        <v>1.9402759341597677</v>
      </c>
      <c r="BN124" s="62">
        <f t="shared" si="124"/>
        <v>-12.240275934159769</v>
      </c>
      <c r="BO124" s="62">
        <f t="shared" si="125"/>
        <v>1.9216864754836021</v>
      </c>
      <c r="BP124" s="62">
        <f t="shared" si="126"/>
        <v>2.9758542556615791E-2</v>
      </c>
    </row>
    <row r="125" spans="1:77" x14ac:dyDescent="0.25">
      <c r="A125" s="27">
        <v>63586</v>
      </c>
      <c r="D125" s="59">
        <f t="shared" si="97"/>
        <v>8.7013378490649607E-2</v>
      </c>
      <c r="G125" s="30" t="s">
        <v>895</v>
      </c>
      <c r="H125" s="28">
        <v>744</v>
      </c>
      <c r="S125" s="28">
        <v>1100</v>
      </c>
      <c r="T125" s="28">
        <v>18000</v>
      </c>
      <c r="U125" s="28">
        <v>230</v>
      </c>
      <c r="V125" s="28">
        <v>28</v>
      </c>
      <c r="W125" s="28">
        <v>15000</v>
      </c>
      <c r="X125" s="28">
        <v>710</v>
      </c>
      <c r="Y125" s="28">
        <v>20</v>
      </c>
      <c r="Z125" s="28">
        <v>160</v>
      </c>
      <c r="AC125" s="62">
        <f t="shared" si="98"/>
        <v>47.84730619666113</v>
      </c>
      <c r="AD125" s="62">
        <f t="shared" si="98"/>
        <v>460.33450974374716</v>
      </c>
      <c r="AE125" s="62">
        <f t="shared" si="99"/>
        <v>11.477045908183634</v>
      </c>
      <c r="AF125" s="62">
        <f t="shared" si="99"/>
        <v>2.303389272787101</v>
      </c>
      <c r="AG125" s="62">
        <f t="shared" si="100"/>
        <v>423.09536569542769</v>
      </c>
      <c r="AH125" s="62">
        <f t="shared" si="100"/>
        <v>11.638161367205301</v>
      </c>
      <c r="AI125" s="62">
        <f t="shared" si="100"/>
        <v>0.33333333333333331</v>
      </c>
      <c r="AJ125" s="62">
        <f t="shared" si="101"/>
        <v>3.331195816018055</v>
      </c>
      <c r="AK125" s="62"/>
      <c r="AL125" s="62">
        <f t="shared" si="102"/>
        <v>521.96225112137893</v>
      </c>
      <c r="AM125" s="62">
        <f t="shared" si="103"/>
        <v>438.3980562119844</v>
      </c>
      <c r="AN125" s="59">
        <f t="shared" si="104"/>
        <v>8.7013378490649607E-2</v>
      </c>
      <c r="AO125" s="59" t="str">
        <f t="shared" si="44"/>
        <v>Pass</v>
      </c>
      <c r="AP125" s="63">
        <f t="shared" si="105"/>
        <v>35248</v>
      </c>
      <c r="AQ125" s="32">
        <v>24060</v>
      </c>
      <c r="AT125" s="62">
        <f t="shared" si="106"/>
        <v>-5.6942855066325659</v>
      </c>
      <c r="AU125" s="64">
        <f t="shared" si="107"/>
        <v>0.48856930249850949</v>
      </c>
      <c r="AV125" s="62">
        <f t="shared" si="108"/>
        <v>18.28549228262499</v>
      </c>
      <c r="AW125" s="62" t="str">
        <f t="shared" si="109"/>
        <v>poor quality</v>
      </c>
      <c r="AX125" s="62">
        <f t="shared" si="110"/>
        <v>2.7507182330101972E-2</v>
      </c>
      <c r="AY125" s="62">
        <f t="shared" si="111"/>
        <v>1.0880159582630047</v>
      </c>
      <c r="AZ125" s="62"/>
      <c r="BA125" s="62">
        <f t="shared" si="112"/>
        <v>0.88193065447696406</v>
      </c>
      <c r="BB125" s="62">
        <f t="shared" si="113"/>
        <v>0.11308870310601515</v>
      </c>
      <c r="BC125" s="62">
        <f t="shared" si="114"/>
        <v>3.25705178980637E-2</v>
      </c>
      <c r="BD125" s="62">
        <f t="shared" si="115"/>
        <v>2.7126380572188961E-2</v>
      </c>
      <c r="BE125" s="62">
        <f t="shared" si="116"/>
        <v>0.28623041998755022</v>
      </c>
      <c r="BF125" s="62">
        <f t="shared" si="117"/>
        <v>1.2011046613690199</v>
      </c>
      <c r="BG125" s="62">
        <f t="shared" si="118"/>
        <v>9.1668135183849822E-2</v>
      </c>
      <c r="BH125" s="62">
        <f t="shared" si="119"/>
        <v>2.1988268085530043E-2</v>
      </c>
      <c r="BI125" s="62">
        <f t="shared" si="120"/>
        <v>4.4129422536563143E-3</v>
      </c>
      <c r="BJ125" s="62">
        <f t="shared" si="120"/>
        <v>0.9650940730696187</v>
      </c>
      <c r="BK125" s="62">
        <f t="shared" si="121"/>
        <v>7.598564292920309E-3</v>
      </c>
      <c r="BL125" s="62">
        <f t="shared" si="122"/>
        <v>2.6547018633626757E-2</v>
      </c>
      <c r="BM125" s="62">
        <f t="shared" si="123"/>
        <v>1.9341156254549494</v>
      </c>
      <c r="BN125" s="62">
        <f t="shared" si="124"/>
        <v>-12.234115625454951</v>
      </c>
      <c r="BO125" s="62">
        <f t="shared" si="125"/>
        <v>1.9401698811776151</v>
      </c>
      <c r="BP125" s="62">
        <f t="shared" si="126"/>
        <v>2.7117135538330027E-2</v>
      </c>
    </row>
    <row r="126" spans="1:77" x14ac:dyDescent="0.25">
      <c r="A126" s="27">
        <v>63586</v>
      </c>
      <c r="D126" s="59">
        <f t="shared" si="97"/>
        <v>0.34900880930250977</v>
      </c>
      <c r="G126" s="30" t="s">
        <v>895</v>
      </c>
      <c r="H126" s="28">
        <v>744</v>
      </c>
      <c r="S126" s="28">
        <v>1800</v>
      </c>
      <c r="T126" s="28">
        <v>32000</v>
      </c>
      <c r="U126" s="28">
        <v>400</v>
      </c>
      <c r="V126" s="28">
        <v>61</v>
      </c>
      <c r="W126" s="28">
        <v>15000</v>
      </c>
      <c r="X126" s="28">
        <v>1300</v>
      </c>
      <c r="Y126" s="28">
        <v>20</v>
      </c>
      <c r="Z126" s="28">
        <v>1</v>
      </c>
      <c r="AC126" s="62">
        <f t="shared" si="98"/>
        <v>78.295591958172764</v>
      </c>
      <c r="AD126" s="62">
        <f t="shared" si="98"/>
        <v>818.37246176666167</v>
      </c>
      <c r="AE126" s="62">
        <f t="shared" si="99"/>
        <v>19.960079840319363</v>
      </c>
      <c r="AF126" s="62">
        <f t="shared" si="99"/>
        <v>5.0180980585718986</v>
      </c>
      <c r="AG126" s="62">
        <f t="shared" si="100"/>
        <v>423.09536569542769</v>
      </c>
      <c r="AH126" s="62">
        <f t="shared" si="100"/>
        <v>21.309309545587169</v>
      </c>
      <c r="AI126" s="62">
        <f t="shared" si="100"/>
        <v>0.33333333333333331</v>
      </c>
      <c r="AJ126" s="62">
        <f t="shared" si="101"/>
        <v>2.0819973850112843E-2</v>
      </c>
      <c r="AK126" s="62"/>
      <c r="AL126" s="62">
        <f t="shared" si="102"/>
        <v>921.64623162372573</v>
      </c>
      <c r="AM126" s="62">
        <f t="shared" si="103"/>
        <v>444.75882854819827</v>
      </c>
      <c r="AN126" s="59">
        <f t="shared" si="104"/>
        <v>0.34900880930250977</v>
      </c>
      <c r="AO126" s="59" t="str">
        <f t="shared" si="44"/>
        <v/>
      </c>
      <c r="AP126" s="63">
        <f t="shared" si="105"/>
        <v>50582</v>
      </c>
      <c r="AQ126" s="32">
        <v>43687</v>
      </c>
      <c r="AT126" s="62">
        <f t="shared" si="106"/>
        <v>-5.1912683477344341</v>
      </c>
      <c r="AU126" s="64">
        <f t="shared" si="107"/>
        <v>0.69553536235566604</v>
      </c>
      <c r="AV126" s="62">
        <f t="shared" si="108"/>
        <v>22.225255125886292</v>
      </c>
      <c r="AW126" s="62" t="str">
        <f t="shared" si="109"/>
        <v>poor quality</v>
      </c>
      <c r="AX126" s="62">
        <f t="shared" si="110"/>
        <v>5.0365263421313471E-2</v>
      </c>
      <c r="AY126" s="62">
        <f t="shared" si="111"/>
        <v>1.9342505924675639</v>
      </c>
      <c r="AZ126" s="62"/>
      <c r="BA126" s="62">
        <f t="shared" si="112"/>
        <v>0.88794640903037192</v>
      </c>
      <c r="BB126" s="62">
        <f t="shared" si="113"/>
        <v>0.18505424144620664</v>
      </c>
      <c r="BC126" s="62">
        <f t="shared" si="114"/>
        <v>5.9036756069959465E-2</v>
      </c>
      <c r="BD126" s="62">
        <f t="shared" si="115"/>
        <v>4.7176314038589497E-2</v>
      </c>
      <c r="BE126" s="62">
        <f t="shared" si="116"/>
        <v>9.7703652976519561E-4</v>
      </c>
      <c r="BF126" s="62">
        <f t="shared" si="117"/>
        <v>2.1193048339137706</v>
      </c>
      <c r="BG126" s="62">
        <f t="shared" si="118"/>
        <v>8.4951892897380143E-2</v>
      </c>
      <c r="BH126" s="62">
        <f t="shared" si="119"/>
        <v>2.1656986331028943E-2</v>
      </c>
      <c r="BI126" s="62">
        <f t="shared" si="120"/>
        <v>5.4447117412189496E-3</v>
      </c>
      <c r="BJ126" s="62">
        <f t="shared" si="120"/>
        <v>0.95129166311664815</v>
      </c>
      <c r="BK126" s="62">
        <f t="shared" si="121"/>
        <v>4.6811828149818493E-5</v>
      </c>
      <c r="BL126" s="62">
        <f t="shared" si="122"/>
        <v>4.7912055203369372E-2</v>
      </c>
      <c r="BM126" s="62">
        <f t="shared" si="123"/>
        <v>1.6714306218671879</v>
      </c>
      <c r="BN126" s="62">
        <f t="shared" si="124"/>
        <v>-11.971430621867189</v>
      </c>
      <c r="BO126" s="62">
        <f t="shared" si="125"/>
        <v>1.6998377258672457</v>
      </c>
      <c r="BP126" s="62">
        <f t="shared" si="126"/>
        <v>2.7856660884850098E-2</v>
      </c>
    </row>
    <row r="127" spans="1:77" x14ac:dyDescent="0.25">
      <c r="A127" s="27">
        <v>63586</v>
      </c>
      <c r="D127" s="59">
        <f t="shared" si="97"/>
        <v>5.9515251048527062E-2</v>
      </c>
      <c r="G127" s="30" t="s">
        <v>895</v>
      </c>
      <c r="H127" s="28">
        <v>744</v>
      </c>
      <c r="S127" s="28">
        <v>1700</v>
      </c>
      <c r="T127" s="28">
        <v>31000</v>
      </c>
      <c r="U127" s="28">
        <v>390</v>
      </c>
      <c r="V127" s="28">
        <v>61</v>
      </c>
      <c r="W127" s="28">
        <v>27000</v>
      </c>
      <c r="X127" s="28">
        <v>1400</v>
      </c>
      <c r="Y127" s="28">
        <v>20</v>
      </c>
      <c r="Z127" s="28">
        <v>300</v>
      </c>
      <c r="AC127" s="62">
        <f t="shared" si="98"/>
        <v>73.945836849385387</v>
      </c>
      <c r="AD127" s="62">
        <f t="shared" si="98"/>
        <v>792.79832233645345</v>
      </c>
      <c r="AE127" s="62">
        <f t="shared" si="99"/>
        <v>19.461077844311379</v>
      </c>
      <c r="AF127" s="62">
        <f t="shared" si="99"/>
        <v>5.0180980585718986</v>
      </c>
      <c r="AG127" s="62">
        <f t="shared" si="100"/>
        <v>761.57165825176992</v>
      </c>
      <c r="AH127" s="62">
        <f t="shared" si="100"/>
        <v>22.948487202940029</v>
      </c>
      <c r="AI127" s="62">
        <f t="shared" si="100"/>
        <v>0.33333333333333331</v>
      </c>
      <c r="AJ127" s="62">
        <f t="shared" si="101"/>
        <v>6.2459921550338535</v>
      </c>
      <c r="AK127" s="62"/>
      <c r="AL127" s="62">
        <f t="shared" si="102"/>
        <v>891.22333508872214</v>
      </c>
      <c r="AM127" s="62">
        <f t="shared" si="103"/>
        <v>791.09947094307711</v>
      </c>
      <c r="AN127" s="59">
        <f t="shared" si="104"/>
        <v>5.9515251048527062E-2</v>
      </c>
      <c r="AO127" s="59" t="str">
        <f t="shared" ref="AO127:AO158" si="127">+IF(D127&lt;10%,"Pass","")</f>
        <v>Pass</v>
      </c>
      <c r="AP127" s="63">
        <f t="shared" si="105"/>
        <v>61871</v>
      </c>
      <c r="AQ127" s="32">
        <v>43687</v>
      </c>
      <c r="AT127" s="62">
        <f t="shared" si="106"/>
        <v>-5.1700790486644959</v>
      </c>
      <c r="AU127" s="64">
        <f t="shared" si="107"/>
        <v>0.85635732037819146</v>
      </c>
      <c r="AV127" s="62">
        <f t="shared" si="108"/>
        <v>21.20343713427798</v>
      </c>
      <c r="AW127" s="62" t="str">
        <f t="shared" si="109"/>
        <v>poor quality</v>
      </c>
      <c r="AX127" s="62">
        <f t="shared" si="110"/>
        <v>3.0133063585401219E-2</v>
      </c>
      <c r="AY127" s="62">
        <f t="shared" si="111"/>
        <v>1.041002923029418</v>
      </c>
      <c r="AZ127" s="62"/>
      <c r="BA127" s="62">
        <f t="shared" si="112"/>
        <v>0.88956189893471493</v>
      </c>
      <c r="BB127" s="62">
        <f t="shared" si="113"/>
        <v>9.7096361252639263E-2</v>
      </c>
      <c r="BC127" s="62">
        <f t="shared" si="114"/>
        <v>3.2142971232774847E-2</v>
      </c>
      <c r="BD127" s="62">
        <f t="shared" si="115"/>
        <v>2.5553836770902644E-2</v>
      </c>
      <c r="BE127" s="62">
        <f t="shared" si="116"/>
        <v>0.27217446186316163</v>
      </c>
      <c r="BF127" s="62">
        <f t="shared" si="117"/>
        <v>1.1380992842820572</v>
      </c>
      <c r="BG127" s="62">
        <f t="shared" si="118"/>
        <v>8.2971163274157322E-2</v>
      </c>
      <c r="BH127" s="62">
        <f t="shared" si="119"/>
        <v>2.1836364778727444E-2</v>
      </c>
      <c r="BI127" s="62">
        <f t="shared" si="120"/>
        <v>5.6305730124002447E-3</v>
      </c>
      <c r="BJ127" s="62">
        <f t="shared" si="120"/>
        <v>0.96267496847633227</v>
      </c>
      <c r="BK127" s="62">
        <f t="shared" si="121"/>
        <v>7.8953309722075114E-3</v>
      </c>
      <c r="BL127" s="62">
        <f t="shared" si="122"/>
        <v>2.9008346037171433E-2</v>
      </c>
      <c r="BM127" s="62">
        <f t="shared" si="123"/>
        <v>1.6392459384957865</v>
      </c>
      <c r="BN127" s="62">
        <f t="shared" si="124"/>
        <v>-11.939245938495787</v>
      </c>
      <c r="BO127" s="62">
        <f t="shared" si="125"/>
        <v>1.7108331101687089</v>
      </c>
      <c r="BP127" s="62">
        <f t="shared" si="126"/>
        <v>2.8242677661511291E-2</v>
      </c>
    </row>
    <row r="128" spans="1:77" x14ac:dyDescent="0.25">
      <c r="A128" s="27">
        <v>63586</v>
      </c>
      <c r="D128" s="59">
        <f t="shared" si="97"/>
        <v>2.1230118928240629E-2</v>
      </c>
      <c r="G128" s="30" t="s">
        <v>895</v>
      </c>
      <c r="H128" s="28">
        <v>744</v>
      </c>
      <c r="S128" s="28">
        <v>460</v>
      </c>
      <c r="T128" s="28">
        <v>2400</v>
      </c>
      <c r="U128" s="28">
        <v>29</v>
      </c>
      <c r="V128" s="28">
        <v>5.0999999999999996</v>
      </c>
      <c r="W128" s="28">
        <v>2300</v>
      </c>
      <c r="X128" s="28">
        <v>750</v>
      </c>
      <c r="Y128" s="28">
        <v>20</v>
      </c>
      <c r="Z128" s="28">
        <v>110</v>
      </c>
      <c r="AC128" s="62">
        <f t="shared" si="98"/>
        <v>20.008873500421927</v>
      </c>
      <c r="AD128" s="62">
        <f t="shared" si="98"/>
        <v>61.377934632499624</v>
      </c>
      <c r="AE128" s="62">
        <f t="shared" si="99"/>
        <v>1.4471057884231537</v>
      </c>
      <c r="AF128" s="62">
        <f t="shared" si="99"/>
        <v>0.41954590325765051</v>
      </c>
      <c r="AG128" s="62">
        <f t="shared" si="100"/>
        <v>64.874622739965588</v>
      </c>
      <c r="AH128" s="62">
        <f t="shared" si="100"/>
        <v>12.293832430146445</v>
      </c>
      <c r="AI128" s="62">
        <f t="shared" si="100"/>
        <v>0.33333333333333331</v>
      </c>
      <c r="AJ128" s="62">
        <f t="shared" si="101"/>
        <v>2.2901971235124128</v>
      </c>
      <c r="AK128" s="62"/>
      <c r="AL128" s="62">
        <f t="shared" si="102"/>
        <v>83.253459824602359</v>
      </c>
      <c r="AM128" s="62">
        <f t="shared" si="103"/>
        <v>79.791985626957768</v>
      </c>
      <c r="AN128" s="59">
        <f t="shared" si="104"/>
        <v>2.1230118928240629E-2</v>
      </c>
      <c r="AO128" s="59" t="str">
        <f t="shared" si="127"/>
        <v>Pass</v>
      </c>
      <c r="AP128" s="63">
        <f t="shared" si="105"/>
        <v>6074.1</v>
      </c>
      <c r="AQ128" s="32">
        <v>5952</v>
      </c>
      <c r="AT128" s="62">
        <f t="shared" si="106"/>
        <v>-6.5698124300785778</v>
      </c>
      <c r="AU128" s="64">
        <f t="shared" si="107"/>
        <v>8.3434480466709995E-2</v>
      </c>
      <c r="AV128" s="62">
        <f t="shared" si="108"/>
        <v>20.777213905265846</v>
      </c>
      <c r="AW128" s="62" t="str">
        <f t="shared" si="109"/>
        <v>poor quality</v>
      </c>
      <c r="AX128" s="62">
        <f t="shared" si="110"/>
        <v>0.18950140919390518</v>
      </c>
      <c r="AY128" s="62">
        <f t="shared" si="111"/>
        <v>0.94610083327217787</v>
      </c>
      <c r="AZ128" s="62"/>
      <c r="BA128" s="62">
        <f t="shared" si="112"/>
        <v>0.73724184870887177</v>
      </c>
      <c r="BB128" s="62">
        <f t="shared" si="113"/>
        <v>0.30842373574367765</v>
      </c>
      <c r="BC128" s="62">
        <f t="shared" si="114"/>
        <v>2.8773218445721546E-2</v>
      </c>
      <c r="BD128" s="62">
        <f t="shared" si="115"/>
        <v>2.2306191963898291E-2</v>
      </c>
      <c r="BE128" s="62">
        <f t="shared" si="116"/>
        <v>0.18628829834189728</v>
      </c>
      <c r="BF128" s="62">
        <f t="shared" si="117"/>
        <v>1.2545245690158555</v>
      </c>
      <c r="BG128" s="62">
        <f t="shared" si="118"/>
        <v>0.24033684056586288</v>
      </c>
      <c r="BH128" s="62">
        <f t="shared" si="119"/>
        <v>1.7381929729670134E-2</v>
      </c>
      <c r="BI128" s="62">
        <f t="shared" si="120"/>
        <v>5.0393809955952109E-3</v>
      </c>
      <c r="BJ128" s="62">
        <f t="shared" si="120"/>
        <v>0.81304685213959205</v>
      </c>
      <c r="BK128" s="62">
        <f t="shared" si="121"/>
        <v>2.8702094646691791E-2</v>
      </c>
      <c r="BL128" s="62">
        <f t="shared" si="122"/>
        <v>0.15407352422112136</v>
      </c>
      <c r="BM128" s="62">
        <f t="shared" si="123"/>
        <v>1.9103127107823246</v>
      </c>
      <c r="BN128" s="62">
        <f t="shared" si="124"/>
        <v>-12.210312710782325</v>
      </c>
      <c r="BO128" s="62">
        <f t="shared" si="125"/>
        <v>2.8394997192962519</v>
      </c>
      <c r="BP128" s="62">
        <f t="shared" si="126"/>
        <v>2.2935555951920056E-2</v>
      </c>
    </row>
    <row r="129" spans="1:77" x14ac:dyDescent="0.25">
      <c r="A129" s="27">
        <v>63586</v>
      </c>
      <c r="D129" s="59">
        <f t="shared" si="97"/>
        <v>1.7788015778719149E-2</v>
      </c>
      <c r="G129" s="30" t="s">
        <v>895</v>
      </c>
      <c r="H129" s="28">
        <v>744</v>
      </c>
      <c r="S129" s="28">
        <v>450</v>
      </c>
      <c r="T129" s="28">
        <v>2400</v>
      </c>
      <c r="U129" s="28">
        <v>30</v>
      </c>
      <c r="V129" s="28">
        <v>4.9000000000000004</v>
      </c>
      <c r="W129" s="28">
        <v>2300</v>
      </c>
      <c r="X129" s="28">
        <v>760</v>
      </c>
      <c r="Y129" s="28">
        <v>20</v>
      </c>
      <c r="Z129" s="28">
        <v>110</v>
      </c>
      <c r="AC129" s="62">
        <f t="shared" si="98"/>
        <v>19.573897989543191</v>
      </c>
      <c r="AD129" s="62">
        <f t="shared" si="98"/>
        <v>61.377934632499624</v>
      </c>
      <c r="AE129" s="62">
        <f t="shared" si="99"/>
        <v>1.4970059880239521</v>
      </c>
      <c r="AF129" s="62">
        <f t="shared" si="99"/>
        <v>0.40309312273774267</v>
      </c>
      <c r="AG129" s="62">
        <f t="shared" si="100"/>
        <v>64.874622739965588</v>
      </c>
      <c r="AH129" s="62">
        <f t="shared" si="100"/>
        <v>12.457750195881729</v>
      </c>
      <c r="AI129" s="62">
        <f t="shared" si="100"/>
        <v>0.33333333333333331</v>
      </c>
      <c r="AJ129" s="62">
        <f t="shared" si="101"/>
        <v>2.2901971235124128</v>
      </c>
      <c r="AK129" s="62"/>
      <c r="AL129" s="62">
        <f t="shared" si="102"/>
        <v>82.851931732804516</v>
      </c>
      <c r="AM129" s="62">
        <f t="shared" si="103"/>
        <v>79.95590339269306</v>
      </c>
      <c r="AN129" s="59">
        <f t="shared" si="104"/>
        <v>1.7788015778719149E-2</v>
      </c>
      <c r="AO129" s="59" t="str">
        <f t="shared" si="127"/>
        <v>Pass</v>
      </c>
      <c r="AP129" s="63">
        <f t="shared" si="105"/>
        <v>6074.9</v>
      </c>
      <c r="AQ129" s="32">
        <v>5762</v>
      </c>
      <c r="AT129" s="62">
        <f t="shared" si="106"/>
        <v>-6.5493368443687796</v>
      </c>
      <c r="AU129" s="64">
        <f t="shared" si="107"/>
        <v>8.3332399013219177E-2</v>
      </c>
      <c r="AV129" s="62">
        <f t="shared" si="108"/>
        <v>20.145686666668539</v>
      </c>
      <c r="AW129" s="62" t="str">
        <f t="shared" si="109"/>
        <v>poor quality</v>
      </c>
      <c r="AX129" s="62">
        <f t="shared" si="110"/>
        <v>0.1920280946498239</v>
      </c>
      <c r="AY129" s="62">
        <f t="shared" si="111"/>
        <v>0.94610083327217787</v>
      </c>
      <c r="AZ129" s="62"/>
      <c r="BA129" s="62">
        <f t="shared" si="112"/>
        <v>0.74081476857343509</v>
      </c>
      <c r="BB129" s="62">
        <f t="shared" si="113"/>
        <v>0.30171887192316293</v>
      </c>
      <c r="BC129" s="62">
        <f t="shared" si="114"/>
        <v>2.9288788597319291E-2</v>
      </c>
      <c r="BD129" s="62">
        <f t="shared" si="115"/>
        <v>2.3075370997136163E-2</v>
      </c>
      <c r="BE129" s="62">
        <f t="shared" si="116"/>
        <v>0.18383713652160916</v>
      </c>
      <c r="BF129" s="62">
        <f t="shared" si="117"/>
        <v>1.2478197051953408</v>
      </c>
      <c r="BG129" s="62">
        <f t="shared" si="118"/>
        <v>0.23625155841469744</v>
      </c>
      <c r="BH129" s="62">
        <f t="shared" si="119"/>
        <v>1.8068450025423191E-2</v>
      </c>
      <c r="BI129" s="62">
        <f t="shared" si="120"/>
        <v>4.8652229864441579E-3</v>
      </c>
      <c r="BJ129" s="62">
        <f t="shared" si="120"/>
        <v>0.81138002307774926</v>
      </c>
      <c r="BK129" s="62">
        <f t="shared" si="121"/>
        <v>2.8643252422080785E-2</v>
      </c>
      <c r="BL129" s="62">
        <f t="shared" si="122"/>
        <v>0.15580775986855033</v>
      </c>
      <c r="BM129" s="62">
        <f t="shared" si="123"/>
        <v>1.9045603818932333</v>
      </c>
      <c r="BN129" s="62">
        <f t="shared" si="124"/>
        <v>-12.204560381893234</v>
      </c>
      <c r="BO129" s="62">
        <f t="shared" si="125"/>
        <v>2.8247764624755458</v>
      </c>
      <c r="BP129" s="62">
        <f t="shared" si="126"/>
        <v>2.3471971531924363E-2</v>
      </c>
    </row>
    <row r="130" spans="1:77" x14ac:dyDescent="0.25">
      <c r="A130" s="27">
        <v>63586</v>
      </c>
      <c r="D130" s="59">
        <f t="shared" si="97"/>
        <v>0.14317206700582186</v>
      </c>
      <c r="G130" s="30" t="s">
        <v>895</v>
      </c>
      <c r="H130" s="28">
        <v>744</v>
      </c>
      <c r="S130" s="28">
        <v>1400</v>
      </c>
      <c r="T130" s="28">
        <v>50000</v>
      </c>
      <c r="U130" s="28">
        <v>420</v>
      </c>
      <c r="V130" s="28">
        <v>68</v>
      </c>
      <c r="W130" s="28">
        <v>35000</v>
      </c>
      <c r="X130" s="28">
        <v>1700</v>
      </c>
      <c r="Y130" s="28">
        <v>20</v>
      </c>
      <c r="Z130" s="28">
        <v>410</v>
      </c>
      <c r="AC130" s="62">
        <f t="shared" si="98"/>
        <v>60.896571523023255</v>
      </c>
      <c r="AD130" s="62">
        <f t="shared" si="98"/>
        <v>1278.7069715104087</v>
      </c>
      <c r="AE130" s="62">
        <f t="shared" si="99"/>
        <v>20.95808383233533</v>
      </c>
      <c r="AF130" s="62">
        <f t="shared" si="99"/>
        <v>5.5939453767686738</v>
      </c>
      <c r="AG130" s="62">
        <f t="shared" si="100"/>
        <v>987.222519955998</v>
      </c>
      <c r="AH130" s="62">
        <f t="shared" si="100"/>
        <v>27.866020174998607</v>
      </c>
      <c r="AI130" s="62">
        <f t="shared" si="100"/>
        <v>0.33333333333333331</v>
      </c>
      <c r="AJ130" s="62">
        <f t="shared" si="101"/>
        <v>8.5361892785462654</v>
      </c>
      <c r="AK130" s="62"/>
      <c r="AL130" s="62">
        <f t="shared" si="102"/>
        <v>1366.1555722425362</v>
      </c>
      <c r="AM130" s="62">
        <f t="shared" si="103"/>
        <v>1023.9580627428763</v>
      </c>
      <c r="AN130" s="59">
        <f t="shared" si="104"/>
        <v>0.14317206700582186</v>
      </c>
      <c r="AO130" s="59" t="str">
        <f t="shared" si="127"/>
        <v/>
      </c>
      <c r="AP130" s="63">
        <f t="shared" si="105"/>
        <v>89018</v>
      </c>
      <c r="AQ130" s="32">
        <v>54451</v>
      </c>
      <c r="AT130" s="62">
        <f t="shared" si="106"/>
        <v>-5.0535734795930587</v>
      </c>
      <c r="AU130" s="64">
        <f t="shared" si="107"/>
        <v>1.2124342600698645</v>
      </c>
      <c r="AV130" s="62">
        <f t="shared" si="108"/>
        <v>16.766270431751295</v>
      </c>
      <c r="AW130" s="62" t="str">
        <f t="shared" si="109"/>
        <v/>
      </c>
      <c r="AX130" s="62">
        <f t="shared" si="110"/>
        <v>2.8226686093263592E-2</v>
      </c>
      <c r="AY130" s="62">
        <f t="shared" si="111"/>
        <v>1.2952570931702436</v>
      </c>
      <c r="AZ130" s="62"/>
      <c r="BA130" s="62">
        <f t="shared" si="112"/>
        <v>0.93598928078990218</v>
      </c>
      <c r="BB130" s="62">
        <f t="shared" si="113"/>
        <v>6.1684747148735536E-2</v>
      </c>
      <c r="BC130" s="62">
        <f t="shared" si="114"/>
        <v>2.6895688330010409E-2</v>
      </c>
      <c r="BD130" s="62">
        <f t="shared" si="115"/>
        <v>2.1229341317365272E-2</v>
      </c>
      <c r="BE130" s="62">
        <f t="shared" si="116"/>
        <v>0.30632968844991126</v>
      </c>
      <c r="BF130" s="62">
        <f t="shared" si="117"/>
        <v>1.3569418403189792</v>
      </c>
      <c r="BG130" s="62">
        <f t="shared" si="118"/>
        <v>4.4575136800168294E-2</v>
      </c>
      <c r="BH130" s="62">
        <f t="shared" si="119"/>
        <v>1.534092035940882E-2</v>
      </c>
      <c r="BI130" s="62">
        <f t="shared" si="120"/>
        <v>4.094662050520532E-3</v>
      </c>
      <c r="BJ130" s="62">
        <f t="shared" si="120"/>
        <v>0.96412397721790011</v>
      </c>
      <c r="BK130" s="62">
        <f t="shared" si="121"/>
        <v>8.3364637568069701E-3</v>
      </c>
      <c r="BL130" s="62">
        <f t="shared" si="122"/>
        <v>2.7214024859918483E-2</v>
      </c>
      <c r="BM130" s="62">
        <f t="shared" si="123"/>
        <v>1.5549250527957508</v>
      </c>
      <c r="BN130" s="62">
        <f t="shared" si="124"/>
        <v>-11.854925052795751</v>
      </c>
      <c r="BO130" s="62">
        <f t="shared" si="125"/>
        <v>1.6786484267973076</v>
      </c>
      <c r="BP130" s="62">
        <f t="shared" si="126"/>
        <v>1.9820811423788054E-2</v>
      </c>
    </row>
    <row r="131" spans="1:77" x14ac:dyDescent="0.25">
      <c r="A131" s="27">
        <v>63586</v>
      </c>
      <c r="D131" s="59">
        <f t="shared" si="97"/>
        <v>1.1621076943278314E-2</v>
      </c>
      <c r="G131" s="30" t="s">
        <v>895</v>
      </c>
      <c r="H131" s="28">
        <v>744</v>
      </c>
      <c r="S131" s="28">
        <v>26</v>
      </c>
      <c r="T131" s="28">
        <v>44</v>
      </c>
      <c r="U131" s="28">
        <v>21</v>
      </c>
      <c r="V131" s="28">
        <v>6</v>
      </c>
      <c r="W131" s="28">
        <v>38</v>
      </c>
      <c r="X131" s="28">
        <v>140</v>
      </c>
      <c r="Y131" s="28">
        <v>20</v>
      </c>
      <c r="Z131" s="28">
        <v>0.5</v>
      </c>
      <c r="AC131" s="62">
        <f t="shared" si="98"/>
        <v>1.1309363282847176</v>
      </c>
      <c r="AD131" s="62">
        <f t="shared" si="98"/>
        <v>1.1252621349291598</v>
      </c>
      <c r="AE131" s="62">
        <f t="shared" si="99"/>
        <v>1.0479041916167666</v>
      </c>
      <c r="AF131" s="62">
        <f t="shared" si="99"/>
        <v>0.4935834155972359</v>
      </c>
      <c r="AG131" s="62">
        <f t="shared" si="100"/>
        <v>1.0718415930950835</v>
      </c>
      <c r="AH131" s="62">
        <f t="shared" si="100"/>
        <v>2.2948487202940031</v>
      </c>
      <c r="AI131" s="62">
        <f t="shared" si="100"/>
        <v>0.33333333333333331</v>
      </c>
      <c r="AJ131" s="62">
        <f t="shared" si="101"/>
        <v>1.0409986925056422E-2</v>
      </c>
      <c r="AK131" s="62"/>
      <c r="AL131" s="62">
        <f t="shared" si="102"/>
        <v>3.7976860704278801</v>
      </c>
      <c r="AM131" s="62">
        <f t="shared" si="103"/>
        <v>3.7104336336474764</v>
      </c>
      <c r="AN131" s="59">
        <f t="shared" si="104"/>
        <v>1.1621076943278314E-2</v>
      </c>
      <c r="AO131" s="59" t="str">
        <f t="shared" si="127"/>
        <v>Pass</v>
      </c>
      <c r="AP131" s="63">
        <f t="shared" si="105"/>
        <v>295.5</v>
      </c>
      <c r="AQ131" s="32">
        <v>209</v>
      </c>
      <c r="AT131" s="62">
        <f t="shared" si="106"/>
        <v>-7.4389243609570759</v>
      </c>
      <c r="AU131" s="64">
        <f t="shared" si="107"/>
        <v>4.363341982440541E-3</v>
      </c>
      <c r="AV131" s="62">
        <f t="shared" si="108"/>
        <v>1.292380631485655</v>
      </c>
      <c r="AW131" s="62" t="str">
        <f t="shared" si="109"/>
        <v/>
      </c>
      <c r="AX131" s="62">
        <f t="shared" si="110"/>
        <v>2.1410334652785079</v>
      </c>
      <c r="AY131" s="62">
        <f t="shared" si="111"/>
        <v>1.0498399597274608</v>
      </c>
      <c r="AZ131" s="62"/>
      <c r="BA131" s="62">
        <f t="shared" si="112"/>
        <v>0.29630204131179755</v>
      </c>
      <c r="BB131" s="62">
        <f t="shared" si="113"/>
        <v>1.0551338328073183</v>
      </c>
      <c r="BC131" s="62">
        <f t="shared" si="114"/>
        <v>1.4381673720673167</v>
      </c>
      <c r="BD131" s="62">
        <f t="shared" si="115"/>
        <v>0.97766703435234814</v>
      </c>
      <c r="BE131" s="62">
        <f t="shared" si="116"/>
        <v>4.5362410310526933E-3</v>
      </c>
      <c r="BF131" s="62">
        <f t="shared" si="117"/>
        <v>2.1049737925347789</v>
      </c>
      <c r="BG131" s="62">
        <f t="shared" si="118"/>
        <v>0.29779615990146774</v>
      </c>
      <c r="BH131" s="62">
        <f t="shared" si="119"/>
        <v>0.27593228407599807</v>
      </c>
      <c r="BI131" s="62">
        <f t="shared" si="120"/>
        <v>0.12996951471073662</v>
      </c>
      <c r="BJ131" s="62">
        <f t="shared" si="120"/>
        <v>0.2888723256967215</v>
      </c>
      <c r="BK131" s="62">
        <f t="shared" si="121"/>
        <v>2.8055984698540661E-3</v>
      </c>
      <c r="BL131" s="62">
        <f t="shared" si="122"/>
        <v>0.61848531650951333</v>
      </c>
      <c r="BM131" s="62">
        <f t="shared" si="123"/>
        <v>2.6392459384957867</v>
      </c>
      <c r="BN131" s="62">
        <f t="shared" si="124"/>
        <v>-12.939245938495787</v>
      </c>
      <c r="BO131" s="62">
        <f t="shared" si="125"/>
        <v>2.9796784224612889</v>
      </c>
      <c r="BP131" s="62">
        <f t="shared" si="126"/>
        <v>0.68322340979623142</v>
      </c>
    </row>
    <row r="132" spans="1:77" x14ac:dyDescent="0.25">
      <c r="A132" s="27">
        <v>63587</v>
      </c>
      <c r="D132" s="59">
        <f t="shared" si="97"/>
        <v>0.67846791087278313</v>
      </c>
      <c r="G132" s="30" t="s">
        <v>895</v>
      </c>
      <c r="H132" s="28">
        <v>744</v>
      </c>
      <c r="S132" s="28">
        <v>270</v>
      </c>
      <c r="T132" s="28">
        <v>2100</v>
      </c>
      <c r="U132" s="28">
        <v>36</v>
      </c>
      <c r="V132" s="28">
        <v>5.5</v>
      </c>
      <c r="W132" s="28">
        <v>12000</v>
      </c>
      <c r="X132" s="28">
        <v>880</v>
      </c>
      <c r="Y132" s="28">
        <v>20</v>
      </c>
      <c r="Z132" s="28">
        <v>8.1</v>
      </c>
      <c r="AC132" s="62">
        <f t="shared" si="98"/>
        <v>11.744338793725914</v>
      </c>
      <c r="AD132" s="62">
        <f t="shared" si="98"/>
        <v>53.705692803437167</v>
      </c>
      <c r="AE132" s="62">
        <f t="shared" si="99"/>
        <v>1.7964071856287427</v>
      </c>
      <c r="AF132" s="62">
        <f t="shared" si="99"/>
        <v>0.45245146429746624</v>
      </c>
      <c r="AG132" s="62">
        <f t="shared" si="100"/>
        <v>338.47629255634217</v>
      </c>
      <c r="AH132" s="62">
        <f t="shared" si="100"/>
        <v>14.424763384705161</v>
      </c>
      <c r="AI132" s="62">
        <f t="shared" si="100"/>
        <v>0.33333333333333331</v>
      </c>
      <c r="AJ132" s="62">
        <f t="shared" si="101"/>
        <v>0.16864178818591402</v>
      </c>
      <c r="AK132" s="62"/>
      <c r="AL132" s="62">
        <f t="shared" si="102"/>
        <v>67.698890247089281</v>
      </c>
      <c r="AM132" s="62">
        <f t="shared" si="103"/>
        <v>353.40303106256658</v>
      </c>
      <c r="AN132" s="59">
        <f t="shared" si="104"/>
        <v>-0.67846791087278313</v>
      </c>
      <c r="AO132" s="59" t="str">
        <f t="shared" si="127"/>
        <v/>
      </c>
      <c r="AP132" s="63">
        <f t="shared" si="105"/>
        <v>15319.6</v>
      </c>
      <c r="AQ132" s="32">
        <v>19628</v>
      </c>
      <c r="AT132" s="62">
        <f t="shared" si="106"/>
        <v>-6.4064865184517767</v>
      </c>
      <c r="AU132" s="64">
        <f t="shared" si="107"/>
        <v>0.21159304420721731</v>
      </c>
      <c r="AV132" s="62">
        <f t="shared" si="108"/>
        <v>11.11059689743964</v>
      </c>
      <c r="AW132" s="62" t="str">
        <f t="shared" si="109"/>
        <v/>
      </c>
      <c r="AX132" s="62">
        <f t="shared" si="110"/>
        <v>4.2616761356496009E-2</v>
      </c>
      <c r="AY132" s="62">
        <f t="shared" si="111"/>
        <v>0.15866899391335484</v>
      </c>
      <c r="AZ132" s="62"/>
      <c r="BA132" s="62">
        <f t="shared" si="112"/>
        <v>0.79330241023775494</v>
      </c>
      <c r="BB132" s="62">
        <f t="shared" si="113"/>
        <v>3.4697670271163737E-2</v>
      </c>
      <c r="BC132" s="62">
        <f t="shared" si="114"/>
        <v>6.6440654763194919E-3</v>
      </c>
      <c r="BD132" s="62">
        <f t="shared" si="115"/>
        <v>5.3073353293413179E-3</v>
      </c>
      <c r="BE132" s="62">
        <f t="shared" si="116"/>
        <v>1.1691130293667622E-2</v>
      </c>
      <c r="BF132" s="62">
        <f t="shared" si="117"/>
        <v>0.19336666418451856</v>
      </c>
      <c r="BG132" s="62">
        <f t="shared" si="118"/>
        <v>0.17347904449926876</v>
      </c>
      <c r="BH132" s="62">
        <f t="shared" si="119"/>
        <v>2.6535253075377841E-2</v>
      </c>
      <c r="BI132" s="62">
        <f t="shared" si="120"/>
        <v>6.6832921875985907E-3</v>
      </c>
      <c r="BJ132" s="62">
        <f t="shared" si="120"/>
        <v>0.95776284526665034</v>
      </c>
      <c r="BK132" s="62">
        <f t="shared" si="121"/>
        <v>4.7719394957893734E-4</v>
      </c>
      <c r="BL132" s="62">
        <f t="shared" si="122"/>
        <v>4.0816750612847452E-2</v>
      </c>
      <c r="BM132" s="62">
        <f t="shared" si="123"/>
        <v>1.840891302023856</v>
      </c>
      <c r="BN132" s="62">
        <f t="shared" si="124"/>
        <v>-12.140891302023856</v>
      </c>
      <c r="BO132" s="62">
        <f t="shared" si="125"/>
        <v>2.7455952164279207</v>
      </c>
      <c r="BP132" s="62">
        <f t="shared" si="126"/>
        <v>3.4359932226888115E-2</v>
      </c>
    </row>
    <row r="133" spans="1:77" x14ac:dyDescent="0.25">
      <c r="A133" s="27">
        <v>63587</v>
      </c>
      <c r="D133" s="59">
        <f t="shared" si="97"/>
        <v>0.39066399165109894</v>
      </c>
      <c r="G133" s="30" t="s">
        <v>895</v>
      </c>
      <c r="H133" s="28">
        <v>744</v>
      </c>
      <c r="S133" s="28">
        <v>2400</v>
      </c>
      <c r="T133" s="28">
        <v>34000</v>
      </c>
      <c r="U133" s="28">
        <v>470</v>
      </c>
      <c r="V133" s="28">
        <v>77</v>
      </c>
      <c r="W133" s="28">
        <v>15000</v>
      </c>
      <c r="X133" s="28">
        <v>980</v>
      </c>
      <c r="Y133" s="28">
        <v>20</v>
      </c>
      <c r="Z133" s="28">
        <v>14</v>
      </c>
      <c r="AC133" s="62">
        <f t="shared" si="98"/>
        <v>104.39412261089701</v>
      </c>
      <c r="AD133" s="62">
        <f t="shared" si="98"/>
        <v>869.520740627078</v>
      </c>
      <c r="AE133" s="62">
        <f t="shared" si="99"/>
        <v>23.453093812375251</v>
      </c>
      <c r="AF133" s="62">
        <f t="shared" si="99"/>
        <v>6.3343205001645275</v>
      </c>
      <c r="AG133" s="62">
        <f t="shared" si="100"/>
        <v>423.09536569542769</v>
      </c>
      <c r="AH133" s="62">
        <f t="shared" si="100"/>
        <v>16.063941042058019</v>
      </c>
      <c r="AI133" s="62">
        <f t="shared" si="100"/>
        <v>0.33333333333333331</v>
      </c>
      <c r="AJ133" s="62">
        <f t="shared" si="101"/>
        <v>0.29147963390157983</v>
      </c>
      <c r="AK133" s="62"/>
      <c r="AL133" s="62">
        <f t="shared" si="102"/>
        <v>1003.7022775505149</v>
      </c>
      <c r="AM133" s="62">
        <f t="shared" si="103"/>
        <v>439.78411970472064</v>
      </c>
      <c r="AN133" s="59">
        <f t="shared" si="104"/>
        <v>0.39066399165109894</v>
      </c>
      <c r="AO133" s="59" t="str">
        <f t="shared" si="127"/>
        <v/>
      </c>
      <c r="AP133" s="63">
        <f t="shared" si="105"/>
        <v>52961</v>
      </c>
      <c r="AQ133" s="32">
        <v>32291</v>
      </c>
      <c r="AT133" s="62">
        <f t="shared" si="106"/>
        <v>-5.2439477577410205</v>
      </c>
      <c r="AU133" s="64">
        <f t="shared" si="107"/>
        <v>0.73661597893417163</v>
      </c>
      <c r="AV133" s="62">
        <f t="shared" si="108"/>
        <v>27.136427064626609</v>
      </c>
      <c r="AW133" s="62" t="str">
        <f t="shared" si="109"/>
        <v>poor quality</v>
      </c>
      <c r="AX133" s="62">
        <f t="shared" si="110"/>
        <v>3.7967660117605537E-2</v>
      </c>
      <c r="AY133" s="62">
        <f t="shared" si="111"/>
        <v>2.0551412544967866</v>
      </c>
      <c r="AZ133" s="62"/>
      <c r="BA133" s="62">
        <f t="shared" si="112"/>
        <v>0.86631340794513267</v>
      </c>
      <c r="BB133" s="62">
        <f t="shared" si="113"/>
        <v>0.24673898859494217</v>
      </c>
      <c r="BC133" s="62">
        <f t="shared" si="114"/>
        <v>7.0403546641498185E-2</v>
      </c>
      <c r="BD133" s="62">
        <f t="shared" si="115"/>
        <v>5.5432168995342659E-2</v>
      </c>
      <c r="BE133" s="62">
        <f t="shared" si="116"/>
        <v>1.8144964124210777E-2</v>
      </c>
      <c r="BF133" s="62">
        <f t="shared" si="117"/>
        <v>2.3018802430917291</v>
      </c>
      <c r="BG133" s="62">
        <f t="shared" si="118"/>
        <v>0.10400905223176901</v>
      </c>
      <c r="BH133" s="62">
        <f t="shared" si="119"/>
        <v>2.3366584232140383E-2</v>
      </c>
      <c r="BI133" s="62">
        <f t="shared" si="120"/>
        <v>6.3109555909578278E-3</v>
      </c>
      <c r="BJ133" s="62">
        <f t="shared" si="120"/>
        <v>0.96205239511490748</v>
      </c>
      <c r="BK133" s="62">
        <f t="shared" si="121"/>
        <v>6.6277889728552446E-4</v>
      </c>
      <c r="BL133" s="62">
        <f t="shared" si="122"/>
        <v>3.6526878353051156E-2</v>
      </c>
      <c r="BM133" s="62">
        <f t="shared" si="123"/>
        <v>1.7941478984815298</v>
      </c>
      <c r="BN133" s="62">
        <f t="shared" si="124"/>
        <v>-12.09414789848153</v>
      </c>
      <c r="BO133" s="62">
        <f t="shared" si="125"/>
        <v>1.6297998592594907</v>
      </c>
      <c r="BP133" s="62">
        <f t="shared" si="126"/>
        <v>3.0585234333015056E-2</v>
      </c>
      <c r="BY133" s="28">
        <v>980</v>
      </c>
    </row>
    <row r="134" spans="1:77" x14ac:dyDescent="0.25">
      <c r="A134" s="27">
        <v>63587</v>
      </c>
      <c r="D134" s="59">
        <f t="shared" si="97"/>
        <v>0.18371151228790814</v>
      </c>
      <c r="G134" s="30" t="s">
        <v>895</v>
      </c>
      <c r="H134" s="28">
        <v>744</v>
      </c>
      <c r="S134" s="28">
        <v>1000</v>
      </c>
      <c r="T134" s="28">
        <v>12000</v>
      </c>
      <c r="U134" s="28">
        <v>200</v>
      </c>
      <c r="V134" s="28">
        <v>32</v>
      </c>
      <c r="W134" s="28">
        <v>18000</v>
      </c>
      <c r="X134" s="28">
        <v>1100</v>
      </c>
      <c r="Y134" s="28">
        <v>20</v>
      </c>
      <c r="Z134" s="28">
        <v>15</v>
      </c>
      <c r="AC134" s="62">
        <f t="shared" si="98"/>
        <v>43.497551087873752</v>
      </c>
      <c r="AD134" s="62">
        <f t="shared" si="98"/>
        <v>306.88967316249813</v>
      </c>
      <c r="AE134" s="62">
        <f t="shared" si="99"/>
        <v>9.9800399201596814</v>
      </c>
      <c r="AF134" s="62">
        <f t="shared" si="99"/>
        <v>2.6324448831852583</v>
      </c>
      <c r="AG134" s="62">
        <f t="shared" si="100"/>
        <v>507.71443883451326</v>
      </c>
      <c r="AH134" s="62">
        <f t="shared" si="100"/>
        <v>18.030954230881452</v>
      </c>
      <c r="AI134" s="62">
        <f t="shared" si="100"/>
        <v>0.33333333333333331</v>
      </c>
      <c r="AJ134" s="62">
        <f t="shared" si="101"/>
        <v>0.31229960775169269</v>
      </c>
      <c r="AK134" s="62"/>
      <c r="AL134" s="62">
        <f t="shared" si="102"/>
        <v>362.99970905371686</v>
      </c>
      <c r="AM134" s="62">
        <f t="shared" si="103"/>
        <v>526.39102600647982</v>
      </c>
      <c r="AN134" s="59">
        <f t="shared" si="104"/>
        <v>-0.18371151228790814</v>
      </c>
      <c r="AO134" s="59" t="str">
        <f t="shared" si="127"/>
        <v/>
      </c>
      <c r="AP134" s="63">
        <f t="shared" si="105"/>
        <v>32367</v>
      </c>
      <c r="AQ134" s="32">
        <v>32291</v>
      </c>
      <c r="AT134" s="62">
        <f t="shared" si="106"/>
        <v>-5.564849010547027</v>
      </c>
      <c r="AU134" s="64">
        <f t="shared" si="107"/>
        <v>0.45099109306897989</v>
      </c>
      <c r="AV134" s="62">
        <f t="shared" si="108"/>
        <v>17.3762648601252</v>
      </c>
      <c r="AW134" s="62" t="str">
        <f t="shared" si="109"/>
        <v/>
      </c>
      <c r="AX134" s="62">
        <f t="shared" si="110"/>
        <v>3.5513967797080007E-2</v>
      </c>
      <c r="AY134" s="62">
        <f t="shared" si="111"/>
        <v>0.6044533101461137</v>
      </c>
      <c r="AZ134" s="62"/>
      <c r="BA134" s="62">
        <f t="shared" si="112"/>
        <v>0.84542677448009873</v>
      </c>
      <c r="BB134" s="62">
        <f t="shared" si="113"/>
        <v>8.5673259928799345E-2</v>
      </c>
      <c r="BC134" s="62">
        <f t="shared" si="114"/>
        <v>2.4841690207388231E-2</v>
      </c>
      <c r="BD134" s="62">
        <f t="shared" si="115"/>
        <v>1.9656797516078958E-2</v>
      </c>
      <c r="BE134" s="62">
        <f t="shared" si="116"/>
        <v>1.732019302765574E-2</v>
      </c>
      <c r="BF134" s="62">
        <f t="shared" si="117"/>
        <v>0.69012657007491307</v>
      </c>
      <c r="BG134" s="62">
        <f t="shared" si="118"/>
        <v>0.11982806047218338</v>
      </c>
      <c r="BH134" s="62">
        <f t="shared" si="119"/>
        <v>2.7493244956520974E-2</v>
      </c>
      <c r="BI134" s="62">
        <f t="shared" si="120"/>
        <v>7.2519200911968446E-3</v>
      </c>
      <c r="BJ134" s="62">
        <f t="shared" si="120"/>
        <v>0.96451955628184161</v>
      </c>
      <c r="BK134" s="62">
        <f t="shared" si="121"/>
        <v>5.9328444506546031E-4</v>
      </c>
      <c r="BL134" s="62">
        <f t="shared" si="122"/>
        <v>3.4253916461447223E-2</v>
      </c>
      <c r="BM134" s="62">
        <f t="shared" si="123"/>
        <v>1.7439812890157995</v>
      </c>
      <c r="BN134" s="62">
        <f t="shared" si="124"/>
        <v>-12.0439812890158</v>
      </c>
      <c r="BO134" s="62">
        <f t="shared" si="125"/>
        <v>2.0008677215312267</v>
      </c>
      <c r="BP134" s="62">
        <f t="shared" si="126"/>
        <v>3.5995846681706037E-2</v>
      </c>
    </row>
    <row r="135" spans="1:77" x14ac:dyDescent="0.25">
      <c r="A135" s="27">
        <v>63587</v>
      </c>
      <c r="D135" s="59">
        <f t="shared" si="97"/>
        <v>0.15382378903236146</v>
      </c>
      <c r="G135" s="30" t="s">
        <v>895</v>
      </c>
      <c r="H135" s="28">
        <v>744</v>
      </c>
      <c r="S135" s="28">
        <v>1100</v>
      </c>
      <c r="T135" s="28">
        <v>4100</v>
      </c>
      <c r="U135" s="28">
        <v>160</v>
      </c>
      <c r="V135" s="28">
        <v>22</v>
      </c>
      <c r="W135" s="28">
        <v>3700</v>
      </c>
      <c r="X135" s="28">
        <v>860</v>
      </c>
      <c r="Y135" s="28">
        <v>20</v>
      </c>
      <c r="Z135" s="28">
        <v>18</v>
      </c>
      <c r="AC135" s="62">
        <f t="shared" ref="AC135:AD153" si="128">+S135/AC$2</f>
        <v>47.84730619666113</v>
      </c>
      <c r="AD135" s="62">
        <f t="shared" si="128"/>
        <v>104.85397166385351</v>
      </c>
      <c r="AE135" s="62">
        <f t="shared" si="99"/>
        <v>7.984031936127745</v>
      </c>
      <c r="AF135" s="62">
        <f t="shared" si="99"/>
        <v>1.809805857189865</v>
      </c>
      <c r="AG135" s="62">
        <f t="shared" si="100"/>
        <v>104.3635235382055</v>
      </c>
      <c r="AH135" s="62">
        <f t="shared" si="100"/>
        <v>14.09692785323459</v>
      </c>
      <c r="AI135" s="62">
        <f t="shared" si="100"/>
        <v>0.33333333333333331</v>
      </c>
      <c r="AJ135" s="62">
        <f t="shared" si="101"/>
        <v>0.37475952930203121</v>
      </c>
      <c r="AK135" s="62"/>
      <c r="AL135" s="62">
        <f t="shared" si="102"/>
        <v>162.49511565383224</v>
      </c>
      <c r="AM135" s="62">
        <f t="shared" si="103"/>
        <v>119.16854425407544</v>
      </c>
      <c r="AN135" s="59">
        <f t="shared" si="104"/>
        <v>0.15382378903236146</v>
      </c>
      <c r="AO135" s="59" t="str">
        <f t="shared" si="127"/>
        <v/>
      </c>
      <c r="AP135" s="63">
        <f t="shared" ref="AP135:AP153" si="129">SUM(S135:Z135)</f>
        <v>9980</v>
      </c>
      <c r="AQ135" s="32">
        <v>8864</v>
      </c>
      <c r="AT135" s="62">
        <f t="shared" si="106"/>
        <v>-5.7686532574697402</v>
      </c>
      <c r="AU135" s="64">
        <f t="shared" si="107"/>
        <v>0.14574946194859698</v>
      </c>
      <c r="AV135" s="62">
        <f t="shared" si="108"/>
        <v>21.690345647764897</v>
      </c>
      <c r="AW135" s="62" t="str">
        <f t="shared" si="109"/>
        <v>poor quality</v>
      </c>
      <c r="AX135" s="62">
        <f t="shared" si="110"/>
        <v>0.13507523869749349</v>
      </c>
      <c r="AY135" s="62">
        <f t="shared" si="111"/>
        <v>1.0046994209185403</v>
      </c>
      <c r="AZ135" s="62"/>
      <c r="BA135" s="62">
        <f t="shared" si="112"/>
        <v>0.64527460559015681</v>
      </c>
      <c r="BB135" s="62">
        <f t="shared" si="113"/>
        <v>0.45846771529465602</v>
      </c>
      <c r="BC135" s="62">
        <f t="shared" si="114"/>
        <v>9.3843494942294409E-2</v>
      </c>
      <c r="BD135" s="62">
        <f t="shared" si="115"/>
        <v>7.6502130873388377E-2</v>
      </c>
      <c r="BE135" s="62">
        <f t="shared" si="116"/>
        <v>2.658448232151811E-2</v>
      </c>
      <c r="BF135" s="62">
        <f t="shared" si="117"/>
        <v>1.4631671362131962</v>
      </c>
      <c r="BG135" s="62">
        <f t="shared" si="118"/>
        <v>0.29445381176005037</v>
      </c>
      <c r="BH135" s="62">
        <f t="shared" si="119"/>
        <v>4.9133981067691568E-2</v>
      </c>
      <c r="BI135" s="62">
        <f t="shared" si="120"/>
        <v>1.1137601582101357E-2</v>
      </c>
      <c r="BJ135" s="62">
        <f t="shared" si="120"/>
        <v>0.87576402138214737</v>
      </c>
      <c r="BK135" s="62">
        <f t="shared" si="121"/>
        <v>3.1447856617516316E-3</v>
      </c>
      <c r="BL135" s="62">
        <f t="shared" si="122"/>
        <v>0.11829403423087036</v>
      </c>
      <c r="BM135" s="62">
        <f t="shared" si="123"/>
        <v>1.850875522930457</v>
      </c>
      <c r="BN135" s="62">
        <f t="shared" si="124"/>
        <v>-12.150875522930457</v>
      </c>
      <c r="BO135" s="62">
        <f t="shared" si="125"/>
        <v>2.0977777345392834</v>
      </c>
      <c r="BP135" s="62">
        <f t="shared" si="126"/>
        <v>6.413723532990874E-2</v>
      </c>
    </row>
    <row r="136" spans="1:77" x14ac:dyDescent="0.25">
      <c r="A136" s="27">
        <v>63587</v>
      </c>
      <c r="D136" s="59">
        <f t="shared" si="97"/>
        <v>2.6983368284841675E-2</v>
      </c>
      <c r="G136" s="30" t="s">
        <v>895</v>
      </c>
      <c r="H136" s="28">
        <v>744</v>
      </c>
      <c r="S136" s="28">
        <v>1100</v>
      </c>
      <c r="T136" s="28">
        <v>4100</v>
      </c>
      <c r="U136" s="28">
        <v>170</v>
      </c>
      <c r="V136" s="28">
        <v>22</v>
      </c>
      <c r="W136" s="28">
        <v>4900</v>
      </c>
      <c r="X136" s="28">
        <v>950</v>
      </c>
      <c r="Y136" s="28">
        <v>20</v>
      </c>
      <c r="Z136" s="28">
        <v>15</v>
      </c>
      <c r="AC136" s="62">
        <f t="shared" si="128"/>
        <v>47.84730619666113</v>
      </c>
      <c r="AD136" s="62">
        <f t="shared" si="128"/>
        <v>104.85397166385351</v>
      </c>
      <c r="AE136" s="62">
        <f t="shared" si="99"/>
        <v>8.4830339321357293</v>
      </c>
      <c r="AF136" s="62">
        <f t="shared" si="99"/>
        <v>1.809805857189865</v>
      </c>
      <c r="AG136" s="62">
        <f t="shared" si="100"/>
        <v>138.21115279383972</v>
      </c>
      <c r="AH136" s="62">
        <f t="shared" si="100"/>
        <v>15.572187744852164</v>
      </c>
      <c r="AI136" s="62">
        <f t="shared" si="100"/>
        <v>0.33333333333333331</v>
      </c>
      <c r="AJ136" s="62">
        <f t="shared" si="101"/>
        <v>0.31229960775169269</v>
      </c>
      <c r="AK136" s="62"/>
      <c r="AL136" s="62">
        <f t="shared" si="102"/>
        <v>162.99411764984023</v>
      </c>
      <c r="AM136" s="62">
        <f t="shared" si="103"/>
        <v>154.42897347977691</v>
      </c>
      <c r="AN136" s="59">
        <f t="shared" si="104"/>
        <v>2.6983368284841675E-2</v>
      </c>
      <c r="AO136" s="59" t="str">
        <f t="shared" si="127"/>
        <v>Pass</v>
      </c>
      <c r="AP136" s="63">
        <f t="shared" si="129"/>
        <v>11277</v>
      </c>
      <c r="AQ136" s="32">
        <v>8864</v>
      </c>
      <c r="AT136" s="62">
        <f t="shared" si="106"/>
        <v>-5.6990991647021119</v>
      </c>
      <c r="AU136" s="64">
        <f t="shared" si="107"/>
        <v>0.16384744859668054</v>
      </c>
      <c r="AV136" s="62">
        <f t="shared" si="108"/>
        <v>21.157915612866123</v>
      </c>
      <c r="AW136" s="62" t="str">
        <f t="shared" si="109"/>
        <v>poor quality</v>
      </c>
      <c r="AX136" s="62">
        <f t="shared" si="110"/>
        <v>0.11266954533025383</v>
      </c>
      <c r="AY136" s="62">
        <f t="shared" si="111"/>
        <v>0.75865058314257128</v>
      </c>
      <c r="AZ136" s="62"/>
      <c r="BA136" s="62">
        <f t="shared" si="112"/>
        <v>0.64329911518102134</v>
      </c>
      <c r="BB136" s="62">
        <f t="shared" si="113"/>
        <v>0.34618990746739331</v>
      </c>
      <c r="BC136" s="62">
        <f t="shared" si="114"/>
        <v>7.4471846745093939E-2</v>
      </c>
      <c r="BD136" s="62">
        <f t="shared" si="115"/>
        <v>6.1377347346124093E-2</v>
      </c>
      <c r="BE136" s="62">
        <f t="shared" si="116"/>
        <v>2.0054960347811908E-2</v>
      </c>
      <c r="BF136" s="62">
        <f t="shared" si="117"/>
        <v>1.1048404906099645</v>
      </c>
      <c r="BG136" s="62">
        <f t="shared" si="118"/>
        <v>0.29355234953602038</v>
      </c>
      <c r="BH136" s="62">
        <f t="shared" si="119"/>
        <v>5.2045031160939226E-2</v>
      </c>
      <c r="BI136" s="62">
        <f t="shared" si="120"/>
        <v>1.1103504122019086E-2</v>
      </c>
      <c r="BJ136" s="62">
        <f t="shared" si="120"/>
        <v>0.8949820081005655</v>
      </c>
      <c r="BK136" s="62">
        <f t="shared" si="121"/>
        <v>2.0222863670889425E-3</v>
      </c>
      <c r="BL136" s="62">
        <f t="shared" si="122"/>
        <v>0.10083721593144827</v>
      </c>
      <c r="BM136" s="62">
        <f t="shared" si="123"/>
        <v>1.8076503688851768</v>
      </c>
      <c r="BN136" s="62">
        <f t="shared" si="124"/>
        <v>-12.107650368885178</v>
      </c>
      <c r="BO136" s="62">
        <f t="shared" si="125"/>
        <v>2.0714487958169343</v>
      </c>
      <c r="BP136" s="62">
        <f t="shared" si="126"/>
        <v>6.7405066503291575E-2</v>
      </c>
    </row>
    <row r="137" spans="1:77" x14ac:dyDescent="0.25">
      <c r="A137" s="27">
        <v>63587</v>
      </c>
      <c r="D137" s="59">
        <f t="shared" si="97"/>
        <v>7.9550055506009715E-2</v>
      </c>
      <c r="G137" s="30" t="s">
        <v>895</v>
      </c>
      <c r="H137" s="28">
        <v>744</v>
      </c>
      <c r="S137" s="28">
        <v>1200</v>
      </c>
      <c r="T137" s="28">
        <v>4300</v>
      </c>
      <c r="U137" s="28">
        <v>230</v>
      </c>
      <c r="V137" s="28">
        <v>25</v>
      </c>
      <c r="W137" s="28">
        <v>4800</v>
      </c>
      <c r="X137" s="28">
        <v>760</v>
      </c>
      <c r="Y137" s="28">
        <v>20</v>
      </c>
      <c r="Z137" s="28">
        <v>78</v>
      </c>
      <c r="AC137" s="62">
        <f t="shared" si="128"/>
        <v>52.197061305448507</v>
      </c>
      <c r="AD137" s="62">
        <f t="shared" si="128"/>
        <v>109.96879954989515</v>
      </c>
      <c r="AE137" s="62">
        <f t="shared" si="99"/>
        <v>11.477045908183634</v>
      </c>
      <c r="AF137" s="62">
        <f t="shared" si="99"/>
        <v>2.0565975649884831</v>
      </c>
      <c r="AG137" s="62">
        <f t="shared" si="100"/>
        <v>135.39051702253687</v>
      </c>
      <c r="AH137" s="62">
        <f t="shared" si="100"/>
        <v>12.457750195881729</v>
      </c>
      <c r="AI137" s="62">
        <f t="shared" si="100"/>
        <v>0.33333333333333331</v>
      </c>
      <c r="AJ137" s="62">
        <f t="shared" si="101"/>
        <v>1.6239579603088019</v>
      </c>
      <c r="AK137" s="62"/>
      <c r="AL137" s="62">
        <f t="shared" si="102"/>
        <v>175.69950432851579</v>
      </c>
      <c r="AM137" s="62">
        <f t="shared" si="103"/>
        <v>149.80555851206074</v>
      </c>
      <c r="AN137" s="59">
        <f t="shared" si="104"/>
        <v>7.9550055506009715E-2</v>
      </c>
      <c r="AO137" s="59" t="str">
        <f t="shared" si="127"/>
        <v>Pass</v>
      </c>
      <c r="AP137" s="63">
        <f t="shared" si="129"/>
        <v>11413</v>
      </c>
      <c r="AQ137" s="32">
        <v>10764</v>
      </c>
      <c r="AT137" s="62">
        <f t="shared" si="106"/>
        <v>-5.6647302630708491</v>
      </c>
      <c r="AU137" s="64">
        <f t="shared" si="107"/>
        <v>0.17016466547036208</v>
      </c>
      <c r="AV137" s="62">
        <f t="shared" si="108"/>
        <v>20.128674806464144</v>
      </c>
      <c r="AW137" s="62" t="str">
        <f t="shared" si="109"/>
        <v>poor quality</v>
      </c>
      <c r="AX137" s="62">
        <f t="shared" si="110"/>
        <v>9.2013462019707296E-2</v>
      </c>
      <c r="AY137" s="62">
        <f t="shared" si="111"/>
        <v>0.81223413550884027</v>
      </c>
      <c r="AZ137" s="62"/>
      <c r="BA137" s="62">
        <f t="shared" si="112"/>
        <v>0.62589134767437915</v>
      </c>
      <c r="BB137" s="62">
        <f t="shared" si="113"/>
        <v>0.38552966967959712</v>
      </c>
      <c r="BC137" s="62">
        <f t="shared" si="114"/>
        <v>9.9960054594660647E-2</v>
      </c>
      <c r="BD137" s="62">
        <f t="shared" si="115"/>
        <v>8.4769939288090498E-2</v>
      </c>
      <c r="BE137" s="62">
        <f t="shared" si="116"/>
        <v>0.13035724226077741</v>
      </c>
      <c r="BF137" s="62">
        <f t="shared" si="117"/>
        <v>1.1977638051884374</v>
      </c>
      <c r="BG137" s="62">
        <f t="shared" si="118"/>
        <v>0.29708143745159671</v>
      </c>
      <c r="BH137" s="62">
        <f t="shared" si="119"/>
        <v>6.5322016428255372E-2</v>
      </c>
      <c r="BI137" s="62">
        <f t="shared" si="120"/>
        <v>1.1705198445768752E-2</v>
      </c>
      <c r="BJ137" s="62">
        <f t="shared" si="120"/>
        <v>0.90377498917462851</v>
      </c>
      <c r="BK137" s="62">
        <f t="shared" si="121"/>
        <v>1.084043860881209E-2</v>
      </c>
      <c r="BL137" s="62">
        <f t="shared" si="122"/>
        <v>8.3159465640781041E-2</v>
      </c>
      <c r="BM137" s="62">
        <f t="shared" si="123"/>
        <v>1.9045603818932333</v>
      </c>
      <c r="BN137" s="62">
        <f t="shared" si="124"/>
        <v>-12.204560381893234</v>
      </c>
      <c r="BO137" s="62">
        <f t="shared" si="125"/>
        <v>1.9401698811776151</v>
      </c>
      <c r="BP137" s="62">
        <f t="shared" si="126"/>
        <v>8.3455564579307431E-2</v>
      </c>
    </row>
    <row r="138" spans="1:77" x14ac:dyDescent="0.25">
      <c r="A138" s="27">
        <v>63587</v>
      </c>
      <c r="D138" s="59">
        <f t="shared" si="97"/>
        <v>4.8276603945415178E-2</v>
      </c>
      <c r="G138" s="30" t="s">
        <v>895</v>
      </c>
      <c r="H138" s="28">
        <v>744</v>
      </c>
      <c r="S138" s="28">
        <v>1200</v>
      </c>
      <c r="T138" s="28">
        <v>4600</v>
      </c>
      <c r="U138" s="28">
        <v>210</v>
      </c>
      <c r="V138" s="28">
        <v>26</v>
      </c>
      <c r="W138" s="28">
        <v>6200</v>
      </c>
      <c r="X138" s="28">
        <v>1500</v>
      </c>
      <c r="Y138" s="28">
        <v>20</v>
      </c>
      <c r="Z138" s="28">
        <v>56</v>
      </c>
      <c r="AC138" s="62">
        <f t="shared" si="128"/>
        <v>52.197061305448507</v>
      </c>
      <c r="AD138" s="62">
        <f t="shared" si="128"/>
        <v>117.64104137895761</v>
      </c>
      <c r="AE138" s="62">
        <f t="shared" si="99"/>
        <v>10.479041916167665</v>
      </c>
      <c r="AF138" s="62">
        <f t="shared" si="99"/>
        <v>2.1388614675880224</v>
      </c>
      <c r="AG138" s="62">
        <f t="shared" si="100"/>
        <v>174.87941782077678</v>
      </c>
      <c r="AH138" s="62">
        <f t="shared" si="100"/>
        <v>24.58766486029289</v>
      </c>
      <c r="AI138" s="62">
        <f t="shared" si="100"/>
        <v>0.33333333333333331</v>
      </c>
      <c r="AJ138" s="62">
        <f t="shared" si="101"/>
        <v>1.1659185356063193</v>
      </c>
      <c r="AK138" s="62"/>
      <c r="AL138" s="62">
        <f t="shared" si="102"/>
        <v>182.4560060681618</v>
      </c>
      <c r="AM138" s="62">
        <f t="shared" si="103"/>
        <v>200.96633455000932</v>
      </c>
      <c r="AN138" s="59">
        <f t="shared" si="104"/>
        <v>-4.8276603945415178E-2</v>
      </c>
      <c r="AO138" s="59" t="str">
        <f t="shared" si="127"/>
        <v>Pass</v>
      </c>
      <c r="AP138" s="63">
        <f t="shared" si="129"/>
        <v>13812</v>
      </c>
      <c r="AQ138" s="32">
        <v>10764</v>
      </c>
      <c r="AT138" s="62">
        <f t="shared" si="106"/>
        <v>-5.4089611375796327</v>
      </c>
      <c r="AU138" s="64">
        <f t="shared" si="107"/>
        <v>0.1984364146020999</v>
      </c>
      <c r="AV138" s="62">
        <f t="shared" si="108"/>
        <v>20.846527745556834</v>
      </c>
      <c r="AW138" s="62" t="str">
        <f t="shared" si="109"/>
        <v>poor quality</v>
      </c>
      <c r="AX138" s="62">
        <f t="shared" si="110"/>
        <v>0.1405978197245103</v>
      </c>
      <c r="AY138" s="62">
        <f t="shared" si="111"/>
        <v>0.67269803871099754</v>
      </c>
      <c r="AZ138" s="62"/>
      <c r="BA138" s="62">
        <f t="shared" si="112"/>
        <v>0.64476387439396954</v>
      </c>
      <c r="BB138" s="62">
        <f t="shared" si="113"/>
        <v>0.29847458297775259</v>
      </c>
      <c r="BC138" s="62">
        <f t="shared" si="114"/>
        <v>7.215202075230491E-2</v>
      </c>
      <c r="BD138" s="62">
        <f t="shared" si="115"/>
        <v>5.9921527911918106E-2</v>
      </c>
      <c r="BE138" s="62">
        <f t="shared" si="116"/>
        <v>4.7418839577937487E-2</v>
      </c>
      <c r="BF138" s="62">
        <f t="shared" si="117"/>
        <v>0.97117262168875018</v>
      </c>
      <c r="BG138" s="62">
        <f t="shared" si="118"/>
        <v>0.28608025808670151</v>
      </c>
      <c r="BH138" s="62">
        <f t="shared" si="119"/>
        <v>5.74332527713717E-2</v>
      </c>
      <c r="BI138" s="62">
        <f t="shared" si="120"/>
        <v>1.1722614747957313E-2</v>
      </c>
      <c r="BJ138" s="62">
        <f t="shared" si="120"/>
        <v>0.87019260321563485</v>
      </c>
      <c r="BK138" s="62">
        <f t="shared" si="121"/>
        <v>5.8015614317540693E-3</v>
      </c>
      <c r="BL138" s="62">
        <f t="shared" si="122"/>
        <v>0.12234718275251415</v>
      </c>
      <c r="BM138" s="62">
        <f t="shared" si="123"/>
        <v>1.6092827151183433</v>
      </c>
      <c r="BN138" s="62">
        <f t="shared" si="124"/>
        <v>-11.909282715118344</v>
      </c>
      <c r="BO138" s="62">
        <f t="shared" si="125"/>
        <v>1.9796784224612889</v>
      </c>
      <c r="BP138" s="62">
        <f t="shared" si="126"/>
        <v>7.4293713744567252E-2</v>
      </c>
    </row>
    <row r="139" spans="1:77" x14ac:dyDescent="0.25">
      <c r="A139" s="27">
        <v>63587</v>
      </c>
      <c r="D139" s="59">
        <f t="shared" si="97"/>
        <v>0.17905287182900911</v>
      </c>
      <c r="G139" s="30" t="s">
        <v>895</v>
      </c>
      <c r="H139" s="28">
        <v>744</v>
      </c>
      <c r="S139" s="28">
        <v>1500</v>
      </c>
      <c r="T139" s="28">
        <v>30000</v>
      </c>
      <c r="U139" s="28">
        <v>280</v>
      </c>
      <c r="V139" s="28">
        <v>58</v>
      </c>
      <c r="W139" s="28">
        <v>20000</v>
      </c>
      <c r="X139" s="28">
        <v>1700</v>
      </c>
      <c r="Y139" s="28">
        <v>20</v>
      </c>
      <c r="Z139" s="28">
        <v>17</v>
      </c>
      <c r="AC139" s="62">
        <f t="shared" si="128"/>
        <v>65.246326631810632</v>
      </c>
      <c r="AD139" s="62">
        <f t="shared" si="128"/>
        <v>767.22418290624523</v>
      </c>
      <c r="AE139" s="62">
        <f t="shared" si="99"/>
        <v>13.972055888223554</v>
      </c>
      <c r="AF139" s="62">
        <f t="shared" si="99"/>
        <v>4.7713063507732807</v>
      </c>
      <c r="AG139" s="62">
        <f t="shared" si="100"/>
        <v>564.12715426057025</v>
      </c>
      <c r="AH139" s="62">
        <f t="shared" si="100"/>
        <v>27.866020174998607</v>
      </c>
      <c r="AI139" s="62">
        <f t="shared" si="100"/>
        <v>0.33333333333333331</v>
      </c>
      <c r="AJ139" s="62">
        <f t="shared" si="101"/>
        <v>0.35393955545191835</v>
      </c>
      <c r="AK139" s="62"/>
      <c r="AL139" s="62">
        <f t="shared" si="102"/>
        <v>851.21387177705276</v>
      </c>
      <c r="AM139" s="62">
        <f t="shared" si="103"/>
        <v>592.68044732435419</v>
      </c>
      <c r="AN139" s="59">
        <f t="shared" si="104"/>
        <v>0.17905287182900911</v>
      </c>
      <c r="AO139" s="59" t="str">
        <f t="shared" si="127"/>
        <v/>
      </c>
      <c r="AP139" s="63">
        <f t="shared" si="129"/>
        <v>53575</v>
      </c>
      <c r="AQ139" s="32">
        <v>35456</v>
      </c>
      <c r="AT139" s="62">
        <f t="shared" si="106"/>
        <v>-5.22966473864874</v>
      </c>
      <c r="AU139" s="64">
        <f t="shared" si="107"/>
        <v>0.73132914378126102</v>
      </c>
      <c r="AV139" s="62">
        <f t="shared" si="108"/>
        <v>21.381429996610283</v>
      </c>
      <c r="AW139" s="62" t="str">
        <f t="shared" si="109"/>
        <v>poor quality</v>
      </c>
      <c r="AX139" s="62">
        <f t="shared" si="110"/>
        <v>4.9396700663211286E-2</v>
      </c>
      <c r="AY139" s="62">
        <f t="shared" si="111"/>
        <v>1.3600199478287558</v>
      </c>
      <c r="AZ139" s="62"/>
      <c r="BA139" s="62">
        <f t="shared" si="112"/>
        <v>0.90132951111867476</v>
      </c>
      <c r="BB139" s="62">
        <f t="shared" si="113"/>
        <v>0.11565890090387913</v>
      </c>
      <c r="BC139" s="62">
        <f t="shared" si="114"/>
        <v>3.3225421072957742E-2</v>
      </c>
      <c r="BD139" s="62">
        <f t="shared" si="115"/>
        <v>2.4767564870259488E-2</v>
      </c>
      <c r="BE139" s="62">
        <f t="shared" si="116"/>
        <v>1.2701474886947542E-2</v>
      </c>
      <c r="BF139" s="62">
        <f t="shared" si="117"/>
        <v>1.4756788487326351</v>
      </c>
      <c r="BG139" s="62">
        <f t="shared" si="118"/>
        <v>7.6650920285871171E-2</v>
      </c>
      <c r="BH139" s="62">
        <f t="shared" si="119"/>
        <v>1.6414271843402325E-2</v>
      </c>
      <c r="BI139" s="62">
        <f t="shared" si="120"/>
        <v>5.605296752051717E-3</v>
      </c>
      <c r="BJ139" s="62">
        <f t="shared" si="120"/>
        <v>0.95182346036099674</v>
      </c>
      <c r="BK139" s="62">
        <f t="shared" si="121"/>
        <v>5.9718446432605033E-4</v>
      </c>
      <c r="BL139" s="62">
        <f t="shared" si="122"/>
        <v>4.7016938555674112E-2</v>
      </c>
      <c r="BM139" s="62">
        <f t="shared" si="123"/>
        <v>1.5549250527957508</v>
      </c>
      <c r="BN139" s="62">
        <f t="shared" si="124"/>
        <v>-11.854925052795751</v>
      </c>
      <c r="BO139" s="62">
        <f t="shared" si="125"/>
        <v>1.8547396858529888</v>
      </c>
      <c r="BP139" s="62">
        <f t="shared" si="126"/>
        <v>2.2515346819189624E-2</v>
      </c>
    </row>
    <row r="140" spans="1:77" x14ac:dyDescent="0.25">
      <c r="A140" s="100" t="s">
        <v>896</v>
      </c>
      <c r="D140" s="59"/>
      <c r="Z140"/>
      <c r="AC140" s="62">
        <f t="shared" si="128"/>
        <v>0</v>
      </c>
      <c r="AD140" s="62">
        <f t="shared" si="128"/>
        <v>0</v>
      </c>
      <c r="AE140" s="62"/>
      <c r="AF140" s="62"/>
      <c r="AG140" s="62"/>
      <c r="AH140" s="62"/>
      <c r="AI140" s="62"/>
      <c r="AJ140" s="62"/>
      <c r="AK140" s="62"/>
      <c r="AL140" s="62"/>
      <c r="AM140" s="62"/>
      <c r="AN140" s="59"/>
      <c r="AO140" s="59" t="str">
        <f t="shared" si="127"/>
        <v>Pass</v>
      </c>
      <c r="AP140" s="63">
        <f t="shared" si="129"/>
        <v>0</v>
      </c>
      <c r="AT140" s="62">
        <f t="shared" si="106"/>
        <v>8.48</v>
      </c>
      <c r="AU140" s="64"/>
      <c r="AV140" s="62"/>
      <c r="AW140" s="62" t="str">
        <f t="shared" si="109"/>
        <v/>
      </c>
      <c r="AX140" s="62"/>
      <c r="AY140" s="62"/>
      <c r="AZ140" s="62"/>
      <c r="BA140" s="62"/>
      <c r="BB140" s="62"/>
      <c r="BC140" s="62"/>
      <c r="BD140" s="62"/>
      <c r="BE140" s="62"/>
      <c r="BF140" s="62"/>
      <c r="BG140" s="62"/>
      <c r="BH140" s="62"/>
      <c r="BI140" s="62"/>
      <c r="BJ140" s="62"/>
      <c r="BK140" s="62"/>
      <c r="BL140" s="62"/>
      <c r="BM140" s="62"/>
      <c r="BN140" s="62"/>
      <c r="BO140" s="62"/>
      <c r="BP140" s="62"/>
    </row>
    <row r="141" spans="1:77" x14ac:dyDescent="0.25">
      <c r="A141" s="27">
        <v>16197</v>
      </c>
      <c r="D141" s="59">
        <f>+ABS(AN141)</f>
        <v>0.22561826779762209</v>
      </c>
      <c r="G141" s="30" t="s">
        <v>889</v>
      </c>
      <c r="H141" s="28" t="s">
        <v>897</v>
      </c>
      <c r="I141" s="28">
        <v>514</v>
      </c>
      <c r="M141" s="28">
        <v>7.1</v>
      </c>
      <c r="P141" s="28">
        <v>500</v>
      </c>
      <c r="S141" s="28">
        <v>73.3</v>
      </c>
      <c r="U141" s="28">
        <v>4.8</v>
      </c>
      <c r="W141" s="28">
        <v>64</v>
      </c>
      <c r="X141" s="28">
        <v>214.5</v>
      </c>
      <c r="Z141" s="28">
        <v>5</v>
      </c>
      <c r="AB141" s="28">
        <v>176</v>
      </c>
      <c r="AC141" s="62">
        <f t="shared" si="128"/>
        <v>3.1883704947411462</v>
      </c>
      <c r="AD141" s="62">
        <f t="shared" si="128"/>
        <v>0</v>
      </c>
      <c r="AE141" s="62">
        <f t="shared" ref="AE141:AF144" si="130">+(U141/AE$2)</f>
        <v>0.23952095808383234</v>
      </c>
      <c r="AF141" s="62">
        <f t="shared" si="130"/>
        <v>0</v>
      </c>
      <c r="AG141" s="62">
        <f t="shared" ref="AG141:AI144" si="131">+W141/AG$2</f>
        <v>1.8052068936338248</v>
      </c>
      <c r="AH141" s="62">
        <f t="shared" si="131"/>
        <v>3.5160360750218831</v>
      </c>
      <c r="AI141" s="62">
        <f t="shared" si="131"/>
        <v>0</v>
      </c>
      <c r="AJ141" s="62">
        <f>Z141/AJ$2</f>
        <v>0.10409986925056422</v>
      </c>
      <c r="AK141" s="62"/>
      <c r="AL141" s="62">
        <f>+(AC141+AD141+AE141+AF141)</f>
        <v>3.4278914528249786</v>
      </c>
      <c r="AM141" s="62">
        <f>+(AG141+AH141+AI141+AJ141)</f>
        <v>5.4253428379062729</v>
      </c>
      <c r="AN141" s="59">
        <f t="shared" si="104"/>
        <v>-0.22561826779762209</v>
      </c>
      <c r="AO141" s="59" t="str">
        <f t="shared" si="127"/>
        <v/>
      </c>
      <c r="AP141" s="63">
        <f t="shared" si="129"/>
        <v>361.6</v>
      </c>
      <c r="AQ141" s="32">
        <v>252.97</v>
      </c>
      <c r="AT141" s="62">
        <f t="shared" si="106"/>
        <v>-0.79460315747290267</v>
      </c>
      <c r="AU141" s="64">
        <f>0.5*((S141/1000/AC$1)+(T141/1000/AD$1)+(U141/1000/AE$1)*4+(V141/1000/AF$1)*4+(W141/1000/AG$1)+(Z141/1000/AJ$1)*4+(X141/1000/AH$1))</f>
        <v>4.5984275590328239E-3</v>
      </c>
      <c r="AV141" s="62">
        <f>(S141/22.9)/(SQRT(0.5*((U141/40.01)*2+(V141/24.3)*2)))</f>
        <v>9.2412804307552623</v>
      </c>
      <c r="AW141" s="62" t="str">
        <f t="shared" si="109"/>
        <v/>
      </c>
      <c r="AX141" s="62">
        <f>+AH141/AG141</f>
        <v>1.9477191713711068</v>
      </c>
      <c r="AY141" s="62">
        <f>+AD141/AG141</f>
        <v>0</v>
      </c>
      <c r="AZ141" s="62"/>
      <c r="BA141" s="62">
        <f>+AD141/AL141</f>
        <v>0</v>
      </c>
      <c r="BB141" s="62">
        <f>+AC141/AG141</f>
        <v>1.7662077992196543</v>
      </c>
      <c r="BC141" s="62">
        <f>(AE141+AF141)/AG141</f>
        <v>0.13268338323353296</v>
      </c>
      <c r="BD141" s="62">
        <f>+AE141/AG141</f>
        <v>0.13268338323353296</v>
      </c>
      <c r="BE141" s="62">
        <f>+AJ141/AH141</f>
        <v>2.960716756864229E-2</v>
      </c>
      <c r="BF141" s="62">
        <f>(AC141+AD141)/AG141</f>
        <v>1.7662077992196543</v>
      </c>
      <c r="BG141" s="62">
        <f>+AC141/AL141</f>
        <v>0.93012586268260056</v>
      </c>
      <c r="BH141" s="62">
        <f>+AE141/AL141</f>
        <v>6.9874137317399415E-2</v>
      </c>
      <c r="BI141" s="62">
        <f t="shared" ref="BI141:BJ144" si="132">+AF141/AL141</f>
        <v>0</v>
      </c>
      <c r="BJ141" s="62">
        <f t="shared" si="132"/>
        <v>0.33273600352424609</v>
      </c>
      <c r="BK141" s="62">
        <f>AJ141/AM141</f>
        <v>1.9187703406175531E-2</v>
      </c>
      <c r="BL141" s="62">
        <f>AH141/AM141</f>
        <v>0.64807629306957826</v>
      </c>
      <c r="BM141" s="62">
        <f>(-LOG(AH141/1000))</f>
        <v>2.4539466776532817</v>
      </c>
      <c r="BN141" s="62">
        <f>(-10.3)+M141+(-BM141)</f>
        <v>-5.6539466776532823</v>
      </c>
      <c r="BO141" s="62">
        <f>(-LOG((AE141)/1000))</f>
        <v>3.6206564798196208</v>
      </c>
      <c r="BP141" s="62">
        <f>(AE141+AF141)/(AC141+AD141)</f>
        <v>7.5123314081250864E-2</v>
      </c>
      <c r="BX141" s="28">
        <v>0.4</v>
      </c>
    </row>
    <row r="142" spans="1:77" x14ac:dyDescent="0.25">
      <c r="A142" s="27">
        <v>35917</v>
      </c>
      <c r="D142" s="59">
        <f>+ABS(AN142)</f>
        <v>1.6907098816545958E-2</v>
      </c>
      <c r="G142" s="30" t="s">
        <v>889</v>
      </c>
      <c r="H142" s="28" t="s">
        <v>897</v>
      </c>
      <c r="M142" s="28">
        <v>7.6</v>
      </c>
      <c r="P142" s="28">
        <v>5150</v>
      </c>
      <c r="S142" s="28">
        <v>1442</v>
      </c>
      <c r="U142" s="28">
        <v>256</v>
      </c>
      <c r="V142" s="28">
        <v>39</v>
      </c>
      <c r="W142" s="28">
        <v>2780</v>
      </c>
      <c r="X142" s="28">
        <v>183</v>
      </c>
      <c r="Z142"/>
      <c r="AB142" s="28">
        <v>150</v>
      </c>
      <c r="AC142" s="62">
        <f t="shared" si="128"/>
        <v>62.723468668713956</v>
      </c>
      <c r="AD142" s="62">
        <f t="shared" si="128"/>
        <v>0</v>
      </c>
      <c r="AE142" s="62">
        <f t="shared" si="130"/>
        <v>12.774451097804391</v>
      </c>
      <c r="AF142" s="62">
        <f t="shared" si="130"/>
        <v>3.2082922013820334</v>
      </c>
      <c r="AG142" s="62">
        <f t="shared" si="131"/>
        <v>78.413674442219275</v>
      </c>
      <c r="AH142" s="62">
        <f t="shared" si="131"/>
        <v>2.9996951129557323</v>
      </c>
      <c r="AI142" s="62">
        <f t="shared" si="131"/>
        <v>0</v>
      </c>
      <c r="AJ142" s="62">
        <f>Z142/AJ$2</f>
        <v>0</v>
      </c>
      <c r="AK142" s="62"/>
      <c r="AL142" s="62">
        <f>+(AC142+AD142+AE142+AF142)</f>
        <v>78.706211967900387</v>
      </c>
      <c r="AM142" s="62">
        <f>+(AG142+AH142+AI142+AJ142)</f>
        <v>81.413369555175009</v>
      </c>
      <c r="AN142" s="59">
        <f t="shared" si="104"/>
        <v>-1.6907098816545958E-2</v>
      </c>
      <c r="AO142" s="59" t="str">
        <f t="shared" si="127"/>
        <v>Pass</v>
      </c>
      <c r="AP142" s="63">
        <f t="shared" si="129"/>
        <v>4700</v>
      </c>
      <c r="AQ142" s="32">
        <v>4607.68</v>
      </c>
      <c r="AT142" s="62">
        <f t="shared" si="106"/>
        <v>1.3634193636730458</v>
      </c>
      <c r="AU142" s="64">
        <f>0.5*((S142/1000/AC$1)+(T142/1000/AD$1)+(U142/1000/AE$1)*4+(V142/1000/AF$1)*4+(W142/1000/AG$1)+(Z142/1000/AJ$1)*4+(X142/1000/AH$1))</f>
        <v>8.8051162411130895E-2</v>
      </c>
      <c r="AV142" s="62">
        <f>(S142/22.9)/(SQRT(0.5*((U142/40.01)*2+(V142/24.3)*2)))</f>
        <v>22.258412187571945</v>
      </c>
      <c r="AW142" s="62" t="str">
        <f t="shared" si="109"/>
        <v>poor quality</v>
      </c>
      <c r="AX142" s="62">
        <f>+AH142/AG142</f>
        <v>3.8254744906337977E-2</v>
      </c>
      <c r="AY142" s="62">
        <f>+AD142/AG142</f>
        <v>0</v>
      </c>
      <c r="AZ142" s="62"/>
      <c r="BA142" s="62">
        <f>+AD142/AL142</f>
        <v>0</v>
      </c>
      <c r="BB142" s="62">
        <f>+AC142/AG142</f>
        <v>0.79990472471651652</v>
      </c>
      <c r="BC142" s="62">
        <f>(AE142+AF142)/AG142</f>
        <v>0.20382597057052385</v>
      </c>
      <c r="BD142" s="62">
        <f>+AE142/AG142</f>
        <v>0.1629110125073594</v>
      </c>
      <c r="BE142" s="62">
        <f>+AJ142/AH142</f>
        <v>0</v>
      </c>
      <c r="BF142" s="62">
        <f>(AC142+AD142)/AG142</f>
        <v>0.79990472471651652</v>
      </c>
      <c r="BG142" s="62">
        <f>+AC142/AL142</f>
        <v>0.79693161569375426</v>
      </c>
      <c r="BH142" s="62">
        <f>+AE142/AL142</f>
        <v>0.16230550014291548</v>
      </c>
      <c r="BI142" s="62">
        <f t="shared" si="132"/>
        <v>4.0762884163330161E-2</v>
      </c>
      <c r="BJ142" s="62">
        <f t="shared" si="132"/>
        <v>0.96315476033794678</v>
      </c>
      <c r="BK142" s="62">
        <f>AJ142/AM142</f>
        <v>0</v>
      </c>
      <c r="BL142" s="62">
        <f>AH142/AM142</f>
        <v>3.6845239662053247E-2</v>
      </c>
      <c r="BM142" s="62">
        <f>(-LOG(AH142/1000))</f>
        <v>2.5229228844435951</v>
      </c>
      <c r="BN142" s="62">
        <f>(-10.3)+M142+(-BM142)</f>
        <v>-5.2229228844435962</v>
      </c>
      <c r="BO142" s="62">
        <f>(-LOG((AE142)/1000))</f>
        <v>1.8936577518833586</v>
      </c>
      <c r="BP142" s="62">
        <f>(AE142+AF142)/(AC142+AD142)</f>
        <v>0.25481280991652983</v>
      </c>
      <c r="BX142" s="28">
        <v>0.7</v>
      </c>
    </row>
    <row r="143" spans="1:77" x14ac:dyDescent="0.25">
      <c r="A143" s="27">
        <v>35917</v>
      </c>
      <c r="D143" s="59">
        <f>+ABS(AN143)</f>
        <v>5.2140689702191755E-4</v>
      </c>
      <c r="G143" s="30" t="s">
        <v>889</v>
      </c>
      <c r="H143" s="28" t="s">
        <v>897</v>
      </c>
      <c r="M143" s="28">
        <v>7.2</v>
      </c>
      <c r="P143" s="28">
        <v>10000</v>
      </c>
      <c r="S143" s="28">
        <v>1687</v>
      </c>
      <c r="U143" s="28">
        <v>500</v>
      </c>
      <c r="V143" s="28">
        <v>27</v>
      </c>
      <c r="W143" s="28">
        <v>3510</v>
      </c>
      <c r="X143" s="28">
        <v>88</v>
      </c>
      <c r="Z143"/>
      <c r="AB143" s="28">
        <v>72</v>
      </c>
      <c r="AC143" s="62">
        <f t="shared" si="128"/>
        <v>73.380368685243027</v>
      </c>
      <c r="AD143" s="62">
        <f t="shared" si="128"/>
        <v>0</v>
      </c>
      <c r="AE143" s="62">
        <f t="shared" si="130"/>
        <v>24.950099800399201</v>
      </c>
      <c r="AF143" s="62">
        <f t="shared" si="130"/>
        <v>2.2211253701875617</v>
      </c>
      <c r="AG143" s="62">
        <f t="shared" si="131"/>
        <v>99.004315572730079</v>
      </c>
      <c r="AH143" s="62">
        <f t="shared" si="131"/>
        <v>1.4424763384705162</v>
      </c>
      <c r="AI143" s="62">
        <f t="shared" si="131"/>
        <v>0</v>
      </c>
      <c r="AJ143" s="62">
        <f>Z143/AJ$2</f>
        <v>0</v>
      </c>
      <c r="AK143" s="62"/>
      <c r="AL143" s="62">
        <f>+(AC143+AD143+AE143+AF143)</f>
        <v>100.55159385582979</v>
      </c>
      <c r="AM143" s="62">
        <f>+(AG143+AH143+AI143+AJ143)</f>
        <v>100.44679191120059</v>
      </c>
      <c r="AN143" s="59">
        <f t="shared" si="104"/>
        <v>5.2140689702191755E-4</v>
      </c>
      <c r="AO143" s="59" t="str">
        <f t="shared" si="127"/>
        <v>Pass</v>
      </c>
      <c r="AP143" s="63">
        <f t="shared" si="129"/>
        <v>5812</v>
      </c>
      <c r="AQ143" s="32">
        <v>5767.97</v>
      </c>
      <c r="AT143" s="62">
        <f t="shared" si="106"/>
        <v>0.93618098511695536</v>
      </c>
      <c r="AU143" s="64">
        <f>0.5*((S143/1000/AC$1)+(T143/1000/AD$1)+(U143/1000/AE$1)*4+(V143/1000/AF$1)*4+(W143/1000/AG$1)+(Z143/1000/AJ$1)*4+(X143/1000/AH$1))</f>
        <v>0.11408480546880857</v>
      </c>
      <c r="AV143" s="62">
        <f>(S143/22.9)/(SQRT(0.5*((U143/40.01)*2+(V143/24.3)*2)))</f>
        <v>19.970211256435629</v>
      </c>
      <c r="AW143" s="62" t="str">
        <f t="shared" si="109"/>
        <v>poor quality</v>
      </c>
      <c r="AX143" s="62">
        <f>+AH143/AG143</f>
        <v>1.45698329423918E-2</v>
      </c>
      <c r="AY143" s="62">
        <f>+AD143/AG143</f>
        <v>0</v>
      </c>
      <c r="AZ143" s="62"/>
      <c r="BA143" s="62">
        <f>+AD143/AL143</f>
        <v>0</v>
      </c>
      <c r="BB143" s="62">
        <f>+AC143/AG143</f>
        <v>0.74118353589684371</v>
      </c>
      <c r="BC143" s="62">
        <f>(AE143+AF143)/AG143</f>
        <v>0.27444485640251071</v>
      </c>
      <c r="BD143" s="62">
        <f>+AE143/AG143</f>
        <v>0.25201022456511479</v>
      </c>
      <c r="BE143" s="62">
        <f>+AJ143/AH143</f>
        <v>0</v>
      </c>
      <c r="BF143" s="62">
        <f>(AC143+AD143)/AG143</f>
        <v>0.74118353589684371</v>
      </c>
      <c r="BG143" s="62">
        <f>+AC143/AL143</f>
        <v>0.72977827472785073</v>
      </c>
      <c r="BH143" s="62">
        <f>+AE143/AL143</f>
        <v>0.24813231539792882</v>
      </c>
      <c r="BI143" s="62">
        <f t="shared" si="132"/>
        <v>2.2089409874220357E-2</v>
      </c>
      <c r="BJ143" s="62">
        <f t="shared" si="132"/>
        <v>0.98563939862065753</v>
      </c>
      <c r="BK143" s="62">
        <f>AJ143/AM143</f>
        <v>0</v>
      </c>
      <c r="BL143" s="62">
        <f>AH143/AM143</f>
        <v>1.4360601379342499E-2</v>
      </c>
      <c r="BM143" s="62">
        <f>(-LOG(AH143/1000))</f>
        <v>2.8408913020238558</v>
      </c>
      <c r="BN143" s="62">
        <f>(-10.3)+M143+(-BM143)</f>
        <v>-5.9408913020238563</v>
      </c>
      <c r="BO143" s="62">
        <f>(-LOG((AE143)/1000))</f>
        <v>1.6029277128591892</v>
      </c>
      <c r="BP143" s="62">
        <f>(AE143+AF143)/(AC143+AD143)</f>
        <v>0.37027921305676081</v>
      </c>
      <c r="BX143" s="28">
        <v>0.7</v>
      </c>
    </row>
    <row r="144" spans="1:77" x14ac:dyDescent="0.25">
      <c r="A144" s="27">
        <v>35917</v>
      </c>
      <c r="D144" s="59">
        <f>+ABS(AN144)</f>
        <v>4.2542554453220681E-4</v>
      </c>
      <c r="G144" s="30" t="s">
        <v>889</v>
      </c>
      <c r="H144" s="28" t="s">
        <v>897</v>
      </c>
      <c r="M144" s="28">
        <v>7.1</v>
      </c>
      <c r="P144" s="28">
        <v>10000</v>
      </c>
      <c r="S144" s="28">
        <v>1682</v>
      </c>
      <c r="U144" s="28">
        <v>470</v>
      </c>
      <c r="V144" s="28">
        <v>30</v>
      </c>
      <c r="W144" s="28">
        <v>3510</v>
      </c>
      <c r="X144" s="28">
        <v>10</v>
      </c>
      <c r="Z144"/>
      <c r="AB144" s="28">
        <v>8</v>
      </c>
      <c r="AC144" s="62">
        <f t="shared" si="128"/>
        <v>73.162880929803649</v>
      </c>
      <c r="AD144" s="62">
        <f t="shared" si="128"/>
        <v>0</v>
      </c>
      <c r="AE144" s="62">
        <f t="shared" si="130"/>
        <v>23.453093812375251</v>
      </c>
      <c r="AF144" s="62">
        <f t="shared" si="130"/>
        <v>2.4679170779861797</v>
      </c>
      <c r="AG144" s="62">
        <f t="shared" si="131"/>
        <v>99.004315572730079</v>
      </c>
      <c r="AH144" s="62">
        <f t="shared" si="131"/>
        <v>0.16391776573528591</v>
      </c>
      <c r="AI144" s="62">
        <f t="shared" si="131"/>
        <v>0</v>
      </c>
      <c r="AJ144" s="62">
        <f>Z144/AJ$2</f>
        <v>0</v>
      </c>
      <c r="AK144" s="62"/>
      <c r="AL144" s="62">
        <f>+(AC144+AD144+AE144+AF144)</f>
        <v>99.083891820165093</v>
      </c>
      <c r="AM144" s="62">
        <f>+(AG144+AH144+AI144+AJ144)</f>
        <v>99.16823333846537</v>
      </c>
      <c r="AN144" s="59">
        <f t="shared" si="104"/>
        <v>-4.2542554453220681E-4</v>
      </c>
      <c r="AO144" s="59" t="str">
        <f t="shared" si="127"/>
        <v>Pass</v>
      </c>
      <c r="AP144" s="63">
        <f t="shared" si="129"/>
        <v>5702</v>
      </c>
      <c r="AQ144" s="32">
        <v>5697.62</v>
      </c>
      <c r="AT144" s="62">
        <f t="shared" si="106"/>
        <v>-0.13517383343351597</v>
      </c>
      <c r="AU144" s="64">
        <f>0.5*((S144/1000/AC$1)+(T144/1000/AD$1)+(U144/1000/AE$1)*4+(V144/1000/AF$1)*4+(W144/1000/AG$1)+(Z144/1000/AJ$1)*4+(X144/1000/AH$1))</f>
        <v>0.11208656802449594</v>
      </c>
      <c r="AV144" s="62">
        <f>(S144/22.9)/(SQRT(0.5*((U144/40.01)*2+(V144/24.3)*2)))</f>
        <v>20.385711639879734</v>
      </c>
      <c r="AW144" s="62" t="str">
        <f t="shared" si="109"/>
        <v>poor quality</v>
      </c>
      <c r="AX144" s="62">
        <f>+AH144/AG144</f>
        <v>1.6556628343627044E-3</v>
      </c>
      <c r="AY144" s="62">
        <f>+AD144/AG144</f>
        <v>0</v>
      </c>
      <c r="AZ144" s="62"/>
      <c r="BA144" s="62">
        <f>+AD144/AL144</f>
        <v>0</v>
      </c>
      <c r="BB144" s="62">
        <f>+AC144/AG144</f>
        <v>0.73898678564225906</v>
      </c>
      <c r="BC144" s="62">
        <f>(AE144+AF144)/AG144</f>
        <v>0.26181697979942564</v>
      </c>
      <c r="BD144" s="62">
        <f>+AE144/AG144</f>
        <v>0.23688961109120796</v>
      </c>
      <c r="BE144" s="62">
        <f>+AJ144/AH144</f>
        <v>0</v>
      </c>
      <c r="BF144" s="62">
        <f>(AC144+AD144)/AG144</f>
        <v>0.73898678564225906</v>
      </c>
      <c r="BG144" s="62">
        <f>+AC144/AL144</f>
        <v>0.7383932906328764</v>
      </c>
      <c r="BH144" s="62">
        <f>+AE144/AL144</f>
        <v>0.23669936032530955</v>
      </c>
      <c r="BI144" s="62">
        <f t="shared" si="132"/>
        <v>2.4907349041813884E-2</v>
      </c>
      <c r="BJ144" s="62">
        <f t="shared" si="132"/>
        <v>0.9983470738540251</v>
      </c>
      <c r="BK144" s="62">
        <f>AJ144/AM144</f>
        <v>0</v>
      </c>
      <c r="BL144" s="62">
        <f>AH144/AM144</f>
        <v>1.6529261459748673E-3</v>
      </c>
      <c r="BM144" s="62">
        <f>(-LOG(AH144/1000))</f>
        <v>3.7853739741740244</v>
      </c>
      <c r="BN144" s="62">
        <f>(-10.3)+M144+(-BM144)</f>
        <v>-6.9853739741740259</v>
      </c>
      <c r="BO144" s="62">
        <f>(-LOG((AE144)/1000))</f>
        <v>1.6297998592594907</v>
      </c>
      <c r="BP144" s="62">
        <f>(AE144+AF144)/(AC144+AD144)</f>
        <v>0.35429182887469157</v>
      </c>
      <c r="BX144" s="28">
        <v>0.7</v>
      </c>
    </row>
    <row r="145" spans="1:129" x14ac:dyDescent="0.25">
      <c r="A145" s="100" t="s">
        <v>898</v>
      </c>
      <c r="D145" s="59"/>
      <c r="Z145"/>
      <c r="AC145" s="62">
        <f t="shared" si="128"/>
        <v>0</v>
      </c>
      <c r="AD145" s="62">
        <f t="shared" si="128"/>
        <v>0</v>
      </c>
      <c r="AE145" s="62"/>
      <c r="AF145" s="62"/>
      <c r="AG145" s="62"/>
      <c r="AH145" s="62"/>
      <c r="AI145" s="62"/>
      <c r="AJ145" s="62"/>
      <c r="AK145" s="62"/>
      <c r="AL145" s="62"/>
      <c r="AM145" s="62"/>
      <c r="AN145" s="59"/>
      <c r="AO145" s="59" t="str">
        <f t="shared" si="127"/>
        <v>Pass</v>
      </c>
      <c r="AP145" s="63">
        <f t="shared" si="129"/>
        <v>0</v>
      </c>
      <c r="AT145" s="62">
        <f t="shared" si="106"/>
        <v>8.48</v>
      </c>
      <c r="AU145" s="64"/>
      <c r="AV145" s="62"/>
      <c r="AW145" s="62" t="str">
        <f t="shared" si="109"/>
        <v/>
      </c>
      <c r="AX145" s="62"/>
      <c r="AY145" s="62"/>
      <c r="AZ145" s="62"/>
      <c r="BA145" s="62"/>
      <c r="BB145" s="62"/>
      <c r="BC145" s="62"/>
      <c r="BD145" s="62"/>
      <c r="BE145" s="62"/>
      <c r="BF145" s="62"/>
      <c r="BG145" s="62"/>
      <c r="BH145" s="62"/>
      <c r="BI145" s="62"/>
      <c r="BJ145" s="62"/>
      <c r="BK145" s="62"/>
      <c r="BL145" s="62"/>
      <c r="BM145" s="62"/>
      <c r="BN145" s="62"/>
      <c r="BO145" s="62"/>
      <c r="BP145" s="62"/>
    </row>
    <row r="146" spans="1:129" x14ac:dyDescent="0.25">
      <c r="A146" s="27" t="s">
        <v>899</v>
      </c>
      <c r="D146" s="59">
        <f t="shared" ref="D146:D158" si="133">+ABS(AN146)</f>
        <v>8.3409541285459132E-2</v>
      </c>
      <c r="G146" s="30" t="s">
        <v>900</v>
      </c>
      <c r="H146" s="28">
        <v>744</v>
      </c>
      <c r="I146" s="28">
        <v>246</v>
      </c>
      <c r="M146" s="28">
        <v>6.92</v>
      </c>
      <c r="P146" s="28">
        <v>40250</v>
      </c>
      <c r="S146" s="28">
        <v>8300</v>
      </c>
      <c r="T146" s="28">
        <v>116</v>
      </c>
      <c r="U146" s="28">
        <v>1540</v>
      </c>
      <c r="V146" s="28">
        <v>1040</v>
      </c>
      <c r="W146" s="28">
        <v>14810</v>
      </c>
      <c r="X146" s="28">
        <v>122</v>
      </c>
      <c r="Z146" s="28">
        <v>1230</v>
      </c>
      <c r="AB146" s="28">
        <v>122</v>
      </c>
      <c r="AC146" s="62">
        <f t="shared" si="128"/>
        <v>361.02967402935218</v>
      </c>
      <c r="AD146" s="62">
        <f t="shared" si="128"/>
        <v>2.9666001739041485</v>
      </c>
      <c r="AE146" s="62">
        <f t="shared" ref="AE146:AF153" si="134">+(U146/AE$2)</f>
        <v>76.846307385229551</v>
      </c>
      <c r="AF146" s="62">
        <f t="shared" si="134"/>
        <v>85.554458703520893</v>
      </c>
      <c r="AG146" s="62">
        <f t="shared" ref="AG146:AI153" si="135">+W146/AG$2</f>
        <v>417.73615772995231</v>
      </c>
      <c r="AH146" s="62">
        <f t="shared" si="135"/>
        <v>1.9997967419704883</v>
      </c>
      <c r="AI146" s="62">
        <f t="shared" si="135"/>
        <v>0</v>
      </c>
      <c r="AJ146" s="62">
        <f t="shared" ref="AJ146:AJ153" si="136">Z146/AJ$2</f>
        <v>25.608567835638798</v>
      </c>
      <c r="AK146" s="62"/>
      <c r="AL146" s="62">
        <f t="shared" ref="AL146:AL153" si="137">+(AC146+AD146+AE146+AF146)</f>
        <v>526.39704029200686</v>
      </c>
      <c r="AM146" s="62">
        <f t="shared" ref="AM146:AM153" si="138">+(AG146+AH146+AI146+AJ146)</f>
        <v>445.34452230756159</v>
      </c>
      <c r="AN146" s="59">
        <f t="shared" si="104"/>
        <v>8.3409541285459132E-2</v>
      </c>
      <c r="AO146" s="59" t="str">
        <f t="shared" si="127"/>
        <v>Pass</v>
      </c>
      <c r="AP146" s="63">
        <f t="shared" si="129"/>
        <v>27158</v>
      </c>
      <c r="AQ146" s="32">
        <v>27100</v>
      </c>
      <c r="AT146" s="62">
        <f t="shared" si="106"/>
        <v>1.2866088601419783</v>
      </c>
      <c r="AU146" s="64">
        <f t="shared" ref="AU146:AU153" si="139">0.5*((S146/1000/AC$1)+(T146/1000/AD$1)+(U146/1000/AE$1)*4+(V146/1000/AF$1)*4+(W146/1000/AG$1)+(Z146/1000/AJ$1)*4+(X146/1000/AH$1))</f>
        <v>0.5798754482619789</v>
      </c>
      <c r="AV146" s="62">
        <f t="shared" ref="AV146:AV153" si="140">(S146/22.9)/(SQRT(0.5*((U146/40.01)*2+(V146/24.3)*2)))</f>
        <v>40.200128126893766</v>
      </c>
      <c r="AW146" s="62" t="str">
        <f t="shared" si="109"/>
        <v>poor quality</v>
      </c>
      <c r="AX146" s="62">
        <f t="shared" ref="AX146:AX153" si="141">+AH146/AG146</f>
        <v>4.7872244357244917E-3</v>
      </c>
      <c r="AY146" s="62">
        <f t="shared" ref="AY146:AY153" si="142">+AD146/AG146</f>
        <v>7.1016121516153802E-3</v>
      </c>
      <c r="AZ146" s="62"/>
      <c r="BA146" s="62">
        <f t="shared" ref="BA146:BA153" si="143">+AD146/AL146</f>
        <v>5.6356703150505826E-3</v>
      </c>
      <c r="BB146" s="62">
        <f t="shared" ref="BB146:BB153" si="144">+AC146/AG146</f>
        <v>0.86425287193535605</v>
      </c>
      <c r="BC146" s="62">
        <f t="shared" ref="BC146:BC153" si="145">(AE146+AF146)/AG146</f>
        <v>0.38876396759922149</v>
      </c>
      <c r="BD146" s="62">
        <f t="shared" ref="BD146:BD153" si="146">+AE146/AG146</f>
        <v>0.18395895582231894</v>
      </c>
      <c r="BE146" s="62">
        <f t="shared" ref="BE146:BE153" si="147">+AJ146/AH146</f>
        <v>12.805585336840554</v>
      </c>
      <c r="BF146" s="62">
        <f t="shared" ref="BF146:BF153" si="148">(AC146+AD146)/AG146</f>
        <v>0.87135448408697147</v>
      </c>
      <c r="BG146" s="62">
        <f t="shared" ref="BG146:BG153" si="149">+AC146/AL146</f>
        <v>0.68585050141824344</v>
      </c>
      <c r="BH146" s="62">
        <f t="shared" ref="BH146:BH153" si="150">+AE146/AL146</f>
        <v>0.1459854473015289</v>
      </c>
      <c r="BI146" s="62">
        <f t="shared" ref="BI146:BJ153" si="151">+AF146/AL146</f>
        <v>0.16252838096517694</v>
      </c>
      <c r="BJ146" s="62">
        <f t="shared" si="151"/>
        <v>0.93800672693905385</v>
      </c>
      <c r="BK146" s="62">
        <f t="shared" ref="BK146:BK153" si="152">AJ146/AM146</f>
        <v>5.7502824336869554E-2</v>
      </c>
      <c r="BL146" s="62">
        <f t="shared" ref="BL146:BL153" si="153">AH146/AM146</f>
        <v>4.4904487240765897E-3</v>
      </c>
      <c r="BM146" s="62">
        <f t="shared" ref="BM146:BM153" si="154">(-LOG(AH146/1000))</f>
        <v>2.6990141434992765</v>
      </c>
      <c r="BN146" s="62">
        <f t="shared" ref="BN146:BN153" si="155">(-10.3)+M146+(-BM146)</f>
        <v>-6.0790141434992773</v>
      </c>
      <c r="BO146" s="62">
        <f t="shared" ref="BO146:BO153" si="156">(-LOG((AE146)/1000))</f>
        <v>1.1143769963587451</v>
      </c>
      <c r="BP146" s="62">
        <f t="shared" ref="BP146:BP153" si="157">(AE146+AF146)/(AC146+AD146)</f>
        <v>0.44616051756086245</v>
      </c>
      <c r="BX146" s="28">
        <v>0.7</v>
      </c>
      <c r="BY146" s="28">
        <v>3.27</v>
      </c>
    </row>
    <row r="147" spans="1:129" x14ac:dyDescent="0.25">
      <c r="A147" s="27" t="s">
        <v>901</v>
      </c>
      <c r="D147" s="59">
        <f t="shared" si="133"/>
        <v>0.25857750438169197</v>
      </c>
      <c r="G147" s="30" t="s">
        <v>900</v>
      </c>
      <c r="H147" s="28">
        <v>744</v>
      </c>
      <c r="I147" s="28">
        <v>271</v>
      </c>
      <c r="M147" s="28">
        <v>7.24</v>
      </c>
      <c r="P147" s="28">
        <v>12600</v>
      </c>
      <c r="S147" s="28">
        <v>2080</v>
      </c>
      <c r="T147" s="28">
        <v>30</v>
      </c>
      <c r="U147" s="28">
        <v>424</v>
      </c>
      <c r="V147" s="28">
        <v>100</v>
      </c>
      <c r="W147" s="28">
        <v>4540</v>
      </c>
      <c r="X147" s="28">
        <v>61</v>
      </c>
      <c r="Y147" s="28">
        <v>4540</v>
      </c>
      <c r="Z147" s="28">
        <v>2</v>
      </c>
      <c r="AB147" s="28">
        <v>61</v>
      </c>
      <c r="AC147" s="62">
        <f t="shared" si="128"/>
        <v>90.474906262777409</v>
      </c>
      <c r="AD147" s="62">
        <f t="shared" si="128"/>
        <v>0.76722418290624528</v>
      </c>
      <c r="AE147" s="62">
        <f t="shared" si="134"/>
        <v>21.157684630738522</v>
      </c>
      <c r="AF147" s="62">
        <f t="shared" si="134"/>
        <v>8.2263902599539325</v>
      </c>
      <c r="AG147" s="62">
        <f t="shared" si="135"/>
        <v>128.05686401714945</v>
      </c>
      <c r="AH147" s="62">
        <f t="shared" si="135"/>
        <v>0.99989837098524414</v>
      </c>
      <c r="AI147" s="62">
        <f t="shared" si="135"/>
        <v>75.666666666666671</v>
      </c>
      <c r="AJ147" s="62">
        <f t="shared" si="136"/>
        <v>4.1639947700225687E-2</v>
      </c>
      <c r="AK147" s="62"/>
      <c r="AL147" s="62">
        <f t="shared" si="137"/>
        <v>120.62620533637612</v>
      </c>
      <c r="AM147" s="62">
        <f t="shared" si="138"/>
        <v>204.7650690025016</v>
      </c>
      <c r="AN147" s="59">
        <f t="shared" si="104"/>
        <v>-0.25857750438169197</v>
      </c>
      <c r="AO147" s="59" t="str">
        <f t="shared" si="127"/>
        <v/>
      </c>
      <c r="AP147" s="63">
        <f t="shared" si="129"/>
        <v>11777</v>
      </c>
      <c r="AQ147" s="32">
        <v>8632</v>
      </c>
      <c r="AT147" s="62">
        <f t="shared" si="106"/>
        <v>0.74542400023426669</v>
      </c>
      <c r="AU147" s="64">
        <f t="shared" si="139"/>
        <v>0.13957516125530189</v>
      </c>
      <c r="AV147" s="62">
        <f t="shared" si="140"/>
        <v>23.680097064944238</v>
      </c>
      <c r="AW147" s="62" t="str">
        <f t="shared" si="109"/>
        <v>poor quality</v>
      </c>
      <c r="AX147" s="62">
        <f t="shared" si="141"/>
        <v>7.808237212894243E-3</v>
      </c>
      <c r="AY147" s="62">
        <f t="shared" si="142"/>
        <v>5.9912773032103784E-3</v>
      </c>
      <c r="AZ147" s="62"/>
      <c r="BA147" s="62">
        <f t="shared" si="143"/>
        <v>6.360344178669779E-3</v>
      </c>
      <c r="BB147" s="62">
        <f t="shared" si="144"/>
        <v>0.70652133298111186</v>
      </c>
      <c r="BC147" s="62">
        <f t="shared" si="145"/>
        <v>0.22946114693826425</v>
      </c>
      <c r="BD147" s="62">
        <f t="shared" si="146"/>
        <v>0.1652210117210513</v>
      </c>
      <c r="BE147" s="62">
        <f t="shared" si="147"/>
        <v>4.1644179957205055E-2</v>
      </c>
      <c r="BF147" s="62">
        <f t="shared" si="148"/>
        <v>0.71251261028432222</v>
      </c>
      <c r="BG147" s="62">
        <f t="shared" si="149"/>
        <v>0.75004354162083331</v>
      </c>
      <c r="BH147" s="62">
        <f t="shared" si="150"/>
        <v>0.17539874168915928</v>
      </c>
      <c r="BI147" s="62">
        <f t="shared" si="151"/>
        <v>6.819737251133752E-2</v>
      </c>
      <c r="BJ147" s="62">
        <f t="shared" si="151"/>
        <v>0.62538432282893419</v>
      </c>
      <c r="BK147" s="62">
        <f t="shared" si="152"/>
        <v>2.0335474162205358E-4</v>
      </c>
      <c r="BL147" s="62">
        <f t="shared" si="153"/>
        <v>4.8831491418735509E-3</v>
      </c>
      <c r="BM147" s="62">
        <f t="shared" si="154"/>
        <v>3.0000441391632577</v>
      </c>
      <c r="BN147" s="62">
        <f t="shared" si="155"/>
        <v>-6.0600441391632582</v>
      </c>
      <c r="BO147" s="62">
        <f t="shared" si="156"/>
        <v>1.6745318606024755</v>
      </c>
      <c r="BP147" s="62">
        <f t="shared" si="157"/>
        <v>0.32204503278433161</v>
      </c>
      <c r="BX147" s="28">
        <v>0.7</v>
      </c>
      <c r="BY147" s="28">
        <v>0.82</v>
      </c>
    </row>
    <row r="148" spans="1:129" x14ac:dyDescent="0.25">
      <c r="A148" s="27" t="s">
        <v>902</v>
      </c>
      <c r="D148" s="59">
        <f t="shared" si="133"/>
        <v>5.877032091001462E-2</v>
      </c>
      <c r="G148" s="30" t="s">
        <v>903</v>
      </c>
      <c r="H148" s="28">
        <v>744</v>
      </c>
      <c r="I148" s="28">
        <v>204</v>
      </c>
      <c r="M148" s="28">
        <v>7.4</v>
      </c>
      <c r="P148" s="28">
        <v>7456</v>
      </c>
      <c r="S148" s="28">
        <v>1500</v>
      </c>
      <c r="T148" s="28">
        <v>50.5</v>
      </c>
      <c r="U148" s="28">
        <v>206</v>
      </c>
      <c r="V148" s="28">
        <v>30.7</v>
      </c>
      <c r="W148" s="28">
        <v>1912</v>
      </c>
      <c r="X148" s="28">
        <v>111</v>
      </c>
      <c r="Y148" s="28">
        <v>1912</v>
      </c>
      <c r="Z148" s="28">
        <v>78.5</v>
      </c>
      <c r="AB148" s="28">
        <v>111</v>
      </c>
      <c r="AC148" s="62">
        <f t="shared" si="128"/>
        <v>65.246326631810632</v>
      </c>
      <c r="AD148" s="62">
        <f t="shared" si="128"/>
        <v>1.2914940412255129</v>
      </c>
      <c r="AE148" s="62">
        <f t="shared" si="134"/>
        <v>10.279441117764472</v>
      </c>
      <c r="AF148" s="62">
        <f t="shared" si="134"/>
        <v>2.5255018098058568</v>
      </c>
      <c r="AG148" s="62">
        <f t="shared" si="135"/>
        <v>53.930555947310516</v>
      </c>
      <c r="AH148" s="62">
        <f t="shared" si="135"/>
        <v>1.8194871996616737</v>
      </c>
      <c r="AI148" s="62">
        <f t="shared" si="135"/>
        <v>31.866666666666667</v>
      </c>
      <c r="AJ148" s="62">
        <f t="shared" si="136"/>
        <v>1.6343679472338584</v>
      </c>
      <c r="AK148" s="62"/>
      <c r="AL148" s="62">
        <f t="shared" si="137"/>
        <v>79.342763600606489</v>
      </c>
      <c r="AM148" s="62">
        <f t="shared" si="138"/>
        <v>89.251077760872718</v>
      </c>
      <c r="AN148" s="59">
        <f t="shared" si="104"/>
        <v>-5.877032091001462E-2</v>
      </c>
      <c r="AO148" s="59" t="str">
        <f t="shared" si="127"/>
        <v>Pass</v>
      </c>
      <c r="AP148" s="63">
        <f t="shared" si="129"/>
        <v>5800.7</v>
      </c>
      <c r="AQ148" s="32">
        <v>3840</v>
      </c>
      <c r="AT148" s="62">
        <f t="shared" si="106"/>
        <v>0.85191850778657852</v>
      </c>
      <c r="AU148" s="64">
        <f t="shared" si="139"/>
        <v>7.5583242784808366E-2</v>
      </c>
      <c r="AV148" s="62">
        <f t="shared" si="140"/>
        <v>25.867595621489055</v>
      </c>
      <c r="AW148" s="62" t="str">
        <f t="shared" si="109"/>
        <v>poor quality</v>
      </c>
      <c r="AX148" s="62">
        <f t="shared" si="141"/>
        <v>3.3737593979919107E-2</v>
      </c>
      <c r="AY148" s="62">
        <f t="shared" si="142"/>
        <v>2.3947352637849435E-2</v>
      </c>
      <c r="AZ148" s="62"/>
      <c r="BA148" s="62">
        <f t="shared" si="143"/>
        <v>1.6277401777011469E-2</v>
      </c>
      <c r="BB148" s="62">
        <f t="shared" si="144"/>
        <v>1.2098211391619156</v>
      </c>
      <c r="BC148" s="62">
        <f t="shared" si="145"/>
        <v>0.23743391297654337</v>
      </c>
      <c r="BD148" s="62">
        <f t="shared" si="146"/>
        <v>0.1906051390941966</v>
      </c>
      <c r="BE148" s="62">
        <f t="shared" si="147"/>
        <v>0.89825745822106495</v>
      </c>
      <c r="BF148" s="62">
        <f t="shared" si="148"/>
        <v>1.2337684917997651</v>
      </c>
      <c r="BG148" s="62">
        <f t="shared" si="149"/>
        <v>0.82233493857418261</v>
      </c>
      <c r="BH148" s="62">
        <f t="shared" si="150"/>
        <v>0.12955738685267951</v>
      </c>
      <c r="BI148" s="62">
        <f t="shared" si="151"/>
        <v>3.1830272796126199E-2</v>
      </c>
      <c r="BJ148" s="62">
        <f t="shared" si="151"/>
        <v>0.60425663532943286</v>
      </c>
      <c r="BK148" s="62">
        <f t="shared" si="152"/>
        <v>1.8312024775910977E-2</v>
      </c>
      <c r="BL148" s="62">
        <f t="shared" si="153"/>
        <v>2.0386165022416445E-2</v>
      </c>
      <c r="BM148" s="62">
        <f t="shared" si="154"/>
        <v>2.7400509953873673</v>
      </c>
      <c r="BN148" s="62">
        <f t="shared" si="155"/>
        <v>-5.6400509953873676</v>
      </c>
      <c r="BO148" s="62">
        <f t="shared" si="156"/>
        <v>1.9880304968260547</v>
      </c>
      <c r="BP148" s="62">
        <f t="shared" si="157"/>
        <v>0.19244608251438292</v>
      </c>
      <c r="BX148" s="28">
        <v>0.53</v>
      </c>
      <c r="BY148" s="28">
        <v>0.35899999999999999</v>
      </c>
    </row>
    <row r="149" spans="1:129" x14ac:dyDescent="0.25">
      <c r="A149" s="27">
        <v>93768</v>
      </c>
      <c r="D149" s="59">
        <f t="shared" si="133"/>
        <v>4.4222278754764817E-2</v>
      </c>
      <c r="G149" s="30" t="s">
        <v>889</v>
      </c>
      <c r="H149" s="28" t="s">
        <v>897</v>
      </c>
      <c r="I149" s="28">
        <v>127</v>
      </c>
      <c r="M149" s="28">
        <v>7.77</v>
      </c>
      <c r="P149" s="28">
        <v>5300</v>
      </c>
      <c r="S149" s="28">
        <v>902</v>
      </c>
      <c r="T149" s="28">
        <v>16</v>
      </c>
      <c r="U149" s="28">
        <v>114</v>
      </c>
      <c r="V149" s="28">
        <v>70</v>
      </c>
      <c r="W149" s="28">
        <v>1480</v>
      </c>
      <c r="X149" s="28">
        <v>155</v>
      </c>
      <c r="Z149" s="28">
        <v>119</v>
      </c>
      <c r="AB149" s="28">
        <v>155</v>
      </c>
      <c r="AC149" s="62">
        <f t="shared" si="128"/>
        <v>39.234791081262124</v>
      </c>
      <c r="AD149" s="62">
        <f t="shared" si="128"/>
        <v>0.40918623088333084</v>
      </c>
      <c r="AE149" s="62">
        <f t="shared" si="134"/>
        <v>5.6886227544910186</v>
      </c>
      <c r="AF149" s="62">
        <f t="shared" si="134"/>
        <v>5.7584731819677524</v>
      </c>
      <c r="AG149" s="62">
        <f t="shared" si="135"/>
        <v>41.745409415282204</v>
      </c>
      <c r="AH149" s="62">
        <f t="shared" si="135"/>
        <v>2.5407253688969318</v>
      </c>
      <c r="AI149" s="62">
        <f t="shared" si="135"/>
        <v>0</v>
      </c>
      <c r="AJ149" s="62">
        <f t="shared" si="136"/>
        <v>2.4775768881634286</v>
      </c>
      <c r="AK149" s="62"/>
      <c r="AL149" s="62">
        <f t="shared" si="137"/>
        <v>51.091073248604225</v>
      </c>
      <c r="AM149" s="62">
        <f t="shared" si="138"/>
        <v>46.763711672342559</v>
      </c>
      <c r="AN149" s="59">
        <f t="shared" si="104"/>
        <v>4.4222278754764817E-2</v>
      </c>
      <c r="AO149" s="59" t="str">
        <f t="shared" si="127"/>
        <v>Pass</v>
      </c>
      <c r="AP149" s="63">
        <f t="shared" si="129"/>
        <v>2856</v>
      </c>
      <c r="AQ149" s="32">
        <v>3440</v>
      </c>
      <c r="AT149" s="62">
        <f t="shared" si="106"/>
        <v>1.1099648581375305</v>
      </c>
      <c r="AU149" s="64">
        <f t="shared" si="139"/>
        <v>5.5889728872784497E-2</v>
      </c>
      <c r="AV149" s="62">
        <f t="shared" si="140"/>
        <v>16.454920421088421</v>
      </c>
      <c r="AW149" s="62" t="str">
        <f t="shared" si="109"/>
        <v/>
      </c>
      <c r="AX149" s="62">
        <f t="shared" si="141"/>
        <v>6.0862389529393865E-2</v>
      </c>
      <c r="AY149" s="62">
        <f t="shared" si="142"/>
        <v>9.801945569936979E-3</v>
      </c>
      <c r="AZ149" s="62"/>
      <c r="BA149" s="62">
        <f t="shared" si="143"/>
        <v>8.0089574335671168E-3</v>
      </c>
      <c r="BB149" s="62">
        <f t="shared" si="144"/>
        <v>0.93985881635404467</v>
      </c>
      <c r="BC149" s="62">
        <f t="shared" si="145"/>
        <v>0.27421208934815733</v>
      </c>
      <c r="BD149" s="62">
        <f t="shared" si="146"/>
        <v>0.13626942061822303</v>
      </c>
      <c r="BE149" s="62">
        <f t="shared" si="147"/>
        <v>0.97514549132048878</v>
      </c>
      <c r="BF149" s="62">
        <f t="shared" si="148"/>
        <v>0.94966076192398163</v>
      </c>
      <c r="BG149" s="62">
        <f t="shared" si="149"/>
        <v>0.76793828327601232</v>
      </c>
      <c r="BH149" s="62">
        <f t="shared" si="150"/>
        <v>0.11134279224886763</v>
      </c>
      <c r="BI149" s="62">
        <f t="shared" si="151"/>
        <v>0.11270996704155301</v>
      </c>
      <c r="BJ149" s="62">
        <f t="shared" si="151"/>
        <v>0.89268811055414299</v>
      </c>
      <c r="BK149" s="62">
        <f t="shared" si="152"/>
        <v>5.2980757933052194E-2</v>
      </c>
      <c r="BL149" s="62">
        <f t="shared" si="153"/>
        <v>5.4331131512804873E-2</v>
      </c>
      <c r="BM149" s="62">
        <f t="shared" si="154"/>
        <v>2.5950422760037331</v>
      </c>
      <c r="BN149" s="62">
        <f t="shared" si="155"/>
        <v>-5.1250422760037342</v>
      </c>
      <c r="BO149" s="62">
        <f t="shared" si="156"/>
        <v>2.2449928658587357</v>
      </c>
      <c r="BP149" s="62">
        <f t="shared" si="157"/>
        <v>0.28874741417410216</v>
      </c>
      <c r="BX149" s="28">
        <v>0.5</v>
      </c>
      <c r="BY149" s="28">
        <v>0.1</v>
      </c>
    </row>
    <row r="150" spans="1:129" x14ac:dyDescent="0.25">
      <c r="A150" s="27" t="s">
        <v>904</v>
      </c>
      <c r="D150" s="59">
        <f t="shared" si="133"/>
        <v>0.11679382437268208</v>
      </c>
      <c r="G150" s="30" t="s">
        <v>94</v>
      </c>
      <c r="M150" s="28">
        <v>8.26</v>
      </c>
      <c r="P150" s="28">
        <v>1780</v>
      </c>
      <c r="S150" s="28">
        <v>484</v>
      </c>
      <c r="T150" s="28">
        <v>28</v>
      </c>
      <c r="U150" s="28">
        <v>6</v>
      </c>
      <c r="W150" s="28">
        <v>126</v>
      </c>
      <c r="X150" s="28">
        <v>733</v>
      </c>
      <c r="Y150" s="28">
        <v>113</v>
      </c>
      <c r="Z150"/>
      <c r="AB150" s="28">
        <v>846</v>
      </c>
      <c r="AC150" s="62">
        <f t="shared" si="128"/>
        <v>21.052814726530897</v>
      </c>
      <c r="AD150" s="62">
        <f t="shared" si="128"/>
        <v>0.71607590404582888</v>
      </c>
      <c r="AE150" s="62">
        <f t="shared" si="134"/>
        <v>0.29940119760479045</v>
      </c>
      <c r="AF150" s="62">
        <f t="shared" si="134"/>
        <v>0</v>
      </c>
      <c r="AG150" s="62">
        <f t="shared" si="135"/>
        <v>3.5540010718415926</v>
      </c>
      <c r="AH150" s="62">
        <f t="shared" si="135"/>
        <v>12.015172228396459</v>
      </c>
      <c r="AI150" s="62">
        <f t="shared" si="135"/>
        <v>1.8833333333333333</v>
      </c>
      <c r="AJ150" s="62">
        <f t="shared" si="136"/>
        <v>0</v>
      </c>
      <c r="AK150" s="62"/>
      <c r="AL150" s="62">
        <f t="shared" si="137"/>
        <v>22.068291828181518</v>
      </c>
      <c r="AM150" s="62">
        <f t="shared" si="138"/>
        <v>17.452506633571385</v>
      </c>
      <c r="AN150" s="59">
        <f t="shared" si="104"/>
        <v>0.11679382437268208</v>
      </c>
      <c r="AO150" s="59" t="str">
        <f t="shared" si="127"/>
        <v/>
      </c>
      <c r="AP150" s="63">
        <f t="shared" si="129"/>
        <v>1490</v>
      </c>
      <c r="AQ150" s="32">
        <v>1080</v>
      </c>
      <c r="AT150" s="62">
        <f t="shared" si="106"/>
        <v>0.99598353365553827</v>
      </c>
      <c r="AU150" s="64">
        <f t="shared" si="139"/>
        <v>1.8968433163012176E-2</v>
      </c>
      <c r="AV150" s="62">
        <f t="shared" si="140"/>
        <v>54.578114713652042</v>
      </c>
      <c r="AW150" s="62" t="str">
        <f t="shared" si="109"/>
        <v>poor quality</v>
      </c>
      <c r="AX150" s="62">
        <f t="shared" si="141"/>
        <v>3.3807452461376166</v>
      </c>
      <c r="AY150" s="62">
        <f t="shared" si="142"/>
        <v>0.20148443671537122</v>
      </c>
      <c r="AZ150" s="62"/>
      <c r="BA150" s="62">
        <f t="shared" si="143"/>
        <v>3.2448179932594051E-2</v>
      </c>
      <c r="BB150" s="62">
        <f t="shared" si="144"/>
        <v>5.9236939722198416</v>
      </c>
      <c r="BC150" s="62">
        <f t="shared" si="145"/>
        <v>8.424341792605268E-2</v>
      </c>
      <c r="BD150" s="62">
        <f t="shared" si="146"/>
        <v>8.424341792605268E-2</v>
      </c>
      <c r="BE150" s="62">
        <f t="shared" si="147"/>
        <v>0</v>
      </c>
      <c r="BF150" s="62">
        <f t="shared" si="148"/>
        <v>6.1251784089352128</v>
      </c>
      <c r="BG150" s="62">
        <f t="shared" si="149"/>
        <v>0.95398478914648743</v>
      </c>
      <c r="BH150" s="62">
        <f t="shared" si="150"/>
        <v>1.3567030920918443E-2</v>
      </c>
      <c r="BI150" s="62">
        <f t="shared" si="151"/>
        <v>0</v>
      </c>
      <c r="BJ150" s="62">
        <f t="shared" si="151"/>
        <v>0.20363843122713207</v>
      </c>
      <c r="BK150" s="62">
        <f t="shared" si="152"/>
        <v>0</v>
      </c>
      <c r="BL150" s="62">
        <f t="shared" si="153"/>
        <v>0.68844965830204874</v>
      </c>
      <c r="BM150" s="62">
        <f t="shared" si="154"/>
        <v>1.9202699995328967</v>
      </c>
      <c r="BN150" s="62">
        <f t="shared" si="155"/>
        <v>-3.9602699995328976</v>
      </c>
      <c r="BO150" s="62">
        <f t="shared" si="156"/>
        <v>3.5237464668115646</v>
      </c>
      <c r="BP150" s="62">
        <f t="shared" si="157"/>
        <v>1.3753626801002415E-2</v>
      </c>
      <c r="BX150" s="28">
        <v>11</v>
      </c>
      <c r="BY150" s="28">
        <v>0.16</v>
      </c>
    </row>
    <row r="151" spans="1:129" x14ac:dyDescent="0.25">
      <c r="A151" s="27" t="s">
        <v>905</v>
      </c>
      <c r="D151" s="59">
        <f t="shared" si="133"/>
        <v>0.11687547279548637</v>
      </c>
      <c r="G151" s="30" t="s">
        <v>94</v>
      </c>
      <c r="M151" s="28">
        <v>8.24</v>
      </c>
      <c r="P151" s="28">
        <v>1770</v>
      </c>
      <c r="S151" s="28">
        <v>463</v>
      </c>
      <c r="T151" s="28">
        <v>20</v>
      </c>
      <c r="U151" s="28">
        <v>6</v>
      </c>
      <c r="W151" s="28">
        <v>110</v>
      </c>
      <c r="X151" s="28">
        <v>802</v>
      </c>
      <c r="Y151" s="28">
        <v>19</v>
      </c>
      <c r="Z151"/>
      <c r="AB151" s="28">
        <v>821</v>
      </c>
      <c r="AC151" s="62">
        <f t="shared" si="128"/>
        <v>20.139366153685547</v>
      </c>
      <c r="AD151" s="62">
        <f t="shared" si="128"/>
        <v>0.51148278860416352</v>
      </c>
      <c r="AE151" s="62">
        <f t="shared" si="134"/>
        <v>0.29940119760479045</v>
      </c>
      <c r="AF151" s="62">
        <f t="shared" si="134"/>
        <v>0</v>
      </c>
      <c r="AG151" s="62">
        <f t="shared" si="135"/>
        <v>3.1026993484331364</v>
      </c>
      <c r="AH151" s="62">
        <f t="shared" si="135"/>
        <v>13.14620481196993</v>
      </c>
      <c r="AI151" s="62">
        <f t="shared" si="135"/>
        <v>0.31666666666666665</v>
      </c>
      <c r="AJ151" s="62">
        <f t="shared" si="136"/>
        <v>0</v>
      </c>
      <c r="AK151" s="62"/>
      <c r="AL151" s="62">
        <f t="shared" si="137"/>
        <v>20.9502501398945</v>
      </c>
      <c r="AM151" s="62">
        <f t="shared" si="138"/>
        <v>16.565570827069735</v>
      </c>
      <c r="AN151" s="59">
        <f t="shared" si="104"/>
        <v>0.11687547279548637</v>
      </c>
      <c r="AO151" s="59" t="str">
        <f t="shared" si="127"/>
        <v/>
      </c>
      <c r="AP151" s="63">
        <f t="shared" si="129"/>
        <v>1420</v>
      </c>
      <c r="AQ151" s="32">
        <v>1050</v>
      </c>
      <c r="AT151" s="62">
        <f t="shared" si="106"/>
        <v>1.0150539272985739</v>
      </c>
      <c r="AU151" s="64">
        <f t="shared" si="139"/>
        <v>1.8749277748951181E-2</v>
      </c>
      <c r="AV151" s="62">
        <f t="shared" si="140"/>
        <v>52.210056017398543</v>
      </c>
      <c r="AW151" s="62" t="str">
        <f t="shared" si="109"/>
        <v>poor quality</v>
      </c>
      <c r="AX151" s="62">
        <f t="shared" si="141"/>
        <v>4.2370218108979092</v>
      </c>
      <c r="AY151" s="62">
        <f t="shared" si="142"/>
        <v>0.16485090276712192</v>
      </c>
      <c r="AZ151" s="62"/>
      <c r="BA151" s="62">
        <f t="shared" si="143"/>
        <v>2.4414161415198227E-2</v>
      </c>
      <c r="BB151" s="62">
        <f t="shared" si="144"/>
        <v>6.4909177113328527</v>
      </c>
      <c r="BC151" s="62">
        <f t="shared" si="145"/>
        <v>9.6497005988023979E-2</v>
      </c>
      <c r="BD151" s="62">
        <f t="shared" si="146"/>
        <v>9.6497005988023979E-2</v>
      </c>
      <c r="BE151" s="62">
        <f t="shared" si="147"/>
        <v>0</v>
      </c>
      <c r="BF151" s="62">
        <f t="shared" si="148"/>
        <v>6.6557686140999746</v>
      </c>
      <c r="BG151" s="62">
        <f t="shared" si="149"/>
        <v>0.96129478260191137</v>
      </c>
      <c r="BH151" s="62">
        <f t="shared" si="150"/>
        <v>1.4291055982890434E-2</v>
      </c>
      <c r="BI151" s="62">
        <f t="shared" si="151"/>
        <v>0</v>
      </c>
      <c r="BJ151" s="62">
        <f t="shared" si="151"/>
        <v>0.18729806420935569</v>
      </c>
      <c r="BK151" s="62">
        <f t="shared" si="152"/>
        <v>0</v>
      </c>
      <c r="BL151" s="62">
        <f t="shared" si="153"/>
        <v>0.79358598319399709</v>
      </c>
      <c r="BM151" s="62">
        <f t="shared" si="154"/>
        <v>1.881199605889861</v>
      </c>
      <c r="BN151" s="62">
        <f t="shared" si="155"/>
        <v>-3.9411996058898615</v>
      </c>
      <c r="BO151" s="62">
        <f t="shared" si="156"/>
        <v>3.5237464668115646</v>
      </c>
      <c r="BP151" s="62">
        <f t="shared" si="157"/>
        <v>1.4498251303928896E-2</v>
      </c>
      <c r="BX151" s="28">
        <v>11.9</v>
      </c>
      <c r="BY151" s="28">
        <v>1.74</v>
      </c>
    </row>
    <row r="152" spans="1:129" x14ac:dyDescent="0.25">
      <c r="A152" s="27" t="s">
        <v>906</v>
      </c>
      <c r="D152" s="59">
        <f t="shared" si="133"/>
        <v>0.12894779563074055</v>
      </c>
      <c r="G152" s="30" t="s">
        <v>94</v>
      </c>
      <c r="M152" s="28">
        <v>8.26</v>
      </c>
      <c r="P152" s="28">
        <v>1730</v>
      </c>
      <c r="S152" s="28">
        <v>466</v>
      </c>
      <c r="T152" s="28">
        <v>14</v>
      </c>
      <c r="U152" s="28">
        <v>6</v>
      </c>
      <c r="W152" s="28">
        <v>97</v>
      </c>
      <c r="X152" s="28">
        <v>810</v>
      </c>
      <c r="Y152" s="28">
        <v>8</v>
      </c>
      <c r="Z152"/>
      <c r="AB152" s="28">
        <v>818</v>
      </c>
      <c r="AC152" s="62">
        <f t="shared" si="128"/>
        <v>20.26985880694917</v>
      </c>
      <c r="AD152" s="62">
        <f t="shared" si="128"/>
        <v>0.35803795202291444</v>
      </c>
      <c r="AE152" s="62">
        <f t="shared" si="134"/>
        <v>0.29940119760479045</v>
      </c>
      <c r="AF152" s="62">
        <f t="shared" si="134"/>
        <v>0</v>
      </c>
      <c r="AG152" s="62">
        <f t="shared" si="135"/>
        <v>2.7360166981637657</v>
      </c>
      <c r="AH152" s="62">
        <f t="shared" si="135"/>
        <v>13.27733902455816</v>
      </c>
      <c r="AI152" s="62">
        <f t="shared" si="135"/>
        <v>0.13333333333333333</v>
      </c>
      <c r="AJ152" s="62">
        <f t="shared" si="136"/>
        <v>0</v>
      </c>
      <c r="AK152" s="62"/>
      <c r="AL152" s="62">
        <f t="shared" si="137"/>
        <v>20.927297956576876</v>
      </c>
      <c r="AM152" s="62">
        <f t="shared" si="138"/>
        <v>16.146689056055259</v>
      </c>
      <c r="AN152" s="59">
        <f t="shared" si="104"/>
        <v>0.12894779563074055</v>
      </c>
      <c r="AO152" s="59" t="str">
        <f t="shared" si="127"/>
        <v/>
      </c>
      <c r="AP152" s="63">
        <f t="shared" si="129"/>
        <v>1401</v>
      </c>
      <c r="AQ152" s="32">
        <v>1030</v>
      </c>
      <c r="AT152" s="62">
        <f t="shared" si="106"/>
        <v>1.0393645778930605</v>
      </c>
      <c r="AU152" s="64">
        <f t="shared" si="139"/>
        <v>1.8620027438451797E-2</v>
      </c>
      <c r="AV152" s="62">
        <f t="shared" si="140"/>
        <v>52.548350116863325</v>
      </c>
      <c r="AW152" s="62" t="str">
        <f t="shared" si="109"/>
        <v>poor quality</v>
      </c>
      <c r="AX152" s="62">
        <f t="shared" si="141"/>
        <v>4.8527989735841288</v>
      </c>
      <c r="AY152" s="62">
        <f t="shared" si="142"/>
        <v>0.13086102590792154</v>
      </c>
      <c r="AZ152" s="62"/>
      <c r="BA152" s="62">
        <f t="shared" si="143"/>
        <v>1.7108656490953861E-2</v>
      </c>
      <c r="BB152" s="62">
        <f t="shared" si="144"/>
        <v>7.4085289101316398</v>
      </c>
      <c r="BC152" s="62">
        <f t="shared" si="145"/>
        <v>0.10942959441940864</v>
      </c>
      <c r="BD152" s="62">
        <f t="shared" si="146"/>
        <v>0.10942959441940864</v>
      </c>
      <c r="BE152" s="62">
        <f t="shared" si="147"/>
        <v>0</v>
      </c>
      <c r="BF152" s="62">
        <f t="shared" si="148"/>
        <v>7.5393899360395613</v>
      </c>
      <c r="BG152" s="62">
        <f t="shared" si="149"/>
        <v>0.96858461369490412</v>
      </c>
      <c r="BH152" s="62">
        <f t="shared" si="150"/>
        <v>1.4306729814141958E-2</v>
      </c>
      <c r="BI152" s="62">
        <f t="shared" si="151"/>
        <v>0</v>
      </c>
      <c r="BJ152" s="62">
        <f t="shared" si="151"/>
        <v>0.16944753742797303</v>
      </c>
      <c r="BK152" s="62">
        <f t="shared" si="152"/>
        <v>0</v>
      </c>
      <c r="BL152" s="62">
        <f t="shared" si="153"/>
        <v>0.82229483570682571</v>
      </c>
      <c r="BM152" s="62">
        <f t="shared" si="154"/>
        <v>1.8768889552953749</v>
      </c>
      <c r="BN152" s="62">
        <f t="shared" si="155"/>
        <v>-3.9168889552953758</v>
      </c>
      <c r="BO152" s="62">
        <f t="shared" si="156"/>
        <v>3.5237464668115646</v>
      </c>
      <c r="BP152" s="62">
        <f t="shared" si="157"/>
        <v>1.4514383172611438E-2</v>
      </c>
      <c r="BX152" s="28">
        <v>11.7</v>
      </c>
      <c r="BY152" s="28">
        <v>1.76</v>
      </c>
    </row>
    <row r="153" spans="1:129" x14ac:dyDescent="0.25">
      <c r="A153" s="27" t="s">
        <v>907</v>
      </c>
      <c r="D153" s="59">
        <f t="shared" si="133"/>
        <v>0.1285852983513131</v>
      </c>
      <c r="G153" s="30" t="s">
        <v>94</v>
      </c>
      <c r="M153" s="28">
        <v>8.3800000000000008</v>
      </c>
      <c r="P153" s="28">
        <v>1700</v>
      </c>
      <c r="S153" s="28">
        <v>412</v>
      </c>
      <c r="T153" s="28">
        <v>9</v>
      </c>
      <c r="U153" s="28">
        <v>5</v>
      </c>
      <c r="W153" s="28">
        <v>99</v>
      </c>
      <c r="X153" s="28">
        <v>672</v>
      </c>
      <c r="Y153" s="28">
        <v>24</v>
      </c>
      <c r="Z153"/>
      <c r="AB153" s="28">
        <v>697</v>
      </c>
      <c r="AC153" s="62">
        <f t="shared" si="128"/>
        <v>17.920991048203987</v>
      </c>
      <c r="AD153" s="62">
        <f t="shared" si="128"/>
        <v>0.23016725487187359</v>
      </c>
      <c r="AE153" s="62">
        <f t="shared" si="134"/>
        <v>0.24950099800399203</v>
      </c>
      <c r="AF153" s="62">
        <f t="shared" si="134"/>
        <v>0</v>
      </c>
      <c r="AG153" s="62">
        <f t="shared" si="135"/>
        <v>2.7924294135898231</v>
      </c>
      <c r="AH153" s="62">
        <f t="shared" si="135"/>
        <v>11.015273857411215</v>
      </c>
      <c r="AI153" s="62">
        <f t="shared" si="135"/>
        <v>0.4</v>
      </c>
      <c r="AJ153" s="62">
        <f t="shared" si="136"/>
        <v>0</v>
      </c>
      <c r="AK153" s="62"/>
      <c r="AL153" s="62">
        <f t="shared" si="137"/>
        <v>18.400659301079852</v>
      </c>
      <c r="AM153" s="62">
        <f t="shared" si="138"/>
        <v>14.207703271001039</v>
      </c>
      <c r="AN153" s="59">
        <f t="shared" si="104"/>
        <v>0.1285852983513131</v>
      </c>
      <c r="AO153" s="59" t="str">
        <f t="shared" si="127"/>
        <v/>
      </c>
      <c r="AP153" s="63">
        <f t="shared" si="129"/>
        <v>1221</v>
      </c>
      <c r="AQ153" s="32">
        <v>915</v>
      </c>
      <c r="AT153" s="62">
        <f t="shared" si="106"/>
        <v>0.99906758602061174</v>
      </c>
      <c r="AU153" s="64">
        <f t="shared" si="139"/>
        <v>1.6228931785042443E-2</v>
      </c>
      <c r="AV153" s="62">
        <f t="shared" si="140"/>
        <v>50.893346300851213</v>
      </c>
      <c r="AW153" s="62" t="str">
        <f t="shared" si="109"/>
        <v>poor quality</v>
      </c>
      <c r="AX153" s="62">
        <f t="shared" si="141"/>
        <v>3.9446919602707049</v>
      </c>
      <c r="AY153" s="62">
        <f t="shared" si="142"/>
        <v>8.2425451383560958E-2</v>
      </c>
      <c r="AZ153" s="62"/>
      <c r="BA153" s="62">
        <f t="shared" si="143"/>
        <v>1.250864173428645E-2</v>
      </c>
      <c r="BB153" s="62">
        <f t="shared" si="144"/>
        <v>6.4177060164846056</v>
      </c>
      <c r="BC153" s="62">
        <f t="shared" si="145"/>
        <v>8.9349079618540703E-2</v>
      </c>
      <c r="BD153" s="62">
        <f t="shared" si="146"/>
        <v>8.9349079618540703E-2</v>
      </c>
      <c r="BE153" s="62">
        <f t="shared" si="147"/>
        <v>0</v>
      </c>
      <c r="BF153" s="62">
        <f t="shared" si="148"/>
        <v>6.5001314678681661</v>
      </c>
      <c r="BG153" s="62">
        <f t="shared" si="149"/>
        <v>0.97393200727064633</v>
      </c>
      <c r="BH153" s="62">
        <f t="shared" si="150"/>
        <v>1.3559350995067332E-2</v>
      </c>
      <c r="BI153" s="62">
        <f t="shared" si="151"/>
        <v>0</v>
      </c>
      <c r="BJ153" s="62">
        <f t="shared" si="151"/>
        <v>0.19654333711271799</v>
      </c>
      <c r="BK153" s="62">
        <f t="shared" si="152"/>
        <v>0</v>
      </c>
      <c r="BL153" s="62">
        <f t="shared" si="153"/>
        <v>0.7753029217533135</v>
      </c>
      <c r="BM153" s="62">
        <f t="shared" si="154"/>
        <v>1.9580047011201993</v>
      </c>
      <c r="BN153" s="62">
        <f t="shared" si="155"/>
        <v>-3.878004701120199</v>
      </c>
      <c r="BO153" s="62">
        <f t="shared" si="156"/>
        <v>3.6029277128591892</v>
      </c>
      <c r="BP153" s="62">
        <f t="shared" si="157"/>
        <v>1.3745734230179243E-2</v>
      </c>
      <c r="BX153" s="28">
        <v>11.1</v>
      </c>
      <c r="BY153" s="28">
        <v>2.5</v>
      </c>
    </row>
    <row r="154" spans="1:129" x14ac:dyDescent="0.25">
      <c r="D154" s="59"/>
      <c r="Z154"/>
      <c r="AC154" s="62"/>
      <c r="AD154" s="62"/>
      <c r="AE154" s="62"/>
      <c r="AF154" s="62"/>
      <c r="AG154" s="62"/>
      <c r="AH154" s="62"/>
      <c r="AI154" s="62"/>
      <c r="AJ154" s="62"/>
      <c r="AK154" s="62"/>
      <c r="AL154" s="62"/>
      <c r="AM154" s="62"/>
      <c r="AN154" s="59"/>
      <c r="AO154" s="59" t="str">
        <f t="shared" si="127"/>
        <v>Pass</v>
      </c>
      <c r="AP154" s="63"/>
      <c r="AT154" s="62"/>
      <c r="AU154" s="64"/>
      <c r="AV154" s="62"/>
      <c r="AW154" s="62"/>
      <c r="AX154" s="62"/>
      <c r="AY154" s="62"/>
      <c r="AZ154" s="62"/>
      <c r="BA154" s="62"/>
      <c r="BB154" s="62"/>
      <c r="BC154" s="62"/>
      <c r="BD154" s="62"/>
      <c r="BE154" s="62"/>
      <c r="BF154" s="62"/>
      <c r="BG154" s="62"/>
      <c r="BH154" s="62"/>
      <c r="BI154" s="62"/>
      <c r="BJ154" s="62"/>
      <c r="BK154" s="62"/>
      <c r="BL154" s="62"/>
      <c r="BM154" s="62"/>
      <c r="BN154" s="62"/>
      <c r="BO154" s="62"/>
      <c r="BP154" s="62"/>
    </row>
    <row r="155" spans="1:129" x14ac:dyDescent="0.25">
      <c r="A155" s="27" t="s">
        <v>908</v>
      </c>
      <c r="D155" s="59"/>
      <c r="Z155"/>
      <c r="AC155" s="62"/>
      <c r="AD155" s="62"/>
      <c r="AE155" s="62"/>
      <c r="AF155" s="62"/>
      <c r="AG155" s="62"/>
      <c r="AH155" s="62"/>
      <c r="AI155" s="62"/>
      <c r="AJ155" s="62"/>
      <c r="AK155" s="62"/>
      <c r="AL155" s="62"/>
      <c r="AM155" s="62"/>
      <c r="AN155" s="59"/>
      <c r="AO155" s="59" t="str">
        <f t="shared" si="127"/>
        <v>Pass</v>
      </c>
      <c r="AP155" s="63"/>
      <c r="AT155" s="62"/>
      <c r="AU155" s="64"/>
      <c r="AV155" s="62"/>
      <c r="AW155" s="62"/>
      <c r="AX155" s="62"/>
      <c r="AY155" s="62"/>
      <c r="AZ155" s="62"/>
      <c r="BA155" s="62"/>
      <c r="BB155" s="62"/>
      <c r="BC155" s="62"/>
      <c r="BD155" s="62"/>
      <c r="BE155" s="62"/>
      <c r="BF155" s="62"/>
      <c r="BG155" s="62"/>
      <c r="BH155" s="62"/>
      <c r="BI155" s="62"/>
      <c r="BJ155" s="62"/>
      <c r="BK155" s="62"/>
      <c r="BL155" s="62"/>
      <c r="BM155" s="62"/>
      <c r="BN155" s="62"/>
      <c r="BO155" s="62"/>
      <c r="BP155" s="62"/>
    </row>
    <row r="156" spans="1:129" x14ac:dyDescent="0.25">
      <c r="C156" s="28" t="s">
        <v>909</v>
      </c>
      <c r="D156" s="59">
        <f t="shared" si="133"/>
        <v>6.3168499909790843E-2</v>
      </c>
      <c r="E156" s="28" t="s">
        <v>862</v>
      </c>
      <c r="H156" s="60">
        <v>40765</v>
      </c>
      <c r="I156" s="28">
        <v>1111.97</v>
      </c>
      <c r="M156" s="28">
        <v>8.1199999999999992</v>
      </c>
      <c r="N156" s="28">
        <v>35.49</v>
      </c>
      <c r="O156" s="28">
        <v>-109.7</v>
      </c>
      <c r="P156" s="28">
        <v>2316</v>
      </c>
      <c r="S156" s="28">
        <v>442</v>
      </c>
      <c r="T156" s="28">
        <v>16</v>
      </c>
      <c r="U156" s="28">
        <v>12</v>
      </c>
      <c r="V156" s="28">
        <v>1</v>
      </c>
      <c r="W156" s="28">
        <v>202</v>
      </c>
      <c r="X156" s="28">
        <f>AB156*1.22</f>
        <v>1058.96</v>
      </c>
      <c r="AB156" s="28">
        <v>868</v>
      </c>
      <c r="AC156" s="62">
        <f t="shared" ref="AC156:AD158" si="158">+S156/AC$2</f>
        <v>19.2259175808402</v>
      </c>
      <c r="AD156" s="62">
        <f t="shared" si="158"/>
        <v>0.40918623088333084</v>
      </c>
      <c r="AE156" s="62">
        <f t="shared" ref="AE156:AF158" si="159">+(U156/AE$2)</f>
        <v>0.5988023952095809</v>
      </c>
      <c r="AF156" s="62">
        <f t="shared" si="159"/>
        <v>8.2263902599539321E-2</v>
      </c>
      <c r="AG156" s="62">
        <f t="shared" ref="AG156:AI158" si="160">+W156/AG$2</f>
        <v>5.6976842580317602</v>
      </c>
      <c r="AH156" s="62">
        <f t="shared" si="160"/>
        <v>17.358235720303838</v>
      </c>
      <c r="AI156" s="62">
        <f t="shared" si="160"/>
        <v>0</v>
      </c>
      <c r="AJ156" s="62">
        <f>Z156/AJ$2</f>
        <v>0</v>
      </c>
      <c r="AK156" s="62"/>
      <c r="AL156" s="62">
        <f t="shared" ref="AL156:AL158" si="161">+(AC156+AD156+AE156+AF156)</f>
        <v>20.316170109532653</v>
      </c>
      <c r="AM156" s="62">
        <f t="shared" ref="AM156:AM158" si="162">+(AG156+AH156+AI156+AJ156)</f>
        <v>23.055919978335599</v>
      </c>
      <c r="AN156" s="59">
        <f t="shared" ref="AN156:AN158" si="163">+((AL156-AM156)/(AL156+AM156))</f>
        <v>-6.3168499909790843E-2</v>
      </c>
      <c r="AO156" s="59" t="str">
        <f t="shared" si="127"/>
        <v>Pass</v>
      </c>
      <c r="AP156" s="63">
        <f>SUM(S156:Z156)</f>
        <v>1731.96</v>
      </c>
      <c r="AQ156" s="32">
        <v>1249</v>
      </c>
      <c r="AT156" s="62">
        <f t="shared" ref="AT156:AT158" si="164">(-BO156)+(BN156)-(-8.48)</f>
        <v>1.3167891105296317</v>
      </c>
      <c r="AU156" s="64">
        <f>0.5*((S156/1000/AC$1)+(T156/1000/AD$1)+(U156/1000/AE$1)*4+(V156/1000/AF$1)*4+(W156/1000/AG$1)+(Z156/1000/AJ$1)*4+(X156/1000/AH$1))</f>
        <v>2.2026578192838688E-2</v>
      </c>
      <c r="AV156" s="62">
        <f>(S156/22.9)/(SQRT(0.5*((U156/40.01)*2+(V156/24.3)*2)))</f>
        <v>33.049157302395386</v>
      </c>
      <c r="AW156" s="62" t="str">
        <f t="shared" ref="AW156:AW158" si="165">IF(AV156&gt;18,"poor quality","")</f>
        <v>poor quality</v>
      </c>
      <c r="AX156" s="62">
        <f t="shared" ref="AX156:AX158" si="166">+AH156/AG156</f>
        <v>3.0465422326333269</v>
      </c>
      <c r="AY156" s="62">
        <f t="shared" ref="AY156:AY158" si="167">+AD156/AG156</f>
        <v>7.1816234868845197E-2</v>
      </c>
      <c r="AZ156" s="62"/>
      <c r="BA156" s="62">
        <f t="shared" ref="BA156:BA158" si="168">+AD156/AL156</f>
        <v>2.0140913798085126E-2</v>
      </c>
      <c r="BB156" s="62">
        <f t="shared" ref="BB156:BB158" si="169">+AC156/AG156</f>
        <v>3.3743388910570675</v>
      </c>
      <c r="BC156" s="62">
        <f t="shared" ref="BC156:BC158" si="170">(AE156+AF156)/AG156</f>
        <v>0.11953387849617197</v>
      </c>
      <c r="BD156" s="62">
        <f t="shared" ref="BD156:BD158" si="171">+AE156/AG156</f>
        <v>0.10509574909586769</v>
      </c>
      <c r="BE156" s="62">
        <f t="shared" ref="BE156:BE158" si="172">+AJ156/AH156</f>
        <v>0</v>
      </c>
      <c r="BF156" s="62">
        <f t="shared" ref="BF156:BF158" si="173">(AC156+AD156)/AG156</f>
        <v>3.4461551259259129</v>
      </c>
      <c r="BG156" s="62">
        <f t="shared" ref="BG156:BG158" si="174">+AC156/AL156</f>
        <v>0.94633572554204548</v>
      </c>
      <c r="BH156" s="62">
        <f t="shared" ref="BH156:BH158" si="175">+AE156/AL156</f>
        <v>2.9474177070835501E-2</v>
      </c>
      <c r="BI156" s="62">
        <f t="shared" ref="BI156:BJ158" si="176">+AF156/AL156</f>
        <v>4.0491835890338335E-3</v>
      </c>
      <c r="BJ156" s="62">
        <f t="shared" si="176"/>
        <v>0.24712456771994204</v>
      </c>
      <c r="BK156" s="62">
        <f t="shared" ref="BK156:BK158" si="177">AJ156/AM156</f>
        <v>0</v>
      </c>
      <c r="BL156" s="62">
        <f t="shared" ref="BL156:BL158" si="178">AH156/AM156</f>
        <v>0.75287543228005793</v>
      </c>
      <c r="BM156" s="62">
        <f t="shared" ref="BM156:BM158" si="179">(-LOG(AH156/1000))</f>
        <v>1.7604944183227844</v>
      </c>
      <c r="BN156" s="62">
        <f>(-10.3)+M156+(-BM156)</f>
        <v>-3.9404944183227859</v>
      </c>
      <c r="BO156" s="62">
        <f t="shared" ref="BO156:BO158" si="180">(-LOG((AE156)/1000))</f>
        <v>3.2227164711475833</v>
      </c>
      <c r="BP156" s="62">
        <f t="shared" ref="BP156:BP158" si="181">(AE156+AF156)/(AC156+AD156)</f>
        <v>3.4686157218199981E-2</v>
      </c>
      <c r="BQ156" s="28">
        <v>1.75</v>
      </c>
      <c r="BR156">
        <v>0.81</v>
      </c>
      <c r="BS156" s="28">
        <v>0.6</v>
      </c>
      <c r="BX156" s="28">
        <v>6.8</v>
      </c>
      <c r="BY156" s="28">
        <v>0.11</v>
      </c>
      <c r="CG156" s="28">
        <v>37.700000000000003</v>
      </c>
      <c r="CI156" s="28">
        <v>0.76600000000000001</v>
      </c>
      <c r="DD156" s="28">
        <v>10</v>
      </c>
      <c r="DE156" s="28">
        <v>-6.7</v>
      </c>
      <c r="DF156" s="28">
        <v>-44.5</v>
      </c>
      <c r="DG156" s="28">
        <v>3</v>
      </c>
      <c r="DH156" s="28">
        <v>0.62</v>
      </c>
      <c r="DI156" s="28">
        <v>6.7</v>
      </c>
      <c r="DK156" s="28">
        <v>40730</v>
      </c>
      <c r="DL156" s="28">
        <v>680</v>
      </c>
      <c r="DP156" s="28">
        <v>6.7</v>
      </c>
      <c r="DY156">
        <v>2820</v>
      </c>
    </row>
    <row r="157" spans="1:129" x14ac:dyDescent="0.25">
      <c r="C157" s="28" t="s">
        <v>909</v>
      </c>
      <c r="D157" s="59">
        <f t="shared" si="133"/>
        <v>2.2336779586036845E-2</v>
      </c>
      <c r="E157" s="28" t="s">
        <v>864</v>
      </c>
      <c r="H157" s="60">
        <v>40765</v>
      </c>
      <c r="I157" s="28">
        <v>1103</v>
      </c>
      <c r="M157" s="28">
        <v>8.1199999999999992</v>
      </c>
      <c r="N157" s="28">
        <v>35.1</v>
      </c>
      <c r="O157" s="28">
        <v>-22</v>
      </c>
      <c r="P157" s="28">
        <v>2413</v>
      </c>
      <c r="S157" s="28">
        <v>471</v>
      </c>
      <c r="T157" s="28">
        <v>16</v>
      </c>
      <c r="U157" s="28">
        <v>9</v>
      </c>
      <c r="V157" s="28">
        <v>1</v>
      </c>
      <c r="W157" s="28">
        <v>199</v>
      </c>
      <c r="X157" s="28">
        <f>AB157*1.22</f>
        <v>907.68</v>
      </c>
      <c r="AB157" s="28">
        <v>744</v>
      </c>
      <c r="AC157" s="62">
        <f t="shared" si="158"/>
        <v>20.487346562388538</v>
      </c>
      <c r="AD157" s="62">
        <f t="shared" si="158"/>
        <v>0.40918623088333084</v>
      </c>
      <c r="AE157" s="62">
        <f t="shared" si="159"/>
        <v>0.44910179640718567</v>
      </c>
      <c r="AF157" s="62">
        <f t="shared" si="159"/>
        <v>8.2263902599539321E-2</v>
      </c>
      <c r="AG157" s="62">
        <f t="shared" si="160"/>
        <v>5.6130651848926743</v>
      </c>
      <c r="AH157" s="62">
        <f t="shared" si="160"/>
        <v>14.878487760260432</v>
      </c>
      <c r="AI157" s="62">
        <f t="shared" si="160"/>
        <v>0</v>
      </c>
      <c r="AJ157" s="62">
        <f>Z157/AJ$2</f>
        <v>0</v>
      </c>
      <c r="AK157" s="62"/>
      <c r="AL157" s="62">
        <f t="shared" si="161"/>
        <v>21.427898492278594</v>
      </c>
      <c r="AM157" s="62">
        <f t="shared" si="162"/>
        <v>20.491552945153106</v>
      </c>
      <c r="AN157" s="59">
        <f t="shared" si="163"/>
        <v>2.2336779586036845E-2</v>
      </c>
      <c r="AO157" s="59" t="str">
        <f t="shared" si="127"/>
        <v>Pass</v>
      </c>
      <c r="AP157" s="63">
        <f>SUM(S157:Z157)</f>
        <v>1603.6799999999998</v>
      </c>
      <c r="AQ157" s="32">
        <v>1312</v>
      </c>
      <c r="AT157" s="62">
        <f t="shared" si="164"/>
        <v>1.1249035842907178</v>
      </c>
      <c r="AU157" s="64">
        <f>0.5*((S157/1000/AC$1)+(T157/1000/AD$1)+(U157/1000/AE$1)*4+(V157/1000/AF$1)*4+(W157/1000/AG$1)+(Z157/1000/AJ$1)*4+(X157/1000/AH$1))</f>
        <v>2.1225408568219212E-2</v>
      </c>
      <c r="AV157" s="62">
        <f>(S157/22.9)/(SQRT(0.5*((U157/40.01)*2+(V157/24.3)*2)))</f>
        <v>39.871835539118351</v>
      </c>
      <c r="AW157" s="62" t="str">
        <f t="shared" si="165"/>
        <v>poor quality</v>
      </c>
      <c r="AX157" s="62">
        <f t="shared" si="166"/>
        <v>2.650688575701071</v>
      </c>
      <c r="AY157" s="62">
        <f t="shared" si="167"/>
        <v>7.2898891675913208E-2</v>
      </c>
      <c r="AZ157" s="62"/>
      <c r="BA157" s="62">
        <f t="shared" si="168"/>
        <v>1.9095957124809906E-2</v>
      </c>
      <c r="BB157" s="62">
        <f t="shared" si="169"/>
        <v>3.6499391843033213</v>
      </c>
      <c r="BC157" s="62">
        <f t="shared" si="170"/>
        <v>9.4665869984348866E-2</v>
      </c>
      <c r="BD157" s="62">
        <f t="shared" si="171"/>
        <v>8.0010080341828924E-2</v>
      </c>
      <c r="BE157" s="62">
        <f t="shared" si="172"/>
        <v>0</v>
      </c>
      <c r="BF157" s="62">
        <f t="shared" si="173"/>
        <v>3.7228380759792348</v>
      </c>
      <c r="BG157" s="62">
        <f t="shared" si="174"/>
        <v>0.95610619817762443</v>
      </c>
      <c r="BH157" s="62">
        <f t="shared" si="175"/>
        <v>2.0958742014249163E-2</v>
      </c>
      <c r="BI157" s="62">
        <f t="shared" si="176"/>
        <v>3.8391026833164525E-3</v>
      </c>
      <c r="BJ157" s="62">
        <f t="shared" si="176"/>
        <v>0.27392092731655754</v>
      </c>
      <c r="BK157" s="62">
        <f t="shared" si="177"/>
        <v>0</v>
      </c>
      <c r="BL157" s="62">
        <f t="shared" si="178"/>
        <v>0.72607907268344252</v>
      </c>
      <c r="BM157" s="62">
        <f t="shared" si="179"/>
        <v>1.8274412079533977</v>
      </c>
      <c r="BN157" s="62">
        <f>(-10.3)+M157+(-BM157)</f>
        <v>-4.0074412079533994</v>
      </c>
      <c r="BO157" s="62">
        <f t="shared" si="180"/>
        <v>3.3476552077558832</v>
      </c>
      <c r="BP157" s="62">
        <f t="shared" si="181"/>
        <v>2.5428414573053511E-2</v>
      </c>
      <c r="BQ157" s="28">
        <v>1.47</v>
      </c>
      <c r="BR157">
        <v>0.83</v>
      </c>
      <c r="BS157" s="28">
        <v>0.6</v>
      </c>
      <c r="BX157" s="28">
        <v>6.9</v>
      </c>
      <c r="BY157" s="28">
        <v>0.27</v>
      </c>
      <c r="CG157" s="28">
        <v>37.299999999999997</v>
      </c>
      <c r="CI157" s="28">
        <v>0.61199999999999999</v>
      </c>
      <c r="DD157" s="28">
        <v>10.199999999999999</v>
      </c>
      <c r="DE157" s="28">
        <v>-6.74</v>
      </c>
      <c r="DF157" s="28">
        <v>-43.6</v>
      </c>
      <c r="DG157" s="28">
        <v>5</v>
      </c>
      <c r="DH157" s="28">
        <v>0.61</v>
      </c>
      <c r="DI157" s="28">
        <v>4.7</v>
      </c>
      <c r="DK157" s="28">
        <v>40860</v>
      </c>
      <c r="DL157" s="28">
        <v>690</v>
      </c>
      <c r="DP157" s="28">
        <v>4.7</v>
      </c>
      <c r="DY157">
        <v>2940</v>
      </c>
    </row>
    <row r="158" spans="1:129" x14ac:dyDescent="0.25">
      <c r="C158" s="28" t="s">
        <v>909</v>
      </c>
      <c r="D158" s="59">
        <f t="shared" si="133"/>
        <v>3.6465495651827125E-3</v>
      </c>
      <c r="E158" s="28" t="s">
        <v>910</v>
      </c>
      <c r="H158" s="60">
        <v>40766</v>
      </c>
      <c r="I158" s="28">
        <v>825.77</v>
      </c>
      <c r="M158" s="28">
        <v>8.51</v>
      </c>
      <c r="N158" s="28">
        <v>37.81</v>
      </c>
      <c r="O158" s="28">
        <v>41.3</v>
      </c>
      <c r="P158" s="28">
        <v>988</v>
      </c>
      <c r="S158" s="28">
        <v>181</v>
      </c>
      <c r="T158" s="28">
        <v>4</v>
      </c>
      <c r="U158" s="28">
        <v>2</v>
      </c>
      <c r="W158" s="28">
        <v>53</v>
      </c>
      <c r="X158" s="28">
        <f>AB158*1.22</f>
        <v>405.03999999999996</v>
      </c>
      <c r="AB158" s="28">
        <v>332</v>
      </c>
      <c r="AC158" s="62">
        <f t="shared" si="158"/>
        <v>7.8730567469051493</v>
      </c>
      <c r="AD158" s="62">
        <f t="shared" si="158"/>
        <v>0.10229655772083271</v>
      </c>
      <c r="AE158" s="62">
        <f t="shared" si="159"/>
        <v>9.9800399201596807E-2</v>
      </c>
      <c r="AF158" s="62">
        <f t="shared" si="159"/>
        <v>0</v>
      </c>
      <c r="AG158" s="62">
        <f t="shared" si="160"/>
        <v>1.4949369587905112</v>
      </c>
      <c r="AH158" s="62">
        <f t="shared" si="160"/>
        <v>6.6393251833420202</v>
      </c>
      <c r="AI158" s="62">
        <f t="shared" si="160"/>
        <v>0</v>
      </c>
      <c r="AJ158" s="62">
        <f>Z158/AJ$2</f>
        <v>0</v>
      </c>
      <c r="AK158" s="62"/>
      <c r="AL158" s="62">
        <f t="shared" si="161"/>
        <v>8.0751537038275796</v>
      </c>
      <c r="AM158" s="62">
        <f t="shared" si="162"/>
        <v>8.1342621421325312</v>
      </c>
      <c r="AN158" s="59">
        <f t="shared" si="163"/>
        <v>-3.6465495651827125E-3</v>
      </c>
      <c r="AO158" s="59" t="str">
        <f t="shared" si="127"/>
        <v>Pass</v>
      </c>
      <c r="AP158" s="63">
        <f>SUM(S158:Z158)</f>
        <v>645.04</v>
      </c>
      <c r="AQ158" s="32">
        <v>516</v>
      </c>
      <c r="AT158" s="62">
        <f t="shared" si="164"/>
        <v>0.5112562186735321</v>
      </c>
      <c r="AU158" s="64">
        <f>0.5*((S158/1000/AC$1)+(T158/1000/AD$1)+(U158/1000/AE$1)*4+(V158/1000/AF$1)*4+(W158/1000/AG$1)+(Z158/1000/AJ$1)*4+(X158/1000/AH$1))</f>
        <v>8.1546081225808524E-3</v>
      </c>
      <c r="AV158" s="62">
        <f>(S158/22.9)/(SQRT(0.5*((U158/40.01)*2+(V158/24.3)*2)))</f>
        <v>35.35186827981731</v>
      </c>
      <c r="AW158" s="62" t="str">
        <f t="shared" si="165"/>
        <v>poor quality</v>
      </c>
      <c r="AX158" s="62">
        <f t="shared" si="166"/>
        <v>4.4412074665098995</v>
      </c>
      <c r="AY158" s="62">
        <f t="shared" si="167"/>
        <v>6.8428676620314766E-2</v>
      </c>
      <c r="AZ158" s="62"/>
      <c r="BA158" s="62">
        <f t="shared" si="168"/>
        <v>1.266806323108682E-2</v>
      </c>
      <c r="BB158" s="62">
        <f t="shared" si="169"/>
        <v>5.2664807707175152</v>
      </c>
      <c r="BC158" s="62">
        <f t="shared" si="170"/>
        <v>6.6758934960268149E-2</v>
      </c>
      <c r="BD158" s="62">
        <f t="shared" si="171"/>
        <v>6.6758934960268149E-2</v>
      </c>
      <c r="BE158" s="62">
        <f t="shared" si="172"/>
        <v>0</v>
      </c>
      <c r="BF158" s="62">
        <f t="shared" si="173"/>
        <v>5.3349094473378296</v>
      </c>
      <c r="BG158" s="62">
        <f t="shared" si="174"/>
        <v>0.97497298945199795</v>
      </c>
      <c r="BH158" s="62">
        <f t="shared" si="175"/>
        <v>1.2358947316915088E-2</v>
      </c>
      <c r="BI158" s="62">
        <f t="shared" si="176"/>
        <v>0</v>
      </c>
      <c r="BJ158" s="62">
        <f t="shared" si="176"/>
        <v>0.18378273685664484</v>
      </c>
      <c r="BK158" s="62">
        <f t="shared" si="177"/>
        <v>0</v>
      </c>
      <c r="BL158" s="62">
        <f t="shared" si="178"/>
        <v>0.81621726314335519</v>
      </c>
      <c r="BM158" s="62">
        <f t="shared" si="179"/>
        <v>2.1778760597952402</v>
      </c>
      <c r="BN158" s="62">
        <f>(-10.3)+M158+(-BM158)</f>
        <v>-3.9678760597952412</v>
      </c>
      <c r="BO158" s="62">
        <f t="shared" si="180"/>
        <v>4.0008677215312272</v>
      </c>
      <c r="BP158" s="62">
        <f t="shared" si="181"/>
        <v>1.2513602268091258E-2</v>
      </c>
      <c r="BQ158" s="28">
        <v>0.13500000000000001</v>
      </c>
      <c r="BR158">
        <v>0.24</v>
      </c>
      <c r="BS158" s="28">
        <v>0.2</v>
      </c>
      <c r="BX158" s="28">
        <v>2.2999999999999998</v>
      </c>
      <c r="BY158" s="28">
        <v>0.11</v>
      </c>
      <c r="CG158" s="28">
        <v>31.7</v>
      </c>
      <c r="CI158" s="28">
        <v>0.17599999999999999</v>
      </c>
      <c r="DD158" s="28">
        <v>33.700000000000003</v>
      </c>
      <c r="DE158" s="28">
        <v>-6.1</v>
      </c>
      <c r="DF158" s="28">
        <v>-39.700000000000003</v>
      </c>
      <c r="DG158" s="28" t="s">
        <v>911</v>
      </c>
      <c r="DH158" s="28">
        <v>0.82</v>
      </c>
      <c r="DI158" s="28">
        <v>-9.6999999999999993</v>
      </c>
      <c r="DK158" s="28">
        <v>38570</v>
      </c>
      <c r="DL158" s="28">
        <v>530</v>
      </c>
      <c r="DP158" s="28">
        <v>-9.6999999999999993</v>
      </c>
      <c r="DY158">
        <v>100</v>
      </c>
    </row>
    <row r="159" spans="1:129" x14ac:dyDescent="0.25">
      <c r="D159" s="59"/>
      <c r="AO159" s="59"/>
      <c r="BE159" s="62"/>
    </row>
    <row r="160" spans="1:129" x14ac:dyDescent="0.25">
      <c r="C160" s="42"/>
      <c r="D160" s="59"/>
      <c r="AO160" s="59"/>
      <c r="BE160" s="62"/>
    </row>
    <row r="161" spans="3:57" x14ac:dyDescent="0.25">
      <c r="C161" s="42"/>
      <c r="D161" s="59"/>
      <c r="AO161" s="59"/>
      <c r="BE161" s="62"/>
    </row>
    <row r="162" spans="3:57" x14ac:dyDescent="0.25">
      <c r="C162" s="42"/>
      <c r="D162" s="59"/>
      <c r="AO162" s="59"/>
      <c r="BE162" s="62"/>
    </row>
    <row r="163" spans="3:57" x14ac:dyDescent="0.25">
      <c r="C163" s="42"/>
      <c r="D163" s="59"/>
      <c r="AO163" s="59"/>
      <c r="BE163" s="62"/>
    </row>
    <row r="164" spans="3:57" x14ac:dyDescent="0.25">
      <c r="C164" s="42"/>
      <c r="D164" s="59"/>
      <c r="AO164" s="59"/>
      <c r="BE164" s="62"/>
    </row>
    <row r="165" spans="3:57" x14ac:dyDescent="0.25">
      <c r="C165" s="42"/>
      <c r="D165" s="59"/>
      <c r="AO165" s="59"/>
      <c r="BE165" s="62"/>
    </row>
    <row r="166" spans="3:57" x14ac:dyDescent="0.25">
      <c r="D166" s="59"/>
      <c r="AO166" s="59"/>
      <c r="BE166" s="62"/>
    </row>
    <row r="167" spans="3:57" x14ac:dyDescent="0.25">
      <c r="D167" s="59"/>
      <c r="AO167" s="59"/>
      <c r="BE167" s="62"/>
    </row>
    <row r="168" spans="3:57" x14ac:dyDescent="0.25">
      <c r="D168" s="59"/>
      <c r="AO168" s="59"/>
      <c r="BE168" s="62"/>
    </row>
    <row r="169" spans="3:57" x14ac:dyDescent="0.25">
      <c r="D169" s="59"/>
      <c r="AO169" s="59"/>
      <c r="BE169" s="62"/>
    </row>
    <row r="170" spans="3:57" x14ac:dyDescent="0.25">
      <c r="D170" s="59"/>
      <c r="AO170" s="59"/>
      <c r="BE170" s="62"/>
    </row>
    <row r="171" spans="3:57" x14ac:dyDescent="0.25">
      <c r="D171" s="59"/>
      <c r="AO171" s="59"/>
      <c r="BE171" s="62"/>
    </row>
    <row r="172" spans="3:57" x14ac:dyDescent="0.25">
      <c r="D172" s="59"/>
      <c r="AO172" s="59"/>
      <c r="BE172" s="62"/>
    </row>
    <row r="173" spans="3:57" x14ac:dyDescent="0.25">
      <c r="D173" s="59"/>
      <c r="AO173" s="59"/>
      <c r="BE173" s="62"/>
    </row>
    <row r="174" spans="3:57" x14ac:dyDescent="0.25">
      <c r="D174" s="59"/>
      <c r="AO174" s="59"/>
      <c r="BE174" s="62"/>
    </row>
    <row r="175" spans="3:57" x14ac:dyDescent="0.25">
      <c r="D175" s="59"/>
      <c r="AO175" s="59"/>
      <c r="BE175" s="62"/>
    </row>
    <row r="176" spans="3:57" x14ac:dyDescent="0.25">
      <c r="D176" s="59"/>
      <c r="AO176" s="59"/>
      <c r="BE176" s="62"/>
    </row>
    <row r="177" spans="4:57" x14ac:dyDescent="0.25">
      <c r="D177" s="59"/>
      <c r="AO177" s="59"/>
      <c r="BE177" s="62"/>
    </row>
    <row r="178" spans="4:57" x14ac:dyDescent="0.25">
      <c r="D178" s="59"/>
      <c r="AO178" s="59"/>
      <c r="BE178" s="62"/>
    </row>
    <row r="179" spans="4:57" x14ac:dyDescent="0.25">
      <c r="D179" s="59"/>
      <c r="AO179" s="59"/>
      <c r="BE179" s="62"/>
    </row>
    <row r="180" spans="4:57" x14ac:dyDescent="0.25">
      <c r="D180" s="59"/>
      <c r="AO180" s="59"/>
      <c r="BE180" s="62"/>
    </row>
    <row r="181" spans="4:57" x14ac:dyDescent="0.25">
      <c r="D181" s="59"/>
      <c r="AO181" s="59"/>
      <c r="BE181" s="62"/>
    </row>
    <row r="182" spans="4:57" x14ac:dyDescent="0.25">
      <c r="D182" s="59"/>
      <c r="AO182" s="59"/>
      <c r="BE182" s="62"/>
    </row>
    <row r="183" spans="4:57" x14ac:dyDescent="0.25">
      <c r="D183" s="59"/>
      <c r="AO183" s="59"/>
      <c r="BE183" s="62"/>
    </row>
    <row r="184" spans="4:57" x14ac:dyDescent="0.25">
      <c r="D184" s="59"/>
      <c r="AO184" s="59"/>
      <c r="BE184" s="62"/>
    </row>
    <row r="185" spans="4:57" x14ac:dyDescent="0.25">
      <c r="D185" s="59"/>
      <c r="AO185" s="59"/>
      <c r="BE185" s="62"/>
    </row>
    <row r="186" spans="4:57" x14ac:dyDescent="0.25">
      <c r="D186" s="59"/>
      <c r="AO186" s="59"/>
      <c r="BE186" s="62"/>
    </row>
    <row r="187" spans="4:57" x14ac:dyDescent="0.25">
      <c r="D187" s="59"/>
      <c r="AO187" s="59"/>
    </row>
    <row r="188" spans="4:57" x14ac:dyDescent="0.25">
      <c r="D188" s="59"/>
      <c r="AO188" s="59"/>
    </row>
    <row r="189" spans="4:57" x14ac:dyDescent="0.25">
      <c r="D189" s="59"/>
      <c r="AO189" s="59"/>
    </row>
    <row r="190" spans="4:57" x14ac:dyDescent="0.25">
      <c r="D190" s="59"/>
      <c r="AO190" s="59"/>
    </row>
    <row r="191" spans="4:57" x14ac:dyDescent="0.25">
      <c r="D191" s="59"/>
      <c r="AO191" s="59"/>
    </row>
    <row r="192" spans="4:57" x14ac:dyDescent="0.25">
      <c r="D192" s="59"/>
      <c r="AO192" s="59"/>
    </row>
    <row r="193" spans="4:41" x14ac:dyDescent="0.25">
      <c r="D193" s="59"/>
      <c r="AO193" s="59"/>
    </row>
  </sheetData>
  <autoFilter ref="A4:ER56"/>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2"/>
  <sheetViews>
    <sheetView topLeftCell="A67" workbookViewId="0">
      <selection activeCell="A25" sqref="A25"/>
    </sheetView>
  </sheetViews>
  <sheetFormatPr defaultRowHeight="15" x14ac:dyDescent="0.25"/>
  <cols>
    <col min="1" max="3" width="9.140625" style="192"/>
    <col min="4" max="4" width="29.42578125" style="192" customWidth="1"/>
    <col min="5" max="7" width="9.140625" style="192"/>
    <col min="8" max="8" width="17" style="192" customWidth="1"/>
    <col min="9" max="9" width="24" style="192" customWidth="1"/>
    <col min="10" max="10" width="9" style="192" customWidth="1"/>
    <col min="11" max="13" width="9.140625" style="192"/>
    <col min="14" max="14" width="18.42578125" style="192" customWidth="1"/>
    <col min="15" max="15" width="16.140625" style="192" customWidth="1"/>
    <col min="16" max="16" width="14.28515625" style="192" customWidth="1"/>
    <col min="17" max="18" width="9.140625" style="192"/>
    <col min="19" max="19" width="16.140625" style="192" customWidth="1"/>
    <col min="20" max="36" width="9.140625" style="192"/>
    <col min="37" max="37" width="23.42578125" style="192" customWidth="1"/>
    <col min="38" max="16384" width="9.140625" style="192"/>
  </cols>
  <sheetData>
    <row r="1" spans="1:44" s="101" customFormat="1" x14ac:dyDescent="0.25">
      <c r="A1" s="101" t="s">
        <v>1254</v>
      </c>
      <c r="B1" s="101" t="s">
        <v>44</v>
      </c>
      <c r="C1" s="101" t="s">
        <v>1255</v>
      </c>
      <c r="D1" s="101" t="s">
        <v>1256</v>
      </c>
      <c r="E1" s="101" t="s">
        <v>700</v>
      </c>
      <c r="F1" s="101" t="s">
        <v>705</v>
      </c>
      <c r="G1" s="101" t="s">
        <v>706</v>
      </c>
      <c r="H1" s="101" t="s">
        <v>29</v>
      </c>
      <c r="I1" s="101" t="s">
        <v>1257</v>
      </c>
      <c r="J1" s="101" t="s">
        <v>1433</v>
      </c>
      <c r="K1" s="101" t="s">
        <v>1267</v>
      </c>
      <c r="L1" s="101" t="s">
        <v>1270</v>
      </c>
      <c r="M1" s="101" t="s">
        <v>1271</v>
      </c>
      <c r="N1" s="101" t="s">
        <v>1258</v>
      </c>
      <c r="O1" s="101" t="s">
        <v>1431</v>
      </c>
      <c r="P1" s="101" t="s">
        <v>1432</v>
      </c>
      <c r="Q1" s="101" t="s">
        <v>1259</v>
      </c>
      <c r="R1" s="101" t="s">
        <v>1260</v>
      </c>
      <c r="S1" s="101" t="s">
        <v>1261</v>
      </c>
      <c r="T1" s="101" t="s">
        <v>1434</v>
      </c>
      <c r="U1" s="101" t="s">
        <v>1262</v>
      </c>
      <c r="V1" s="101" t="s">
        <v>1263</v>
      </c>
      <c r="W1" s="101" t="s">
        <v>1264</v>
      </c>
      <c r="X1" s="101" t="s">
        <v>1265</v>
      </c>
      <c r="Y1" s="101" t="s">
        <v>1266</v>
      </c>
      <c r="Z1" s="101" t="s">
        <v>1435</v>
      </c>
      <c r="AA1" s="101" t="s">
        <v>1268</v>
      </c>
      <c r="AB1" s="101" t="s">
        <v>1269</v>
      </c>
      <c r="AC1" s="101" t="s">
        <v>1272</v>
      </c>
      <c r="AD1" s="101" t="s">
        <v>1273</v>
      </c>
      <c r="AE1" s="101" t="s">
        <v>1274</v>
      </c>
      <c r="AF1" s="101" t="s">
        <v>1275</v>
      </c>
      <c r="AG1" s="101" t="s">
        <v>1276</v>
      </c>
      <c r="AH1" s="101" t="s">
        <v>702</v>
      </c>
      <c r="AI1" s="101" t="s">
        <v>703</v>
      </c>
      <c r="AJ1" s="101" t="s">
        <v>704</v>
      </c>
      <c r="AK1" s="101" t="s">
        <v>1277</v>
      </c>
      <c r="AL1" s="101" t="s">
        <v>1278</v>
      </c>
    </row>
    <row r="2" spans="1:44" x14ac:dyDescent="0.25">
      <c r="A2" s="192">
        <v>59</v>
      </c>
      <c r="B2" s="192" t="s">
        <v>1461</v>
      </c>
      <c r="C2" s="192" t="s">
        <v>1255</v>
      </c>
      <c r="D2" s="192" t="s">
        <v>1256</v>
      </c>
      <c r="E2" s="192" t="s">
        <v>700</v>
      </c>
      <c r="F2" s="192" t="s">
        <v>705</v>
      </c>
      <c r="G2" s="192" t="s">
        <v>706</v>
      </c>
      <c r="H2" s="192" t="s">
        <v>1302</v>
      </c>
      <c r="I2" s="192" t="s">
        <v>1257</v>
      </c>
      <c r="J2" s="192" t="s">
        <v>1303</v>
      </c>
      <c r="K2" s="192" t="s">
        <v>1267</v>
      </c>
      <c r="L2" s="192" t="s">
        <v>1270</v>
      </c>
      <c r="M2" s="192" t="s">
        <v>1271</v>
      </c>
      <c r="N2" s="192" t="s">
        <v>1258</v>
      </c>
      <c r="O2" s="192" t="s">
        <v>1259</v>
      </c>
      <c r="P2" s="192" t="s">
        <v>1432</v>
      </c>
      <c r="Q2" s="192" t="s">
        <v>1260</v>
      </c>
      <c r="R2" s="192" t="s">
        <v>1261</v>
      </c>
      <c r="S2" s="192" t="s">
        <v>1262</v>
      </c>
      <c r="T2" s="192" t="s">
        <v>1434</v>
      </c>
      <c r="U2" s="192" t="s">
        <v>1263</v>
      </c>
      <c r="V2" s="192" t="s">
        <v>1264</v>
      </c>
      <c r="W2" s="192" t="s">
        <v>1265</v>
      </c>
      <c r="X2" s="192" t="s">
        <v>1266</v>
      </c>
      <c r="Y2" s="192" t="s">
        <v>1268</v>
      </c>
      <c r="Z2" s="192" t="s">
        <v>1435</v>
      </c>
      <c r="AA2" s="192" t="s">
        <v>1269</v>
      </c>
      <c r="AB2" s="192" t="s">
        <v>1272</v>
      </c>
      <c r="AC2" s="192" t="s">
        <v>1273</v>
      </c>
      <c r="AD2" s="192" t="s">
        <v>1274</v>
      </c>
      <c r="AE2" s="192" t="s">
        <v>1275</v>
      </c>
      <c r="AF2" s="192" t="s">
        <v>1276</v>
      </c>
      <c r="AG2" s="192" t="s">
        <v>1304</v>
      </c>
      <c r="AH2" s="192" t="s">
        <v>702</v>
      </c>
      <c r="AI2" s="192" t="s">
        <v>703</v>
      </c>
      <c r="AJ2" s="192" t="s">
        <v>704</v>
      </c>
      <c r="AK2" s="192" t="s">
        <v>1277</v>
      </c>
      <c r="AL2" s="192" t="s">
        <v>1278</v>
      </c>
    </row>
    <row r="3" spans="1:44" x14ac:dyDescent="0.25">
      <c r="A3" s="192">
        <v>60</v>
      </c>
      <c r="B3" s="192" t="s">
        <v>1294</v>
      </c>
      <c r="C3" s="192" t="s">
        <v>1255</v>
      </c>
      <c r="D3" s="192" t="s">
        <v>1256</v>
      </c>
      <c r="E3" s="192" t="s">
        <v>700</v>
      </c>
      <c r="F3" s="192" t="s">
        <v>705</v>
      </c>
      <c r="G3" s="192" t="s">
        <v>706</v>
      </c>
      <c r="H3" s="192" t="s">
        <v>1302</v>
      </c>
      <c r="I3" s="192" t="s">
        <v>1257</v>
      </c>
      <c r="J3" s="192" t="s">
        <v>1303</v>
      </c>
      <c r="K3" s="192" t="s">
        <v>1267</v>
      </c>
      <c r="L3" s="192" t="s">
        <v>1265</v>
      </c>
      <c r="M3" s="192" t="s">
        <v>1266</v>
      </c>
      <c r="N3" s="192" t="s">
        <v>1258</v>
      </c>
      <c r="O3" s="192" t="s">
        <v>1259</v>
      </c>
      <c r="P3" s="192" t="s">
        <v>1432</v>
      </c>
      <c r="Q3" s="192" t="s">
        <v>1462</v>
      </c>
      <c r="R3" s="192" t="s">
        <v>1463</v>
      </c>
      <c r="S3" s="192" t="s">
        <v>1464</v>
      </c>
      <c r="T3" s="192" t="s">
        <v>1260</v>
      </c>
      <c r="U3" s="192" t="s">
        <v>1261</v>
      </c>
      <c r="V3" s="192" t="s">
        <v>1262</v>
      </c>
      <c r="W3" s="192" t="s">
        <v>1263</v>
      </c>
      <c r="X3" s="192" t="s">
        <v>1264</v>
      </c>
      <c r="Y3" s="192" t="s">
        <v>1465</v>
      </c>
      <c r="Z3" s="192" t="s">
        <v>1466</v>
      </c>
      <c r="AA3" s="192" t="s">
        <v>1467</v>
      </c>
      <c r="AB3" s="192" t="s">
        <v>1468</v>
      </c>
      <c r="AC3" s="192" t="s">
        <v>1268</v>
      </c>
      <c r="AD3" s="192" t="s">
        <v>1269</v>
      </c>
      <c r="AE3" s="192" t="s">
        <v>1272</v>
      </c>
      <c r="AF3" s="192" t="s">
        <v>1273</v>
      </c>
      <c r="AG3" s="192" t="s">
        <v>1274</v>
      </c>
      <c r="AH3" s="192" t="s">
        <v>702</v>
      </c>
      <c r="AI3" s="192" t="s">
        <v>703</v>
      </c>
      <c r="AJ3" s="192" t="s">
        <v>704</v>
      </c>
      <c r="AK3" s="192" t="s">
        <v>1277</v>
      </c>
      <c r="AL3" s="192" t="s">
        <v>1278</v>
      </c>
    </row>
    <row r="4" spans="1:44" x14ac:dyDescent="0.25">
      <c r="A4" s="192">
        <v>56</v>
      </c>
      <c r="B4" s="192" t="s">
        <v>44</v>
      </c>
      <c r="C4" s="192">
        <v>4210</v>
      </c>
      <c r="D4" s="192" t="s">
        <v>601</v>
      </c>
      <c r="E4" s="192">
        <v>1336.42771327941</v>
      </c>
      <c r="G4" s="192" t="s">
        <v>886</v>
      </c>
      <c r="H4" s="192">
        <v>61.64</v>
      </c>
      <c r="I4" s="192">
        <v>1336.55</v>
      </c>
      <c r="J4" s="192" t="s">
        <v>1439</v>
      </c>
      <c r="K4" s="192" t="s">
        <v>1279</v>
      </c>
      <c r="L4" s="192">
        <v>1306.98</v>
      </c>
      <c r="M4" s="192">
        <v>1336.55</v>
      </c>
      <c r="N4" s="192">
        <v>1866.7</v>
      </c>
      <c r="O4" s="192">
        <v>1866.7</v>
      </c>
      <c r="Q4" s="192" t="s">
        <v>492</v>
      </c>
      <c r="R4" s="192" t="s">
        <v>492</v>
      </c>
      <c r="S4" s="192" t="s">
        <v>492</v>
      </c>
      <c r="T4" s="192" t="s">
        <v>1280</v>
      </c>
      <c r="U4" s="192" t="s">
        <v>492</v>
      </c>
      <c r="V4" s="192" t="s">
        <v>492</v>
      </c>
      <c r="W4" s="192" t="s">
        <v>492</v>
      </c>
      <c r="X4" s="192" t="s">
        <v>492</v>
      </c>
      <c r="Y4" s="192" t="s">
        <v>492</v>
      </c>
      <c r="Z4" s="192">
        <v>1</v>
      </c>
      <c r="AC4" s="192" t="s">
        <v>492</v>
      </c>
      <c r="AD4" s="192" t="s">
        <v>492</v>
      </c>
      <c r="AE4" s="192" t="s">
        <v>492</v>
      </c>
      <c r="AF4" s="192" t="s">
        <v>492</v>
      </c>
      <c r="AG4" s="192" t="s">
        <v>492</v>
      </c>
      <c r="AH4" s="192">
        <v>145.90530680000001</v>
      </c>
      <c r="AI4" s="192">
        <v>-24.41512522</v>
      </c>
      <c r="AJ4" s="192">
        <v>379.17</v>
      </c>
      <c r="AK4" s="102">
        <v>25875</v>
      </c>
    </row>
    <row r="5" spans="1:44" x14ac:dyDescent="0.25">
      <c r="A5" s="192">
        <v>58</v>
      </c>
      <c r="B5" s="192" t="s">
        <v>44</v>
      </c>
      <c r="C5" s="192">
        <v>4210</v>
      </c>
      <c r="D5" s="192" t="s">
        <v>601</v>
      </c>
      <c r="E5" s="192">
        <v>1896.9163114420301</v>
      </c>
      <c r="F5" s="192" t="s">
        <v>872</v>
      </c>
      <c r="H5" s="192">
        <v>82.2</v>
      </c>
      <c r="I5" s="192">
        <v>1897.08</v>
      </c>
      <c r="J5" s="192" t="s">
        <v>1441</v>
      </c>
      <c r="K5" s="192" t="s">
        <v>1437</v>
      </c>
      <c r="L5" s="192">
        <v>1898.9</v>
      </c>
      <c r="M5" s="192">
        <v>1948.89</v>
      </c>
      <c r="N5" s="192">
        <v>2714.7</v>
      </c>
      <c r="O5" s="192">
        <v>2714.7</v>
      </c>
      <c r="Q5" s="192" t="s">
        <v>492</v>
      </c>
      <c r="R5" s="192" t="s">
        <v>492</v>
      </c>
      <c r="S5" s="192" t="s">
        <v>492</v>
      </c>
      <c r="T5" s="192" t="s">
        <v>1280</v>
      </c>
      <c r="U5" s="192" t="s">
        <v>492</v>
      </c>
      <c r="V5" s="192" t="s">
        <v>492</v>
      </c>
      <c r="W5" s="192" t="s">
        <v>492</v>
      </c>
      <c r="X5" s="192" t="s">
        <v>492</v>
      </c>
      <c r="Y5" s="192" t="s">
        <v>492</v>
      </c>
      <c r="Z5" s="192">
        <v>3</v>
      </c>
      <c r="AC5" s="192" t="s">
        <v>492</v>
      </c>
      <c r="AD5" s="192" t="s">
        <v>492</v>
      </c>
      <c r="AE5" s="192" t="s">
        <v>492</v>
      </c>
      <c r="AF5" s="192" t="s">
        <v>492</v>
      </c>
      <c r="AG5" s="192" t="s">
        <v>492</v>
      </c>
      <c r="AH5" s="192">
        <v>145.90530680000001</v>
      </c>
      <c r="AI5" s="192">
        <v>-24.41512522</v>
      </c>
      <c r="AJ5" s="192">
        <v>379.17</v>
      </c>
      <c r="AK5" s="102">
        <v>25875</v>
      </c>
    </row>
    <row r="6" spans="1:44" x14ac:dyDescent="0.25">
      <c r="A6" s="192">
        <v>57</v>
      </c>
      <c r="B6" s="192" t="s">
        <v>44</v>
      </c>
      <c r="C6" s="192">
        <v>4210</v>
      </c>
      <c r="D6" s="192" t="s">
        <v>601</v>
      </c>
      <c r="E6" s="192">
        <v>2127.3286199095</v>
      </c>
      <c r="F6" s="192" t="s">
        <v>872</v>
      </c>
      <c r="H6" s="192">
        <v>82.2</v>
      </c>
      <c r="I6" s="192">
        <v>2127.5</v>
      </c>
      <c r="J6" s="192" t="s">
        <v>1440</v>
      </c>
      <c r="K6" s="192" t="s">
        <v>1437</v>
      </c>
      <c r="L6" s="192">
        <v>1992.78</v>
      </c>
      <c r="M6" s="192">
        <v>2128.42</v>
      </c>
      <c r="N6" s="192">
        <v>3080.5</v>
      </c>
      <c r="O6" s="192">
        <v>3080.5</v>
      </c>
      <c r="Q6" s="192" t="s">
        <v>492</v>
      </c>
      <c r="R6" s="192" t="s">
        <v>492</v>
      </c>
      <c r="S6" s="192" t="s">
        <v>492</v>
      </c>
      <c r="T6" s="192" t="s">
        <v>1280</v>
      </c>
      <c r="U6" s="192" t="s">
        <v>492</v>
      </c>
      <c r="V6" s="192" t="s">
        <v>492</v>
      </c>
      <c r="W6" s="192" t="s">
        <v>492</v>
      </c>
      <c r="X6" s="192" t="s">
        <v>492</v>
      </c>
      <c r="Y6" s="192" t="s">
        <v>492</v>
      </c>
      <c r="Z6" s="192">
        <v>2</v>
      </c>
      <c r="AC6" s="192" t="s">
        <v>492</v>
      </c>
      <c r="AD6" s="192" t="s">
        <v>492</v>
      </c>
      <c r="AE6" s="192" t="s">
        <v>492</v>
      </c>
      <c r="AF6" s="192" t="s">
        <v>492</v>
      </c>
      <c r="AG6" s="192" t="s">
        <v>492</v>
      </c>
      <c r="AH6" s="192">
        <v>145.90530680000001</v>
      </c>
      <c r="AI6" s="192">
        <v>-24.41512522</v>
      </c>
      <c r="AJ6" s="192">
        <v>379.17</v>
      </c>
      <c r="AK6" s="102">
        <v>25875</v>
      </c>
    </row>
    <row r="7" spans="1:44" x14ac:dyDescent="0.25">
      <c r="A7" s="192">
        <v>17</v>
      </c>
      <c r="B7" s="192" t="s">
        <v>44</v>
      </c>
      <c r="C7" s="192">
        <v>3823</v>
      </c>
      <c r="D7" s="192" t="s">
        <v>968</v>
      </c>
      <c r="E7" s="192">
        <v>1719.3682525814099</v>
      </c>
      <c r="G7" s="192" t="s">
        <v>1281</v>
      </c>
      <c r="H7" s="192">
        <v>75.56</v>
      </c>
      <c r="I7" s="192">
        <v>1719.6</v>
      </c>
      <c r="J7" s="192" t="s">
        <v>1442</v>
      </c>
      <c r="K7" s="192" t="s">
        <v>1279</v>
      </c>
      <c r="L7" s="192">
        <v>1713</v>
      </c>
      <c r="M7" s="192">
        <v>1823.3</v>
      </c>
      <c r="N7" s="192">
        <v>2550.6999999999998</v>
      </c>
      <c r="Q7" s="192" t="s">
        <v>492</v>
      </c>
      <c r="R7" s="192" t="s">
        <v>492</v>
      </c>
      <c r="S7" s="192" t="s">
        <v>492</v>
      </c>
      <c r="T7" s="192" t="s">
        <v>1280</v>
      </c>
      <c r="U7" s="192" t="s">
        <v>492</v>
      </c>
      <c r="V7" s="192" t="s">
        <v>492</v>
      </c>
      <c r="W7" s="192" t="s">
        <v>492</v>
      </c>
      <c r="X7" s="192" t="s">
        <v>492</v>
      </c>
      <c r="Y7" s="192" t="s">
        <v>492</v>
      </c>
      <c r="Z7" s="192">
        <v>1</v>
      </c>
      <c r="AC7" s="192" t="s">
        <v>492</v>
      </c>
      <c r="AD7" s="192" t="s">
        <v>492</v>
      </c>
      <c r="AE7" s="192" t="s">
        <v>492</v>
      </c>
      <c r="AF7" s="192" t="s">
        <v>492</v>
      </c>
      <c r="AG7" s="192" t="s">
        <v>492</v>
      </c>
      <c r="AH7" s="192">
        <v>145.28530276999999</v>
      </c>
      <c r="AI7" s="192">
        <v>-22.94735107</v>
      </c>
      <c r="AJ7" s="192">
        <v>224.6</v>
      </c>
      <c r="AK7" s="102">
        <v>27107</v>
      </c>
    </row>
    <row r="8" spans="1:44" x14ac:dyDescent="0.25">
      <c r="A8" s="192">
        <v>32</v>
      </c>
      <c r="B8" s="192" t="s">
        <v>44</v>
      </c>
      <c r="C8" s="192">
        <v>3829</v>
      </c>
      <c r="D8" s="192" t="s">
        <v>992</v>
      </c>
      <c r="E8" s="192">
        <v>1263.5634693372299</v>
      </c>
      <c r="G8" s="192" t="s">
        <v>1282</v>
      </c>
      <c r="H8" s="192">
        <v>76.67</v>
      </c>
      <c r="I8" s="192">
        <v>1264.55</v>
      </c>
      <c r="J8" s="192" t="s">
        <v>1442</v>
      </c>
      <c r="K8" s="192" t="s">
        <v>1437</v>
      </c>
      <c r="L8" s="192">
        <v>1211.83</v>
      </c>
      <c r="M8" s="192">
        <v>1266.08</v>
      </c>
      <c r="N8" s="192">
        <v>1673.7</v>
      </c>
      <c r="Q8" s="192" t="s">
        <v>492</v>
      </c>
      <c r="R8" s="192" t="s">
        <v>492</v>
      </c>
      <c r="S8" s="192" t="s">
        <v>492</v>
      </c>
      <c r="T8" s="192" t="s">
        <v>1280</v>
      </c>
      <c r="U8" s="192" t="s">
        <v>492</v>
      </c>
      <c r="V8" s="192" t="s">
        <v>492</v>
      </c>
      <c r="W8" s="192" t="s">
        <v>492</v>
      </c>
      <c r="X8" s="192" t="s">
        <v>492</v>
      </c>
      <c r="Y8" s="192" t="s">
        <v>492</v>
      </c>
      <c r="Z8" s="192">
        <v>1</v>
      </c>
      <c r="AC8" s="192" t="s">
        <v>492</v>
      </c>
      <c r="AD8" s="192" t="s">
        <v>492</v>
      </c>
      <c r="AE8" s="192" t="s">
        <v>492</v>
      </c>
      <c r="AF8" s="192" t="s">
        <v>492</v>
      </c>
      <c r="AG8" s="192" t="s">
        <v>492</v>
      </c>
      <c r="AH8" s="192">
        <v>143.97503438000001</v>
      </c>
      <c r="AI8" s="192">
        <v>-22.36736063</v>
      </c>
      <c r="AJ8" s="192">
        <v>268.82</v>
      </c>
      <c r="AK8" s="102">
        <v>23568</v>
      </c>
    </row>
    <row r="9" spans="1:44" x14ac:dyDescent="0.25">
      <c r="A9" s="192">
        <v>1</v>
      </c>
      <c r="B9" s="192" t="s">
        <v>44</v>
      </c>
      <c r="C9" s="192">
        <v>3812</v>
      </c>
      <c r="D9" s="192" t="s">
        <v>993</v>
      </c>
      <c r="E9" s="192">
        <v>723.69252010133198</v>
      </c>
      <c r="G9" s="192" t="s">
        <v>1284</v>
      </c>
      <c r="H9" s="192">
        <v>68.33</v>
      </c>
      <c r="I9" s="192">
        <v>728.9</v>
      </c>
      <c r="J9" s="192" t="s">
        <v>1442</v>
      </c>
      <c r="K9" s="192" t="s">
        <v>1279</v>
      </c>
      <c r="L9" s="192">
        <v>723.3</v>
      </c>
      <c r="M9" s="192">
        <v>743.8</v>
      </c>
      <c r="N9" s="192">
        <v>951</v>
      </c>
      <c r="Q9" s="192" t="s">
        <v>492</v>
      </c>
      <c r="R9" s="192" t="s">
        <v>492</v>
      </c>
      <c r="S9" s="192" t="s">
        <v>492</v>
      </c>
      <c r="T9" s="192" t="s">
        <v>1283</v>
      </c>
      <c r="U9" s="192" t="s">
        <v>492</v>
      </c>
      <c r="V9" s="192" t="s">
        <v>492</v>
      </c>
      <c r="W9" s="192" t="s">
        <v>492</v>
      </c>
      <c r="X9" s="192" t="s">
        <v>492</v>
      </c>
      <c r="Y9" s="192" t="s">
        <v>492</v>
      </c>
      <c r="Z9" s="192">
        <v>1</v>
      </c>
      <c r="AC9" s="192" t="s">
        <v>492</v>
      </c>
      <c r="AD9" s="192" t="s">
        <v>492</v>
      </c>
      <c r="AE9" s="192" t="s">
        <v>492</v>
      </c>
      <c r="AF9" s="192" t="s">
        <v>492</v>
      </c>
      <c r="AG9" s="192" t="s">
        <v>492</v>
      </c>
      <c r="AH9" s="192">
        <v>143.89747668000001</v>
      </c>
      <c r="AI9" s="192">
        <v>-22.54086096</v>
      </c>
      <c r="AJ9" s="192">
        <v>268.2</v>
      </c>
      <c r="AK9" s="102">
        <v>35862</v>
      </c>
    </row>
    <row r="10" spans="1:44" x14ac:dyDescent="0.25">
      <c r="A10" s="192">
        <v>2</v>
      </c>
      <c r="B10" s="192" t="s">
        <v>44</v>
      </c>
      <c r="C10" s="192">
        <v>3812</v>
      </c>
      <c r="D10" s="192" t="s">
        <v>993</v>
      </c>
      <c r="E10" s="192">
        <v>850.980957594448</v>
      </c>
      <c r="G10" s="192" t="s">
        <v>1285</v>
      </c>
      <c r="H10" s="192">
        <v>71.81</v>
      </c>
      <c r="I10" s="192">
        <v>857.44</v>
      </c>
      <c r="J10" s="192" t="s">
        <v>1442</v>
      </c>
      <c r="K10" s="192" t="s">
        <v>1279</v>
      </c>
      <c r="L10" s="192">
        <v>853.6</v>
      </c>
      <c r="M10" s="192">
        <v>863.2</v>
      </c>
      <c r="N10" s="192">
        <v>1149.9000000000001</v>
      </c>
      <c r="Q10" s="192" t="s">
        <v>492</v>
      </c>
      <c r="R10" s="192" t="s">
        <v>492</v>
      </c>
      <c r="S10" s="192" t="s">
        <v>492</v>
      </c>
      <c r="T10" s="192" t="s">
        <v>1283</v>
      </c>
      <c r="U10" s="192" t="s">
        <v>492</v>
      </c>
      <c r="V10" s="192" t="s">
        <v>492</v>
      </c>
      <c r="W10" s="192" t="s">
        <v>492</v>
      </c>
      <c r="X10" s="192" t="s">
        <v>492</v>
      </c>
      <c r="Y10" s="192" t="s">
        <v>492</v>
      </c>
      <c r="Z10" s="192">
        <v>2</v>
      </c>
      <c r="AC10" s="192" t="s">
        <v>492</v>
      </c>
      <c r="AD10" s="192" t="s">
        <v>492</v>
      </c>
      <c r="AE10" s="192" t="s">
        <v>492</v>
      </c>
      <c r="AF10" s="192" t="s">
        <v>492</v>
      </c>
      <c r="AG10" s="192" t="s">
        <v>492</v>
      </c>
      <c r="AH10" s="192">
        <v>143.89747668000001</v>
      </c>
      <c r="AI10" s="192">
        <v>-22.54086096</v>
      </c>
      <c r="AJ10" s="192">
        <v>268.2</v>
      </c>
      <c r="AK10" s="102">
        <v>35862</v>
      </c>
    </row>
    <row r="11" spans="1:44" x14ac:dyDescent="0.25">
      <c r="A11" s="192">
        <v>55</v>
      </c>
      <c r="B11" s="192" t="s">
        <v>44</v>
      </c>
      <c r="C11" s="192">
        <v>4208</v>
      </c>
      <c r="D11" s="192" t="s">
        <v>1029</v>
      </c>
      <c r="E11" s="192">
        <v>1972.8222388059701</v>
      </c>
      <c r="G11" s="192" t="s">
        <v>1288</v>
      </c>
      <c r="H11" s="192">
        <v>95.41</v>
      </c>
      <c r="I11" s="192">
        <v>1973</v>
      </c>
      <c r="J11" s="192" t="s">
        <v>1444</v>
      </c>
      <c r="K11" s="192" t="s">
        <v>1279</v>
      </c>
      <c r="L11" s="192">
        <v>1978</v>
      </c>
      <c r="M11" s="192">
        <v>1994</v>
      </c>
      <c r="N11" s="192">
        <v>2922.03</v>
      </c>
      <c r="O11" s="192">
        <v>2922.03</v>
      </c>
      <c r="Q11" s="192" t="s">
        <v>492</v>
      </c>
      <c r="R11" s="192" t="s">
        <v>492</v>
      </c>
      <c r="S11" s="192" t="s">
        <v>492</v>
      </c>
      <c r="T11" s="192" t="s">
        <v>1283</v>
      </c>
      <c r="U11" s="192" t="s">
        <v>492</v>
      </c>
      <c r="V11" s="192" t="s">
        <v>492</v>
      </c>
      <c r="W11" s="192" t="s">
        <v>492</v>
      </c>
      <c r="X11" s="192" t="s">
        <v>492</v>
      </c>
      <c r="Y11" s="192" t="s">
        <v>492</v>
      </c>
      <c r="Z11" s="192">
        <v>1</v>
      </c>
      <c r="AC11" s="192" t="s">
        <v>492</v>
      </c>
      <c r="AD11" s="192" t="s">
        <v>492</v>
      </c>
      <c r="AE11" s="192" t="s">
        <v>492</v>
      </c>
      <c r="AF11" s="192" t="s">
        <v>492</v>
      </c>
      <c r="AG11" s="192" t="s">
        <v>492</v>
      </c>
      <c r="AH11" s="192">
        <v>145.46920614999999</v>
      </c>
      <c r="AI11" s="192">
        <v>-24.84623805</v>
      </c>
      <c r="AJ11" s="192">
        <v>294.10000000000002</v>
      </c>
      <c r="AK11" s="102">
        <v>35184</v>
      </c>
    </row>
    <row r="12" spans="1:44" s="11" customFormat="1" x14ac:dyDescent="0.25">
      <c r="A12" s="192">
        <v>49</v>
      </c>
      <c r="B12" s="192" t="s">
        <v>44</v>
      </c>
      <c r="C12" s="192">
        <v>3899</v>
      </c>
      <c r="D12" s="192" t="s">
        <v>603</v>
      </c>
      <c r="E12" s="192">
        <v>1886.83392448158</v>
      </c>
      <c r="F12" s="192"/>
      <c r="G12" s="192" t="s">
        <v>873</v>
      </c>
      <c r="H12" s="192">
        <v>90.56</v>
      </c>
      <c r="I12" s="192">
        <v>1887.53</v>
      </c>
      <c r="J12" s="192" t="s">
        <v>1442</v>
      </c>
      <c r="K12" s="192" t="s">
        <v>1279</v>
      </c>
      <c r="L12" s="192">
        <v>1858.88</v>
      </c>
      <c r="M12" s="192">
        <v>1888.75</v>
      </c>
      <c r="N12" s="192">
        <v>2682</v>
      </c>
      <c r="O12" s="192"/>
      <c r="P12" s="192"/>
      <c r="Q12" s="192" t="s">
        <v>492</v>
      </c>
      <c r="R12" s="192" t="s">
        <v>492</v>
      </c>
      <c r="S12" s="192" t="s">
        <v>492</v>
      </c>
      <c r="T12" s="192" t="s">
        <v>1280</v>
      </c>
      <c r="U12" s="192" t="s">
        <v>492</v>
      </c>
      <c r="V12" s="192" t="s">
        <v>492</v>
      </c>
      <c r="W12" s="192" t="s">
        <v>492</v>
      </c>
      <c r="X12" s="192" t="s">
        <v>492</v>
      </c>
      <c r="Y12" s="192" t="s">
        <v>492</v>
      </c>
      <c r="Z12" s="192">
        <v>2</v>
      </c>
      <c r="AA12" s="192"/>
      <c r="AB12" s="192"/>
      <c r="AC12" s="192" t="s">
        <v>492</v>
      </c>
      <c r="AD12" s="192" t="s">
        <v>492</v>
      </c>
      <c r="AE12" s="192" t="s">
        <v>492</v>
      </c>
      <c r="AF12" s="192" t="s">
        <v>492</v>
      </c>
      <c r="AG12" s="192" t="s">
        <v>492</v>
      </c>
      <c r="AH12" s="192">
        <v>144.75115883000001</v>
      </c>
      <c r="AI12" s="192">
        <v>-25.238183190000001</v>
      </c>
      <c r="AJ12" s="192">
        <v>337.09</v>
      </c>
      <c r="AK12" s="102">
        <v>24211</v>
      </c>
      <c r="AL12" s="192"/>
      <c r="AM12" s="192"/>
      <c r="AN12" s="192"/>
      <c r="AO12" s="192"/>
      <c r="AP12" s="192"/>
      <c r="AQ12" s="192"/>
      <c r="AR12" s="192"/>
    </row>
    <row r="13" spans="1:44" x14ac:dyDescent="0.25">
      <c r="A13" s="192">
        <v>18</v>
      </c>
      <c r="B13" s="192" t="s">
        <v>44</v>
      </c>
      <c r="C13" s="192">
        <v>3824</v>
      </c>
      <c r="D13" s="192" t="s">
        <v>604</v>
      </c>
      <c r="E13" s="192">
        <v>751.24648459809202</v>
      </c>
      <c r="G13" s="192" t="s">
        <v>886</v>
      </c>
      <c r="H13" s="192">
        <v>39.6</v>
      </c>
      <c r="I13" s="192">
        <v>751.3</v>
      </c>
      <c r="J13" s="192" t="s">
        <v>1442</v>
      </c>
      <c r="K13" s="192" t="s">
        <v>1279</v>
      </c>
      <c r="L13" s="192">
        <v>741.85</v>
      </c>
      <c r="M13" s="192">
        <v>782.38</v>
      </c>
      <c r="N13" s="192">
        <v>1132.7</v>
      </c>
      <c r="Q13" s="192" t="s">
        <v>492</v>
      </c>
      <c r="R13" s="192" t="s">
        <v>492</v>
      </c>
      <c r="S13" s="192" t="s">
        <v>492</v>
      </c>
      <c r="U13" s="192" t="s">
        <v>492</v>
      </c>
      <c r="V13" s="192" t="s">
        <v>492</v>
      </c>
      <c r="W13" s="192" t="s">
        <v>492</v>
      </c>
      <c r="X13" s="192" t="s">
        <v>492</v>
      </c>
      <c r="Y13" s="192" t="s">
        <v>492</v>
      </c>
      <c r="Z13" s="192">
        <v>1</v>
      </c>
      <c r="AC13" s="192" t="s">
        <v>492</v>
      </c>
      <c r="AD13" s="192" t="s">
        <v>492</v>
      </c>
      <c r="AE13" s="192" t="s">
        <v>492</v>
      </c>
      <c r="AF13" s="192" t="s">
        <v>492</v>
      </c>
      <c r="AG13" s="192" t="s">
        <v>492</v>
      </c>
      <c r="AH13" s="192">
        <v>145.38974435</v>
      </c>
      <c r="AI13" s="192">
        <v>-23.313179909999999</v>
      </c>
      <c r="AJ13" s="192">
        <v>253.89</v>
      </c>
      <c r="AK13" s="102">
        <v>25610</v>
      </c>
    </row>
    <row r="14" spans="1:44" x14ac:dyDescent="0.25">
      <c r="A14" s="192">
        <v>20</v>
      </c>
      <c r="B14" s="192" t="s">
        <v>44</v>
      </c>
      <c r="C14" s="192">
        <v>3824</v>
      </c>
      <c r="D14" s="192" t="s">
        <v>604</v>
      </c>
      <c r="E14" s="192">
        <v>1387.50507471171</v>
      </c>
      <c r="G14" s="192" t="s">
        <v>878</v>
      </c>
      <c r="H14" s="192">
        <v>73.33</v>
      </c>
      <c r="I14" s="192">
        <v>1387.69</v>
      </c>
      <c r="J14" s="192" t="s">
        <v>1442</v>
      </c>
      <c r="K14" s="192" t="s">
        <v>1279</v>
      </c>
      <c r="L14" s="192">
        <v>1377.63</v>
      </c>
      <c r="M14" s="192">
        <v>1444.68</v>
      </c>
      <c r="N14" s="192">
        <v>2076.6999999999998</v>
      </c>
      <c r="Q14" s="192" t="s">
        <v>492</v>
      </c>
      <c r="R14" s="192" t="s">
        <v>492</v>
      </c>
      <c r="S14" s="192" t="s">
        <v>492</v>
      </c>
      <c r="T14" s="192" t="s">
        <v>1280</v>
      </c>
      <c r="U14" s="192" t="s">
        <v>492</v>
      </c>
      <c r="V14" s="192" t="s">
        <v>492</v>
      </c>
      <c r="W14" s="192" t="s">
        <v>492</v>
      </c>
      <c r="X14" s="192" t="s">
        <v>492</v>
      </c>
      <c r="Y14" s="192" t="s">
        <v>492</v>
      </c>
      <c r="Z14" s="192">
        <v>3</v>
      </c>
      <c r="AC14" s="192" t="s">
        <v>492</v>
      </c>
      <c r="AD14" s="192" t="s">
        <v>492</v>
      </c>
      <c r="AE14" s="192" t="s">
        <v>492</v>
      </c>
      <c r="AF14" s="192" t="s">
        <v>492</v>
      </c>
      <c r="AG14" s="192" t="s">
        <v>492</v>
      </c>
      <c r="AH14" s="192">
        <v>145.38974435</v>
      </c>
      <c r="AI14" s="192">
        <v>-23.313179909999999</v>
      </c>
      <c r="AJ14" s="192">
        <v>253.89</v>
      </c>
      <c r="AK14" s="102">
        <v>25610</v>
      </c>
    </row>
    <row r="15" spans="1:44" x14ac:dyDescent="0.25">
      <c r="A15" s="192">
        <v>88</v>
      </c>
      <c r="B15" s="192" t="s">
        <v>1294</v>
      </c>
      <c r="C15" s="192">
        <v>3822</v>
      </c>
      <c r="D15" s="192" t="s">
        <v>1075</v>
      </c>
      <c r="E15" s="192">
        <v>537.41543750000005</v>
      </c>
      <c r="G15" s="192" t="s">
        <v>1296</v>
      </c>
      <c r="H15" s="16">
        <v>30.578938393750008</v>
      </c>
      <c r="I15" s="192">
        <v>537.5</v>
      </c>
      <c r="J15" s="192" t="s">
        <v>1450</v>
      </c>
      <c r="K15" s="192" t="s">
        <v>1293</v>
      </c>
      <c r="L15" s="11" t="s">
        <v>1469</v>
      </c>
      <c r="M15" s="192" t="s">
        <v>492</v>
      </c>
      <c r="N15" s="192">
        <v>792.7</v>
      </c>
      <c r="O15" s="192" t="s">
        <v>492</v>
      </c>
      <c r="R15" s="192">
        <v>881.2</v>
      </c>
      <c r="S15" s="192">
        <v>880.7</v>
      </c>
      <c r="T15" s="192" t="s">
        <v>492</v>
      </c>
      <c r="U15" s="192" t="s">
        <v>492</v>
      </c>
      <c r="V15" s="192" t="s">
        <v>492</v>
      </c>
      <c r="W15" s="192" t="s">
        <v>492</v>
      </c>
      <c r="X15" s="192" t="s">
        <v>492</v>
      </c>
      <c r="Y15" s="192">
        <v>1</v>
      </c>
      <c r="Z15" s="192">
        <v>31</v>
      </c>
      <c r="AA15" s="192" t="s">
        <v>353</v>
      </c>
      <c r="AB15" s="192" t="s">
        <v>1451</v>
      </c>
      <c r="AC15" s="192" t="s">
        <v>492</v>
      </c>
      <c r="AD15" s="192" t="s">
        <v>492</v>
      </c>
      <c r="AE15" s="192" t="s">
        <v>492</v>
      </c>
      <c r="AF15" s="192" t="s">
        <v>492</v>
      </c>
      <c r="AG15" s="192" t="s">
        <v>492</v>
      </c>
      <c r="AH15" s="192">
        <v>145.28728795999999</v>
      </c>
      <c r="AI15" s="192">
        <v>-23.598460299999999</v>
      </c>
      <c r="AJ15" s="192">
        <v>264.7</v>
      </c>
      <c r="AK15" s="102">
        <v>29963</v>
      </c>
    </row>
    <row r="16" spans="1:44" s="11" customFormat="1" x14ac:dyDescent="0.25">
      <c r="A16" s="192">
        <v>87</v>
      </c>
      <c r="B16" s="192" t="s">
        <v>1294</v>
      </c>
      <c r="C16" s="192">
        <v>3822</v>
      </c>
      <c r="D16" s="192" t="s">
        <v>1075</v>
      </c>
      <c r="E16" s="192">
        <v>602.20085749999998</v>
      </c>
      <c r="F16" s="192"/>
      <c r="G16" s="192" t="s">
        <v>1295</v>
      </c>
      <c r="H16" s="16">
        <v>34.265228791750005</v>
      </c>
      <c r="I16" s="192">
        <v>602.29999999999995</v>
      </c>
      <c r="J16" s="192" t="s">
        <v>1450</v>
      </c>
      <c r="K16" s="192" t="s">
        <v>1293</v>
      </c>
      <c r="L16" s="11" t="s">
        <v>1469</v>
      </c>
      <c r="M16" s="192" t="s">
        <v>492</v>
      </c>
      <c r="N16" s="192">
        <v>884.7</v>
      </c>
      <c r="O16" s="192" t="s">
        <v>492</v>
      </c>
      <c r="P16" s="192"/>
      <c r="Q16" s="192"/>
      <c r="R16" s="192">
        <v>985.7</v>
      </c>
      <c r="S16" s="192">
        <v>985.7</v>
      </c>
      <c r="T16" s="192" t="s">
        <v>492</v>
      </c>
      <c r="U16" s="192" t="s">
        <v>492</v>
      </c>
      <c r="V16" s="192" t="s">
        <v>492</v>
      </c>
      <c r="W16" s="192" t="s">
        <v>492</v>
      </c>
      <c r="X16" s="192" t="s">
        <v>492</v>
      </c>
      <c r="Y16" s="192">
        <v>1</v>
      </c>
      <c r="Z16" s="192">
        <v>30</v>
      </c>
      <c r="AA16" s="192" t="s">
        <v>353</v>
      </c>
      <c r="AB16" s="192" t="s">
        <v>1451</v>
      </c>
      <c r="AC16" s="192" t="s">
        <v>492</v>
      </c>
      <c r="AD16" s="192" t="s">
        <v>492</v>
      </c>
      <c r="AE16" s="192" t="s">
        <v>492</v>
      </c>
      <c r="AF16" s="192" t="s">
        <v>492</v>
      </c>
      <c r="AG16" s="192" t="s">
        <v>492</v>
      </c>
      <c r="AH16" s="192">
        <v>145.28728795999999</v>
      </c>
      <c r="AI16" s="192">
        <v>-23.598460299999999</v>
      </c>
      <c r="AJ16" s="192">
        <v>264.7</v>
      </c>
      <c r="AK16" s="102">
        <v>29963</v>
      </c>
      <c r="AL16" s="192"/>
      <c r="AM16" s="192"/>
      <c r="AN16" s="192"/>
      <c r="AO16" s="192"/>
      <c r="AP16" s="192"/>
      <c r="AQ16" s="192"/>
      <c r="AR16" s="192"/>
    </row>
    <row r="17" spans="1:44" x14ac:dyDescent="0.25">
      <c r="A17" s="192">
        <v>86</v>
      </c>
      <c r="B17" s="192" t="s">
        <v>1294</v>
      </c>
      <c r="C17" s="192">
        <v>3822</v>
      </c>
      <c r="D17" s="192" t="s">
        <v>1075</v>
      </c>
      <c r="E17" s="192">
        <v>647.89057500000001</v>
      </c>
      <c r="G17" s="192" t="s">
        <v>1295</v>
      </c>
      <c r="H17" s="16">
        <v>36.8649737175</v>
      </c>
      <c r="I17" s="192">
        <v>648</v>
      </c>
      <c r="J17" s="192" t="s">
        <v>1450</v>
      </c>
      <c r="K17" s="192" t="s">
        <v>1293</v>
      </c>
      <c r="L17" s="11" t="s">
        <v>1469</v>
      </c>
      <c r="M17" s="192" t="s">
        <v>492</v>
      </c>
      <c r="N17" s="192">
        <v>948.2</v>
      </c>
      <c r="O17" s="192" t="s">
        <v>492</v>
      </c>
      <c r="R17" s="192">
        <v>1058.2</v>
      </c>
      <c r="S17" s="192">
        <v>1058.2</v>
      </c>
      <c r="T17" s="192" t="s">
        <v>492</v>
      </c>
      <c r="U17" s="192" t="s">
        <v>492</v>
      </c>
      <c r="V17" s="192" t="s">
        <v>492</v>
      </c>
      <c r="W17" s="192" t="s">
        <v>492</v>
      </c>
      <c r="X17" s="192" t="s">
        <v>492</v>
      </c>
      <c r="Y17" s="192">
        <v>1</v>
      </c>
      <c r="Z17" s="192">
        <v>29</v>
      </c>
      <c r="AA17" s="192" t="s">
        <v>353</v>
      </c>
      <c r="AB17" s="192" t="s">
        <v>1451</v>
      </c>
      <c r="AC17" s="192" t="s">
        <v>492</v>
      </c>
      <c r="AD17" s="192" t="s">
        <v>492</v>
      </c>
      <c r="AE17" s="192" t="s">
        <v>492</v>
      </c>
      <c r="AF17" s="192" t="s">
        <v>492</v>
      </c>
      <c r="AG17" s="192" t="s">
        <v>492</v>
      </c>
      <c r="AH17" s="192">
        <v>145.28728795999999</v>
      </c>
      <c r="AI17" s="192">
        <v>-23.598460299999999</v>
      </c>
      <c r="AJ17" s="192">
        <v>264.7</v>
      </c>
      <c r="AK17" s="102">
        <v>29963</v>
      </c>
    </row>
    <row r="18" spans="1:44" s="11" customFormat="1" x14ac:dyDescent="0.25">
      <c r="A18" s="192">
        <v>85</v>
      </c>
      <c r="B18" s="192" t="s">
        <v>1294</v>
      </c>
      <c r="C18" s="192">
        <v>3822</v>
      </c>
      <c r="D18" s="192" t="s">
        <v>1075</v>
      </c>
      <c r="E18" s="192">
        <v>697.37950657894703</v>
      </c>
      <c r="F18" s="192"/>
      <c r="G18" s="192" t="s">
        <v>871</v>
      </c>
      <c r="H18" s="16">
        <v>39.680893924342094</v>
      </c>
      <c r="I18" s="192">
        <v>697.5</v>
      </c>
      <c r="J18" s="192" t="s">
        <v>1450</v>
      </c>
      <c r="K18" s="192" t="s">
        <v>1293</v>
      </c>
      <c r="L18" s="11" t="s">
        <v>1469</v>
      </c>
      <c r="M18" s="192" t="s">
        <v>492</v>
      </c>
      <c r="N18" s="192">
        <v>1018.7</v>
      </c>
      <c r="O18" s="192" t="s">
        <v>492</v>
      </c>
      <c r="P18" s="192"/>
      <c r="Q18" s="192"/>
      <c r="R18" s="192">
        <v>1137.2</v>
      </c>
      <c r="S18" s="192">
        <v>1137.7</v>
      </c>
      <c r="T18" s="192" t="s">
        <v>492</v>
      </c>
      <c r="U18" s="192" t="s">
        <v>492</v>
      </c>
      <c r="V18" s="192" t="s">
        <v>492</v>
      </c>
      <c r="W18" s="192" t="s">
        <v>492</v>
      </c>
      <c r="X18" s="192" t="s">
        <v>492</v>
      </c>
      <c r="Y18" s="192">
        <v>1</v>
      </c>
      <c r="Z18" s="192">
        <v>27</v>
      </c>
      <c r="AA18" s="192" t="s">
        <v>353</v>
      </c>
      <c r="AB18" s="192" t="s">
        <v>1451</v>
      </c>
      <c r="AC18" s="192" t="s">
        <v>492</v>
      </c>
      <c r="AD18" s="192" t="s">
        <v>492</v>
      </c>
      <c r="AE18" s="192" t="s">
        <v>492</v>
      </c>
      <c r="AF18" s="192" t="s">
        <v>492</v>
      </c>
      <c r="AG18" s="192" t="s">
        <v>492</v>
      </c>
      <c r="AH18" s="192">
        <v>145.28728795999999</v>
      </c>
      <c r="AI18" s="192">
        <v>-23.598460299999999</v>
      </c>
      <c r="AJ18" s="192">
        <v>264.7</v>
      </c>
      <c r="AK18" s="102">
        <v>29963</v>
      </c>
      <c r="AL18" s="192"/>
      <c r="AM18" s="192"/>
      <c r="AN18" s="192"/>
      <c r="AO18" s="192"/>
      <c r="AP18" s="192"/>
    </row>
    <row r="19" spans="1:44" s="11" customFormat="1" x14ac:dyDescent="0.25">
      <c r="A19" s="192">
        <v>84</v>
      </c>
      <c r="B19" s="192" t="s">
        <v>1294</v>
      </c>
      <c r="C19" s="192">
        <v>3822</v>
      </c>
      <c r="D19" s="192" t="s">
        <v>1075</v>
      </c>
      <c r="E19" s="192">
        <v>734.17224342105203</v>
      </c>
      <c r="F19" s="192"/>
      <c r="G19" s="192" t="s">
        <v>871</v>
      </c>
      <c r="H19" s="16">
        <v>41.774400650657867</v>
      </c>
      <c r="I19" s="192">
        <v>734.3</v>
      </c>
      <c r="J19" s="192" t="s">
        <v>1452</v>
      </c>
      <c r="K19" s="192" t="s">
        <v>1293</v>
      </c>
      <c r="L19" s="11" t="s">
        <v>1469</v>
      </c>
      <c r="M19" s="192" t="s">
        <v>492</v>
      </c>
      <c r="N19" s="192">
        <v>1069.7</v>
      </c>
      <c r="O19" s="192" t="s">
        <v>492</v>
      </c>
      <c r="P19" s="192"/>
      <c r="Q19" s="192"/>
      <c r="R19" s="192">
        <v>1198.7</v>
      </c>
      <c r="S19" s="192">
        <v>1195.2</v>
      </c>
      <c r="T19" s="192" t="s">
        <v>492</v>
      </c>
      <c r="U19" s="192" t="s">
        <v>492</v>
      </c>
      <c r="V19" s="192" t="s">
        <v>492</v>
      </c>
      <c r="W19" s="192" t="s">
        <v>492</v>
      </c>
      <c r="X19" s="192" t="s">
        <v>492</v>
      </c>
      <c r="Y19" s="192">
        <v>1</v>
      </c>
      <c r="Z19" s="192">
        <v>19</v>
      </c>
      <c r="AA19" s="192" t="s">
        <v>353</v>
      </c>
      <c r="AB19" s="192" t="s">
        <v>1451</v>
      </c>
      <c r="AC19" s="192" t="s">
        <v>492</v>
      </c>
      <c r="AD19" s="192" t="s">
        <v>492</v>
      </c>
      <c r="AE19" s="192" t="s">
        <v>492</v>
      </c>
      <c r="AF19" s="192" t="s">
        <v>492</v>
      </c>
      <c r="AG19" s="192" t="s">
        <v>492</v>
      </c>
      <c r="AH19" s="192">
        <v>145.28728795999999</v>
      </c>
      <c r="AI19" s="192">
        <v>-23.598460299999999</v>
      </c>
      <c r="AJ19" s="192">
        <v>264.7</v>
      </c>
      <c r="AK19" s="102">
        <v>29963</v>
      </c>
      <c r="AL19" s="192"/>
      <c r="AM19" s="192"/>
      <c r="AN19" s="192"/>
      <c r="AO19" s="192"/>
      <c r="AP19" s="192"/>
      <c r="AQ19" s="192"/>
      <c r="AR19" s="192"/>
    </row>
    <row r="20" spans="1:44" s="11" customFormat="1" x14ac:dyDescent="0.25">
      <c r="A20" s="192">
        <v>83</v>
      </c>
      <c r="B20" s="192" t="s">
        <v>1294</v>
      </c>
      <c r="C20" s="192">
        <v>3822</v>
      </c>
      <c r="D20" s="192" t="s">
        <v>1075</v>
      </c>
      <c r="E20" s="192">
        <v>873.64667080745301</v>
      </c>
      <c r="F20" s="192" t="s">
        <v>872</v>
      </c>
      <c r="G20" s="192"/>
      <c r="H20" s="16">
        <v>49.710495568944083</v>
      </c>
      <c r="I20" s="192">
        <v>873.8</v>
      </c>
      <c r="J20" s="192" t="s">
        <v>1450</v>
      </c>
      <c r="K20" s="192" t="s">
        <v>1293</v>
      </c>
      <c r="L20" s="11" t="s">
        <v>1469</v>
      </c>
      <c r="M20" s="192" t="s">
        <v>492</v>
      </c>
      <c r="N20" s="192">
        <v>1317.2</v>
      </c>
      <c r="O20" s="192" t="s">
        <v>492</v>
      </c>
      <c r="P20" s="192"/>
      <c r="Q20" s="192"/>
      <c r="R20" s="192">
        <v>1418.7</v>
      </c>
      <c r="S20" s="192">
        <v>1417.7</v>
      </c>
      <c r="T20" s="192" t="s">
        <v>492</v>
      </c>
      <c r="U20" s="192" t="s">
        <v>492</v>
      </c>
      <c r="V20" s="192" t="s">
        <v>492</v>
      </c>
      <c r="W20" s="192" t="s">
        <v>492</v>
      </c>
      <c r="X20" s="192" t="s">
        <v>492</v>
      </c>
      <c r="Y20" s="192">
        <v>1</v>
      </c>
      <c r="Z20" s="192">
        <v>17</v>
      </c>
      <c r="AA20" s="192" t="s">
        <v>353</v>
      </c>
      <c r="AB20" s="192" t="s">
        <v>1451</v>
      </c>
      <c r="AC20" s="192" t="s">
        <v>492</v>
      </c>
      <c r="AD20" s="192" t="s">
        <v>492</v>
      </c>
      <c r="AE20" s="192" t="s">
        <v>492</v>
      </c>
      <c r="AF20" s="192" t="s">
        <v>492</v>
      </c>
      <c r="AG20" s="192" t="s">
        <v>492</v>
      </c>
      <c r="AH20" s="192">
        <v>145.28728795999999</v>
      </c>
      <c r="AI20" s="192">
        <v>-23.598460299999999</v>
      </c>
      <c r="AJ20" s="192">
        <v>264.7</v>
      </c>
      <c r="AK20" s="102">
        <v>29963</v>
      </c>
      <c r="AL20" s="192"/>
      <c r="AM20" s="192"/>
      <c r="AN20" s="192"/>
      <c r="AO20" s="192"/>
      <c r="AP20" s="192"/>
      <c r="AQ20" s="192"/>
      <c r="AR20" s="192"/>
    </row>
    <row r="21" spans="1:44" s="11" customFormat="1" x14ac:dyDescent="0.25">
      <c r="A21" s="192">
        <v>82</v>
      </c>
      <c r="B21" s="192" t="s">
        <v>1294</v>
      </c>
      <c r="C21" s="192">
        <v>3822</v>
      </c>
      <c r="D21" s="192" t="s">
        <v>1075</v>
      </c>
      <c r="E21" s="192">
        <v>880.54581366459604</v>
      </c>
      <c r="F21" s="192" t="s">
        <v>872</v>
      </c>
      <c r="G21" s="192"/>
      <c r="H21" s="16">
        <v>50.103056797515514</v>
      </c>
      <c r="I21" s="192">
        <v>880.7</v>
      </c>
      <c r="J21" s="192" t="s">
        <v>1450</v>
      </c>
      <c r="K21" s="192" t="s">
        <v>1293</v>
      </c>
      <c r="L21" s="11" t="s">
        <v>1469</v>
      </c>
      <c r="M21" s="192" t="s">
        <v>492</v>
      </c>
      <c r="N21" s="192">
        <v>1325.7</v>
      </c>
      <c r="O21" s="192" t="s">
        <v>492</v>
      </c>
      <c r="P21" s="192"/>
      <c r="Q21" s="192"/>
      <c r="R21" s="192">
        <v>1430.2</v>
      </c>
      <c r="S21" s="192">
        <v>1429.7</v>
      </c>
      <c r="T21" s="192" t="s">
        <v>492</v>
      </c>
      <c r="U21" s="192" t="s">
        <v>492</v>
      </c>
      <c r="V21" s="192" t="s">
        <v>492</v>
      </c>
      <c r="W21" s="192" t="s">
        <v>492</v>
      </c>
      <c r="X21" s="192" t="s">
        <v>492</v>
      </c>
      <c r="Y21" s="192">
        <v>1</v>
      </c>
      <c r="Z21" s="192">
        <v>16</v>
      </c>
      <c r="AA21" s="192" t="s">
        <v>353</v>
      </c>
      <c r="AB21" s="192" t="s">
        <v>1451</v>
      </c>
      <c r="AC21" s="192" t="s">
        <v>492</v>
      </c>
      <c r="AD21" s="192" t="s">
        <v>492</v>
      </c>
      <c r="AE21" s="192" t="s">
        <v>492</v>
      </c>
      <c r="AF21" s="192" t="s">
        <v>492</v>
      </c>
      <c r="AG21" s="192" t="s">
        <v>492</v>
      </c>
      <c r="AH21" s="192">
        <v>145.28728795999999</v>
      </c>
      <c r="AI21" s="192">
        <v>-23.598460299999999</v>
      </c>
      <c r="AJ21" s="192">
        <v>264.7</v>
      </c>
      <c r="AK21" s="102">
        <v>29963</v>
      </c>
      <c r="AL21" s="192"/>
      <c r="AM21" s="192"/>
      <c r="AN21" s="192"/>
      <c r="AO21" s="192"/>
      <c r="AP21" s="192"/>
      <c r="AQ21" s="192"/>
      <c r="AR21" s="192"/>
    </row>
    <row r="22" spans="1:44" s="11" customFormat="1" x14ac:dyDescent="0.25">
      <c r="A22" s="192">
        <v>80</v>
      </c>
      <c r="B22" s="192" t="s">
        <v>1294</v>
      </c>
      <c r="C22" s="192">
        <v>3822</v>
      </c>
      <c r="D22" s="192" t="s">
        <v>1075</v>
      </c>
      <c r="E22" s="192">
        <v>1018.8278</v>
      </c>
      <c r="F22" s="192" t="s">
        <v>872</v>
      </c>
      <c r="G22" s="192"/>
      <c r="H22" s="16">
        <v>57.971301820000008</v>
      </c>
      <c r="I22" s="192">
        <v>1019</v>
      </c>
      <c r="J22" s="192" t="s">
        <v>1450</v>
      </c>
      <c r="K22" s="192" t="s">
        <v>1293</v>
      </c>
      <c r="L22" s="11" t="s">
        <v>1469</v>
      </c>
      <c r="M22" s="192"/>
      <c r="N22" s="192">
        <v>1529.7</v>
      </c>
      <c r="O22" s="192" t="s">
        <v>492</v>
      </c>
      <c r="P22" s="192"/>
      <c r="Q22" s="192"/>
      <c r="R22" s="192">
        <v>1650.2</v>
      </c>
      <c r="S22" s="192">
        <v>1651.2</v>
      </c>
      <c r="T22" s="192" t="s">
        <v>492</v>
      </c>
      <c r="U22" s="192" t="s">
        <v>492</v>
      </c>
      <c r="V22" s="192" t="s">
        <v>492</v>
      </c>
      <c r="W22" s="192" t="s">
        <v>492</v>
      </c>
      <c r="X22" s="192" t="s">
        <v>492</v>
      </c>
      <c r="Y22" s="192">
        <v>1</v>
      </c>
      <c r="Z22" s="192">
        <v>14</v>
      </c>
      <c r="AA22" s="192" t="s">
        <v>353</v>
      </c>
      <c r="AB22" s="192" t="s">
        <v>1451</v>
      </c>
      <c r="AC22" s="192" t="s">
        <v>492</v>
      </c>
      <c r="AD22" s="192" t="s">
        <v>492</v>
      </c>
      <c r="AE22" s="192" t="s">
        <v>492</v>
      </c>
      <c r="AF22" s="192" t="s">
        <v>492</v>
      </c>
      <c r="AG22" s="192" t="s">
        <v>492</v>
      </c>
      <c r="AH22" s="192">
        <v>145.28728795999999</v>
      </c>
      <c r="AI22" s="192">
        <v>-23.598460299999999</v>
      </c>
      <c r="AJ22" s="192">
        <v>264.7</v>
      </c>
      <c r="AK22" s="102">
        <v>29963</v>
      </c>
      <c r="AL22" s="192"/>
      <c r="AM22" s="192"/>
      <c r="AN22" s="192"/>
      <c r="AO22" s="192"/>
      <c r="AP22" s="192"/>
      <c r="AQ22" s="192"/>
      <c r="AR22" s="192"/>
    </row>
    <row r="23" spans="1:44" x14ac:dyDescent="0.25">
      <c r="A23" s="192">
        <v>79</v>
      </c>
      <c r="B23" s="192" t="s">
        <v>1294</v>
      </c>
      <c r="C23" s="192">
        <v>3822</v>
      </c>
      <c r="D23" s="192" t="s">
        <v>1075</v>
      </c>
      <c r="E23" s="192">
        <v>1125.8103846153799</v>
      </c>
      <c r="F23" s="192" t="s">
        <v>872</v>
      </c>
      <c r="H23" s="16">
        <v>64.058610884615121</v>
      </c>
      <c r="I23" s="192">
        <v>1126</v>
      </c>
      <c r="J23" s="192" t="s">
        <v>1450</v>
      </c>
      <c r="K23" s="192" t="s">
        <v>1293</v>
      </c>
      <c r="L23" s="11" t="s">
        <v>1469</v>
      </c>
      <c r="N23" s="192">
        <v>1679.7</v>
      </c>
      <c r="O23" s="192" t="s">
        <v>492</v>
      </c>
      <c r="R23" s="192">
        <v>1817.7</v>
      </c>
      <c r="S23" s="192">
        <v>1818.7</v>
      </c>
      <c r="T23" s="192" t="s">
        <v>492</v>
      </c>
      <c r="U23" s="192" t="s">
        <v>492</v>
      </c>
      <c r="V23" s="192" t="s">
        <v>492</v>
      </c>
      <c r="W23" s="192" t="s">
        <v>492</v>
      </c>
      <c r="X23" s="192" t="s">
        <v>492</v>
      </c>
      <c r="Y23" s="192">
        <v>1</v>
      </c>
      <c r="Z23" s="192">
        <v>13</v>
      </c>
      <c r="AA23" s="192" t="s">
        <v>353</v>
      </c>
      <c r="AB23" s="192" t="s">
        <v>1451</v>
      </c>
      <c r="AC23" s="192" t="s">
        <v>492</v>
      </c>
      <c r="AD23" s="192" t="s">
        <v>492</v>
      </c>
      <c r="AE23" s="192" t="s">
        <v>492</v>
      </c>
      <c r="AF23" s="192" t="s">
        <v>492</v>
      </c>
      <c r="AG23" s="192" t="s">
        <v>492</v>
      </c>
      <c r="AH23" s="192">
        <v>145.28728795999999</v>
      </c>
      <c r="AI23" s="192">
        <v>-23.598460299999999</v>
      </c>
      <c r="AJ23" s="192">
        <v>264.7</v>
      </c>
      <c r="AK23" s="102">
        <v>29963</v>
      </c>
    </row>
    <row r="24" spans="1:44" x14ac:dyDescent="0.25">
      <c r="A24" s="192">
        <v>77</v>
      </c>
      <c r="B24" s="192" t="s">
        <v>1294</v>
      </c>
      <c r="C24" s="192">
        <v>3822</v>
      </c>
      <c r="D24" s="192" t="s">
        <v>1075</v>
      </c>
      <c r="E24" s="192">
        <v>1202.8120299145201</v>
      </c>
      <c r="F24" s="192" t="s">
        <v>872</v>
      </c>
      <c r="H24" s="16">
        <v>68.44000450213619</v>
      </c>
      <c r="I24" s="192">
        <v>1203</v>
      </c>
      <c r="J24" s="192" t="s">
        <v>1450</v>
      </c>
      <c r="K24" s="192" t="s">
        <v>1293</v>
      </c>
      <c r="L24" s="11" t="s">
        <v>1469</v>
      </c>
      <c r="N24" s="192">
        <v>1799.7</v>
      </c>
      <c r="O24" s="192" t="s">
        <v>492</v>
      </c>
      <c r="R24" s="192">
        <v>1938.7</v>
      </c>
      <c r="S24" s="192">
        <v>1939.2</v>
      </c>
      <c r="T24" s="192" t="s">
        <v>492</v>
      </c>
      <c r="U24" s="192" t="s">
        <v>492</v>
      </c>
      <c r="V24" s="192" t="s">
        <v>492</v>
      </c>
      <c r="W24" s="192" t="s">
        <v>492</v>
      </c>
      <c r="X24" s="192" t="s">
        <v>492</v>
      </c>
      <c r="Y24" s="192">
        <v>1</v>
      </c>
      <c r="Z24" s="192">
        <v>11</v>
      </c>
      <c r="AA24" s="192" t="s">
        <v>353</v>
      </c>
      <c r="AB24" s="192" t="s">
        <v>1451</v>
      </c>
      <c r="AC24" s="192" t="s">
        <v>492</v>
      </c>
      <c r="AD24" s="192" t="s">
        <v>492</v>
      </c>
      <c r="AE24" s="192" t="s">
        <v>492</v>
      </c>
      <c r="AF24" s="192" t="s">
        <v>492</v>
      </c>
      <c r="AG24" s="192" t="s">
        <v>492</v>
      </c>
      <c r="AH24" s="192">
        <v>145.28728795999999</v>
      </c>
      <c r="AI24" s="192">
        <v>-23.598460299999999</v>
      </c>
      <c r="AJ24" s="192">
        <v>264.7</v>
      </c>
      <c r="AK24" s="102">
        <v>29963</v>
      </c>
    </row>
    <row r="25" spans="1:44" x14ac:dyDescent="0.25">
      <c r="A25" s="192">
        <v>78</v>
      </c>
      <c r="B25" s="192" t="s">
        <v>1294</v>
      </c>
      <c r="C25" s="192">
        <v>3822</v>
      </c>
      <c r="D25" s="192" t="s">
        <v>1075</v>
      </c>
      <c r="E25" s="192">
        <v>1207.3121260683699</v>
      </c>
      <c r="F25" s="192" t="s">
        <v>872</v>
      </c>
      <c r="H25" s="16">
        <v>68.696059973290247</v>
      </c>
      <c r="I25" s="192">
        <v>1207.5</v>
      </c>
      <c r="J25" s="192" t="s">
        <v>1452</v>
      </c>
      <c r="K25" s="192" t="s">
        <v>1293</v>
      </c>
      <c r="L25" s="11" t="s">
        <v>1469</v>
      </c>
      <c r="M25" s="192" t="s">
        <v>492</v>
      </c>
      <c r="N25" s="192">
        <v>1816.7</v>
      </c>
      <c r="O25" s="192" t="s">
        <v>492</v>
      </c>
      <c r="R25" s="192">
        <v>1947.7</v>
      </c>
      <c r="S25" s="192">
        <v>1946.2</v>
      </c>
      <c r="T25" s="192" t="s">
        <v>492</v>
      </c>
      <c r="U25" s="192" t="s">
        <v>492</v>
      </c>
      <c r="V25" s="192" t="s">
        <v>492</v>
      </c>
      <c r="W25" s="192" t="s">
        <v>492</v>
      </c>
      <c r="X25" s="192" t="s">
        <v>492</v>
      </c>
      <c r="Y25" s="192">
        <v>1</v>
      </c>
      <c r="Z25" s="192">
        <v>12</v>
      </c>
      <c r="AA25" s="192" t="s">
        <v>353</v>
      </c>
      <c r="AB25" s="192" t="s">
        <v>1451</v>
      </c>
      <c r="AC25" s="192" t="s">
        <v>492</v>
      </c>
      <c r="AD25" s="192" t="s">
        <v>492</v>
      </c>
      <c r="AE25" s="192" t="s">
        <v>492</v>
      </c>
      <c r="AF25" s="192" t="s">
        <v>492</v>
      </c>
      <c r="AG25" s="192" t="s">
        <v>492</v>
      </c>
      <c r="AH25" s="192">
        <v>145.28728795999999</v>
      </c>
      <c r="AI25" s="192">
        <v>-23.598460299999999</v>
      </c>
      <c r="AJ25" s="192">
        <v>264.7</v>
      </c>
      <c r="AK25" s="102">
        <v>29963</v>
      </c>
    </row>
    <row r="26" spans="1:44" x14ac:dyDescent="0.25">
      <c r="A26" s="192">
        <v>26</v>
      </c>
      <c r="B26" s="192" t="s">
        <v>44</v>
      </c>
      <c r="C26" s="192">
        <v>3827</v>
      </c>
      <c r="D26" s="192" t="s">
        <v>606</v>
      </c>
      <c r="E26" s="192">
        <v>794.12089370932699</v>
      </c>
      <c r="G26" s="192" t="s">
        <v>873</v>
      </c>
      <c r="H26" s="192">
        <v>54.4</v>
      </c>
      <c r="I26" s="192">
        <v>794.27</v>
      </c>
      <c r="J26" s="192" t="s">
        <v>1442</v>
      </c>
      <c r="K26" s="192" t="s">
        <v>1279</v>
      </c>
      <c r="L26" s="192">
        <v>782.08</v>
      </c>
      <c r="M26" s="192">
        <v>797.32</v>
      </c>
      <c r="N26" s="192">
        <v>1164.7</v>
      </c>
      <c r="Q26" s="192" t="s">
        <v>492</v>
      </c>
      <c r="R26" s="192" t="s">
        <v>492</v>
      </c>
      <c r="S26" s="192" t="s">
        <v>492</v>
      </c>
      <c r="U26" s="192" t="s">
        <v>492</v>
      </c>
      <c r="V26" s="192" t="s">
        <v>492</v>
      </c>
      <c r="W26" s="192" t="s">
        <v>492</v>
      </c>
      <c r="X26" s="192" t="s">
        <v>492</v>
      </c>
      <c r="Y26" s="192" t="s">
        <v>492</v>
      </c>
      <c r="Z26" s="192">
        <v>1</v>
      </c>
      <c r="AC26" s="192" t="s">
        <v>492</v>
      </c>
      <c r="AD26" s="192" t="s">
        <v>492</v>
      </c>
      <c r="AE26" s="192" t="s">
        <v>492</v>
      </c>
      <c r="AF26" s="192" t="s">
        <v>492</v>
      </c>
      <c r="AG26" s="192" t="s">
        <v>492</v>
      </c>
      <c r="AH26" s="192">
        <v>144.72419199999999</v>
      </c>
      <c r="AI26" s="192">
        <v>-23.096242</v>
      </c>
      <c r="AJ26" s="192">
        <v>238.95</v>
      </c>
      <c r="AK26" s="102">
        <v>24354</v>
      </c>
    </row>
    <row r="27" spans="1:44" x14ac:dyDescent="0.25">
      <c r="A27" s="192">
        <v>27</v>
      </c>
      <c r="B27" s="192" t="s">
        <v>44</v>
      </c>
      <c r="C27" s="192">
        <v>3827</v>
      </c>
      <c r="D27" s="192" t="s">
        <v>606</v>
      </c>
      <c r="E27" s="192">
        <v>908.90485564304402</v>
      </c>
      <c r="G27" s="192" t="s">
        <v>871</v>
      </c>
      <c r="H27" s="192">
        <v>62.22</v>
      </c>
      <c r="I27" s="192">
        <v>909.17</v>
      </c>
      <c r="J27" s="192" t="s">
        <v>1442</v>
      </c>
      <c r="K27" s="192" t="s">
        <v>1279</v>
      </c>
      <c r="L27" s="192">
        <v>899.73</v>
      </c>
      <c r="M27" s="192">
        <v>939.96</v>
      </c>
      <c r="N27" s="192">
        <v>1334.7</v>
      </c>
      <c r="Q27" s="192" t="s">
        <v>492</v>
      </c>
      <c r="R27" s="192" t="s">
        <v>492</v>
      </c>
      <c r="S27" s="192" t="s">
        <v>492</v>
      </c>
      <c r="T27" s="192" t="s">
        <v>1280</v>
      </c>
      <c r="U27" s="192" t="s">
        <v>492</v>
      </c>
      <c r="V27" s="192" t="s">
        <v>492</v>
      </c>
      <c r="W27" s="192" t="s">
        <v>492</v>
      </c>
      <c r="X27" s="192" t="s">
        <v>492</v>
      </c>
      <c r="Y27" s="192" t="s">
        <v>492</v>
      </c>
      <c r="Z27" s="192">
        <v>2</v>
      </c>
      <c r="AC27" s="192" t="s">
        <v>492</v>
      </c>
      <c r="AD27" s="192" t="s">
        <v>492</v>
      </c>
      <c r="AE27" s="192" t="s">
        <v>492</v>
      </c>
      <c r="AF27" s="192" t="s">
        <v>492</v>
      </c>
      <c r="AG27" s="192" t="s">
        <v>492</v>
      </c>
      <c r="AH27" s="192">
        <v>144.72419199999999</v>
      </c>
      <c r="AI27" s="192">
        <v>-23.096242</v>
      </c>
      <c r="AJ27" s="192">
        <v>238.95</v>
      </c>
      <c r="AK27" s="102">
        <v>24354</v>
      </c>
    </row>
    <row r="28" spans="1:44" x14ac:dyDescent="0.25">
      <c r="A28" s="192">
        <v>31</v>
      </c>
      <c r="B28" s="192" t="s">
        <v>44</v>
      </c>
      <c r="C28" s="192">
        <v>3828</v>
      </c>
      <c r="D28" s="192" t="s">
        <v>607</v>
      </c>
      <c r="E28" s="192">
        <v>2612.0261871870098</v>
      </c>
      <c r="G28" s="192" t="s">
        <v>882</v>
      </c>
      <c r="H28" s="16">
        <v>79</v>
      </c>
      <c r="I28" s="192">
        <v>2612.88</v>
      </c>
      <c r="J28" s="192" t="s">
        <v>1442</v>
      </c>
      <c r="K28" s="192" t="s">
        <v>1437</v>
      </c>
      <c r="L28" s="192">
        <v>2593.0300000000002</v>
      </c>
      <c r="M28" s="192">
        <v>2632.73</v>
      </c>
      <c r="N28" s="192">
        <v>3497.7</v>
      </c>
      <c r="Q28" s="192" t="s">
        <v>492</v>
      </c>
      <c r="R28" s="192" t="s">
        <v>492</v>
      </c>
      <c r="S28" s="192" t="s">
        <v>492</v>
      </c>
      <c r="U28" s="192" t="s">
        <v>492</v>
      </c>
      <c r="V28" s="192" t="s">
        <v>492</v>
      </c>
      <c r="W28" s="192" t="s">
        <v>492</v>
      </c>
      <c r="X28" s="192" t="s">
        <v>492</v>
      </c>
      <c r="Y28" s="192" t="s">
        <v>492</v>
      </c>
      <c r="Z28" s="192">
        <v>4</v>
      </c>
      <c r="AC28" s="192" t="s">
        <v>492</v>
      </c>
      <c r="AD28" s="192" t="s">
        <v>492</v>
      </c>
      <c r="AE28" s="192" t="s">
        <v>492</v>
      </c>
      <c r="AF28" s="192" t="s">
        <v>492</v>
      </c>
      <c r="AG28" s="192" t="s">
        <v>492</v>
      </c>
      <c r="AH28" s="192">
        <v>146.08473914000001</v>
      </c>
      <c r="AI28" s="192">
        <v>-23.77039461</v>
      </c>
      <c r="AJ28" s="192">
        <v>395.92</v>
      </c>
      <c r="AK28" s="102">
        <v>23834</v>
      </c>
    </row>
    <row r="29" spans="1:44" x14ac:dyDescent="0.25">
      <c r="A29" s="192">
        <v>34</v>
      </c>
      <c r="B29" s="192" t="s">
        <v>44</v>
      </c>
      <c r="C29" s="192">
        <v>3830</v>
      </c>
      <c r="D29" s="192" t="s">
        <v>189</v>
      </c>
      <c r="E29" s="192">
        <v>1006.30533347722</v>
      </c>
      <c r="G29" s="192" t="s">
        <v>884</v>
      </c>
      <c r="H29" s="192">
        <v>60</v>
      </c>
      <c r="I29" s="192">
        <v>1006.4</v>
      </c>
      <c r="J29" s="192" t="s">
        <v>1297</v>
      </c>
      <c r="K29" s="192" t="s">
        <v>1286</v>
      </c>
      <c r="L29" s="192">
        <v>1010.06</v>
      </c>
      <c r="M29" s="192">
        <v>1063.0899999999999</v>
      </c>
      <c r="N29" s="192">
        <v>1458.7</v>
      </c>
      <c r="Q29" s="192" t="s">
        <v>492</v>
      </c>
      <c r="R29" s="192" t="s">
        <v>492</v>
      </c>
      <c r="S29" s="192" t="s">
        <v>492</v>
      </c>
      <c r="T29" s="192" t="s">
        <v>1280</v>
      </c>
      <c r="U29" s="192" t="s">
        <v>492</v>
      </c>
      <c r="V29" s="192" t="s">
        <v>492</v>
      </c>
      <c r="W29" s="192" t="s">
        <v>492</v>
      </c>
      <c r="X29" s="192" t="s">
        <v>492</v>
      </c>
      <c r="Y29" s="192" t="s">
        <v>492</v>
      </c>
      <c r="Z29" s="192">
        <v>2</v>
      </c>
      <c r="AC29" s="192" t="s">
        <v>492</v>
      </c>
      <c r="AD29" s="192" t="s">
        <v>492</v>
      </c>
      <c r="AE29" s="192" t="s">
        <v>492</v>
      </c>
      <c r="AF29" s="192" t="s">
        <v>492</v>
      </c>
      <c r="AG29" s="192" t="s">
        <v>492</v>
      </c>
      <c r="AH29" s="192">
        <v>145.97667823</v>
      </c>
      <c r="AI29" s="192">
        <v>-22.190957690000001</v>
      </c>
      <c r="AJ29" s="192">
        <v>293.81</v>
      </c>
      <c r="AK29" s="102">
        <v>23568</v>
      </c>
    </row>
    <row r="30" spans="1:44" x14ac:dyDescent="0.25">
      <c r="A30" s="192">
        <v>46</v>
      </c>
      <c r="B30" s="192" t="s">
        <v>44</v>
      </c>
      <c r="C30" s="192">
        <v>3834</v>
      </c>
      <c r="D30" s="192" t="s">
        <v>608</v>
      </c>
      <c r="E30" s="192">
        <v>1155.8189965694601</v>
      </c>
      <c r="G30" s="192" t="s">
        <v>886</v>
      </c>
      <c r="H30" s="192">
        <v>60</v>
      </c>
      <c r="I30" s="192">
        <v>1155.9000000000001</v>
      </c>
      <c r="J30" s="192" t="s">
        <v>1287</v>
      </c>
      <c r="K30" s="192" t="s">
        <v>1279</v>
      </c>
      <c r="L30" s="192">
        <v>1150.56</v>
      </c>
      <c r="M30" s="192">
        <v>1161.23</v>
      </c>
      <c r="N30" s="192">
        <v>1714.7</v>
      </c>
      <c r="Q30" s="192" t="s">
        <v>492</v>
      </c>
      <c r="R30" s="192" t="s">
        <v>492</v>
      </c>
      <c r="S30" s="192" t="s">
        <v>492</v>
      </c>
      <c r="U30" s="192" t="s">
        <v>492</v>
      </c>
      <c r="V30" s="192" t="s">
        <v>492</v>
      </c>
      <c r="W30" s="192" t="s">
        <v>492</v>
      </c>
      <c r="X30" s="192" t="s">
        <v>492</v>
      </c>
      <c r="Y30" s="192" t="s">
        <v>492</v>
      </c>
      <c r="Z30" s="192">
        <v>3</v>
      </c>
      <c r="AC30" s="192" t="s">
        <v>492</v>
      </c>
      <c r="AD30" s="192" t="s">
        <v>492</v>
      </c>
      <c r="AE30" s="192" t="s">
        <v>492</v>
      </c>
      <c r="AF30" s="192" t="s">
        <v>492</v>
      </c>
      <c r="AG30" s="192" t="s">
        <v>492</v>
      </c>
      <c r="AH30" s="192">
        <v>145.44557276</v>
      </c>
      <c r="AI30" s="192">
        <v>-23.202349659999999</v>
      </c>
      <c r="AJ30" s="192">
        <v>262.76</v>
      </c>
      <c r="AK30" s="102">
        <v>22908</v>
      </c>
    </row>
    <row r="31" spans="1:44" x14ac:dyDescent="0.25">
      <c r="A31" s="192">
        <v>15</v>
      </c>
      <c r="B31" s="192" t="s">
        <v>44</v>
      </c>
      <c r="C31" s="192">
        <v>3820</v>
      </c>
      <c r="D31" s="192" t="s">
        <v>1158</v>
      </c>
      <c r="E31" s="192">
        <v>638.33485008818298</v>
      </c>
      <c r="G31" s="192" t="s">
        <v>1298</v>
      </c>
      <c r="H31" s="192">
        <v>46.94</v>
      </c>
      <c r="I31" s="192">
        <v>639.13</v>
      </c>
      <c r="J31" s="192" t="s">
        <v>731</v>
      </c>
      <c r="K31" s="192" t="s">
        <v>1286</v>
      </c>
      <c r="L31" s="192">
        <v>636.09</v>
      </c>
      <c r="M31" s="192">
        <v>643.71</v>
      </c>
      <c r="N31" s="192">
        <v>920.83</v>
      </c>
      <c r="O31" s="192">
        <v>920.83</v>
      </c>
      <c r="Q31" s="192" t="s">
        <v>492</v>
      </c>
      <c r="R31" s="192" t="s">
        <v>492</v>
      </c>
      <c r="S31" s="192" t="s">
        <v>492</v>
      </c>
      <c r="T31" s="192" t="s">
        <v>1280</v>
      </c>
      <c r="U31" s="192" t="s">
        <v>492</v>
      </c>
      <c r="V31" s="192" t="s">
        <v>492</v>
      </c>
      <c r="W31" s="192" t="s">
        <v>492</v>
      </c>
      <c r="X31" s="192" t="s">
        <v>492</v>
      </c>
      <c r="Y31" s="192" t="s">
        <v>492</v>
      </c>
      <c r="Z31" s="192">
        <v>6</v>
      </c>
      <c r="AC31" s="192" t="s">
        <v>492</v>
      </c>
      <c r="AD31" s="192" t="s">
        <v>492</v>
      </c>
      <c r="AE31" s="192" t="s">
        <v>492</v>
      </c>
      <c r="AF31" s="192" t="s">
        <v>492</v>
      </c>
      <c r="AG31" s="192" t="s">
        <v>492</v>
      </c>
      <c r="AH31" s="192">
        <v>145.88872243</v>
      </c>
      <c r="AI31" s="192">
        <v>-21.23835017</v>
      </c>
      <c r="AJ31" s="192">
        <v>313.60000000000002</v>
      </c>
      <c r="AK31" s="102">
        <v>30783</v>
      </c>
    </row>
    <row r="32" spans="1:44" x14ac:dyDescent="0.25">
      <c r="A32" s="192">
        <v>14</v>
      </c>
      <c r="B32" s="192" t="s">
        <v>44</v>
      </c>
      <c r="C32" s="192">
        <v>3819</v>
      </c>
      <c r="D32" s="192" t="s">
        <v>609</v>
      </c>
      <c r="E32" s="192">
        <v>1398.2012010614501</v>
      </c>
      <c r="G32" s="192" t="s">
        <v>887</v>
      </c>
      <c r="H32" s="192">
        <v>77</v>
      </c>
      <c r="I32" s="192">
        <v>1398.35</v>
      </c>
      <c r="J32" s="192" t="s">
        <v>1458</v>
      </c>
      <c r="K32" s="192" t="s">
        <v>1279</v>
      </c>
      <c r="L32" s="192">
        <v>1391.34</v>
      </c>
      <c r="M32" s="192">
        <v>1399.57</v>
      </c>
      <c r="N32" s="192">
        <v>2086.6</v>
      </c>
      <c r="O32" s="192">
        <v>2086.6</v>
      </c>
      <c r="Q32" s="192" t="s">
        <v>492</v>
      </c>
      <c r="R32" s="192" t="s">
        <v>492</v>
      </c>
      <c r="S32" s="192" t="s">
        <v>492</v>
      </c>
      <c r="U32" s="192" t="s">
        <v>492</v>
      </c>
      <c r="V32" s="192" t="s">
        <v>492</v>
      </c>
      <c r="W32" s="192" t="s">
        <v>492</v>
      </c>
      <c r="X32" s="192" t="s">
        <v>492</v>
      </c>
      <c r="Y32" s="192" t="s">
        <v>492</v>
      </c>
      <c r="Z32" s="192">
        <v>1</v>
      </c>
      <c r="AC32" s="192" t="s">
        <v>492</v>
      </c>
      <c r="AD32" s="192" t="s">
        <v>492</v>
      </c>
      <c r="AE32" s="192" t="s">
        <v>492</v>
      </c>
      <c r="AF32" s="192" t="s">
        <v>492</v>
      </c>
      <c r="AG32" s="192" t="s">
        <v>492</v>
      </c>
      <c r="AH32" s="192">
        <v>144.50114081999999</v>
      </c>
      <c r="AI32" s="192">
        <v>-22.731526649999999</v>
      </c>
      <c r="AJ32" s="192">
        <v>214.87</v>
      </c>
      <c r="AK32" s="102">
        <v>25532</v>
      </c>
    </row>
    <row r="33" spans="1:44" x14ac:dyDescent="0.25">
      <c r="A33" s="192">
        <v>76</v>
      </c>
      <c r="B33" s="192" t="s">
        <v>1294</v>
      </c>
      <c r="C33" s="192">
        <v>3821</v>
      </c>
      <c r="D33" s="192" t="s">
        <v>1161</v>
      </c>
      <c r="E33" s="192">
        <v>617.56858886893997</v>
      </c>
      <c r="G33" s="192" t="s">
        <v>1284</v>
      </c>
      <c r="H33" s="16">
        <v>37.609927062118444</v>
      </c>
      <c r="I33" s="192">
        <v>617.79999999999995</v>
      </c>
      <c r="J33" s="192" t="s">
        <v>1450</v>
      </c>
      <c r="K33" s="192" t="s">
        <v>1293</v>
      </c>
      <c r="L33" s="11" t="s">
        <v>1469</v>
      </c>
      <c r="M33" s="11"/>
      <c r="N33" s="192">
        <v>911.7</v>
      </c>
      <c r="O33" s="192" t="s">
        <v>492</v>
      </c>
      <c r="R33" s="192">
        <v>1007.7</v>
      </c>
      <c r="S33" s="192">
        <v>1007.7</v>
      </c>
      <c r="T33" s="192" t="s">
        <v>492</v>
      </c>
      <c r="U33" s="192" t="s">
        <v>492</v>
      </c>
      <c r="V33" s="192" t="s">
        <v>492</v>
      </c>
      <c r="W33" s="192" t="s">
        <v>492</v>
      </c>
      <c r="X33" s="192" t="s">
        <v>492</v>
      </c>
      <c r="Y33" s="192">
        <v>1</v>
      </c>
      <c r="Z33" s="192">
        <v>20</v>
      </c>
      <c r="AA33" s="192" t="s">
        <v>353</v>
      </c>
      <c r="AB33" s="192" t="s">
        <v>1451</v>
      </c>
      <c r="AC33" s="192" t="s">
        <v>492</v>
      </c>
      <c r="AD33" s="192" t="s">
        <v>492</v>
      </c>
      <c r="AE33" s="192" t="s">
        <v>492</v>
      </c>
      <c r="AF33" s="192" t="s">
        <v>492</v>
      </c>
      <c r="AG33" s="192" t="s">
        <v>492</v>
      </c>
      <c r="AH33" s="192">
        <v>144.40979376999999</v>
      </c>
      <c r="AI33" s="192">
        <v>-22.961337010000001</v>
      </c>
      <c r="AJ33" s="192">
        <v>214.7</v>
      </c>
      <c r="AK33" s="102">
        <v>29934</v>
      </c>
    </row>
    <row r="34" spans="1:44" x14ac:dyDescent="0.25">
      <c r="A34" s="192">
        <v>75</v>
      </c>
      <c r="B34" s="192" t="s">
        <v>1294</v>
      </c>
      <c r="C34" s="192">
        <v>3821</v>
      </c>
      <c r="D34" s="192" t="s">
        <v>1161</v>
      </c>
      <c r="E34" s="192">
        <v>630.76811490125601</v>
      </c>
      <c r="G34" s="192" t="s">
        <v>1284</v>
      </c>
      <c r="H34" s="16">
        <v>38.413778197486494</v>
      </c>
      <c r="I34" s="192">
        <v>631</v>
      </c>
      <c r="J34" s="192" t="s">
        <v>1450</v>
      </c>
      <c r="K34" s="192" t="s">
        <v>1293</v>
      </c>
      <c r="L34" s="11" t="s">
        <v>1469</v>
      </c>
      <c r="M34" s="11"/>
      <c r="N34" s="192">
        <v>932.7</v>
      </c>
      <c r="O34" s="192" t="s">
        <v>492</v>
      </c>
      <c r="R34" s="192">
        <v>1029.7</v>
      </c>
      <c r="S34" s="192">
        <v>1028.7</v>
      </c>
      <c r="T34" s="192" t="s">
        <v>492</v>
      </c>
      <c r="U34" s="192" t="s">
        <v>492</v>
      </c>
      <c r="V34" s="192" t="s">
        <v>492</v>
      </c>
      <c r="W34" s="192" t="s">
        <v>492</v>
      </c>
      <c r="X34" s="192" t="s">
        <v>492</v>
      </c>
      <c r="Y34" s="192">
        <v>1</v>
      </c>
      <c r="Z34" s="192">
        <v>18</v>
      </c>
      <c r="AA34" s="192" t="s">
        <v>353</v>
      </c>
      <c r="AB34" s="192" t="s">
        <v>1451</v>
      </c>
      <c r="AC34" s="192" t="s">
        <v>492</v>
      </c>
      <c r="AD34" s="192" t="s">
        <v>492</v>
      </c>
      <c r="AE34" s="192" t="s">
        <v>492</v>
      </c>
      <c r="AF34" s="192" t="s">
        <v>492</v>
      </c>
      <c r="AG34" s="192" t="s">
        <v>492</v>
      </c>
      <c r="AH34" s="192">
        <v>144.40979376999999</v>
      </c>
      <c r="AI34" s="192">
        <v>-22.961337010000001</v>
      </c>
      <c r="AJ34" s="192">
        <v>214.7</v>
      </c>
      <c r="AK34" s="102">
        <v>29934</v>
      </c>
    </row>
    <row r="35" spans="1:44" x14ac:dyDescent="0.25">
      <c r="A35" s="192">
        <v>74</v>
      </c>
      <c r="B35" s="192" t="s">
        <v>1294</v>
      </c>
      <c r="C35" s="192">
        <v>3821</v>
      </c>
      <c r="D35" s="192" t="s">
        <v>1161</v>
      </c>
      <c r="E35" s="192">
        <v>644.76761220825802</v>
      </c>
      <c r="G35" s="192" t="s">
        <v>1284</v>
      </c>
      <c r="H35" s="16">
        <v>39.266347583482911</v>
      </c>
      <c r="I35" s="192">
        <v>645</v>
      </c>
      <c r="J35" s="192" t="s">
        <v>1450</v>
      </c>
      <c r="K35" s="192" t="s">
        <v>1293</v>
      </c>
      <c r="L35" s="11" t="s">
        <v>1469</v>
      </c>
      <c r="N35" s="192">
        <v>947.7</v>
      </c>
      <c r="O35" s="192" t="s">
        <v>492</v>
      </c>
      <c r="R35" s="192">
        <v>1049.7</v>
      </c>
      <c r="S35" s="192">
        <v>1050.7</v>
      </c>
      <c r="T35" s="192" t="s">
        <v>492</v>
      </c>
      <c r="U35" s="192" t="s">
        <v>492</v>
      </c>
      <c r="V35" s="192" t="s">
        <v>492</v>
      </c>
      <c r="W35" s="192" t="s">
        <v>492</v>
      </c>
      <c r="X35" s="192" t="s">
        <v>492</v>
      </c>
      <c r="Y35" s="192">
        <v>1</v>
      </c>
      <c r="Z35" s="192">
        <v>17</v>
      </c>
      <c r="AA35" s="192" t="s">
        <v>353</v>
      </c>
      <c r="AB35" s="192" t="s">
        <v>1451</v>
      </c>
      <c r="AC35" s="192" t="s">
        <v>492</v>
      </c>
      <c r="AD35" s="192" t="s">
        <v>492</v>
      </c>
      <c r="AE35" s="192" t="s">
        <v>492</v>
      </c>
      <c r="AF35" s="192" t="s">
        <v>492</v>
      </c>
      <c r="AG35" s="192" t="s">
        <v>492</v>
      </c>
      <c r="AH35" s="192">
        <v>144.40979376999999</v>
      </c>
      <c r="AI35" s="192">
        <v>-22.961337010000001</v>
      </c>
      <c r="AJ35" s="192">
        <v>214.7</v>
      </c>
      <c r="AK35" s="102">
        <v>29934</v>
      </c>
    </row>
    <row r="36" spans="1:44" x14ac:dyDescent="0.25">
      <c r="A36" s="192">
        <v>73</v>
      </c>
      <c r="B36" s="192" t="s">
        <v>1294</v>
      </c>
      <c r="C36" s="192">
        <v>3821</v>
      </c>
      <c r="D36" s="192" t="s">
        <v>1161</v>
      </c>
      <c r="E36" s="192">
        <v>664.766894075403</v>
      </c>
      <c r="G36" s="192" t="s">
        <v>1284</v>
      </c>
      <c r="H36" s="16">
        <v>40.484303849192038</v>
      </c>
      <c r="I36" s="192">
        <v>665</v>
      </c>
      <c r="J36" s="192" t="s">
        <v>1450</v>
      </c>
      <c r="K36" s="192" t="s">
        <v>1293</v>
      </c>
      <c r="L36" s="11" t="s">
        <v>1469</v>
      </c>
      <c r="N36" s="192">
        <v>975.7</v>
      </c>
      <c r="O36" s="192" t="s">
        <v>492</v>
      </c>
      <c r="R36" s="192">
        <v>1084.7</v>
      </c>
      <c r="S36" s="192">
        <v>1082.7</v>
      </c>
      <c r="T36" s="192" t="s">
        <v>492</v>
      </c>
      <c r="U36" s="192" t="s">
        <v>492</v>
      </c>
      <c r="V36" s="192" t="s">
        <v>492</v>
      </c>
      <c r="W36" s="192" t="s">
        <v>492</v>
      </c>
      <c r="X36" s="192" t="s">
        <v>492</v>
      </c>
      <c r="Y36" s="192">
        <v>1</v>
      </c>
      <c r="Z36" s="192">
        <v>16</v>
      </c>
      <c r="AA36" s="192" t="s">
        <v>353</v>
      </c>
      <c r="AB36" s="192" t="s">
        <v>1451</v>
      </c>
      <c r="AC36" s="192" t="s">
        <v>492</v>
      </c>
      <c r="AD36" s="192" t="s">
        <v>492</v>
      </c>
      <c r="AE36" s="192" t="s">
        <v>492</v>
      </c>
      <c r="AF36" s="192" t="s">
        <v>492</v>
      </c>
      <c r="AG36" s="192" t="s">
        <v>492</v>
      </c>
      <c r="AH36" s="192">
        <v>144.40979376999999</v>
      </c>
      <c r="AI36" s="192">
        <v>-22.961337010000001</v>
      </c>
      <c r="AJ36" s="192">
        <v>214.7</v>
      </c>
      <c r="AK36" s="102">
        <v>29934</v>
      </c>
    </row>
    <row r="37" spans="1:44" x14ac:dyDescent="0.25">
      <c r="A37" s="192">
        <v>72</v>
      </c>
      <c r="B37" s="192" t="s">
        <v>1294</v>
      </c>
      <c r="C37" s="192">
        <v>3821</v>
      </c>
      <c r="D37" s="192" t="s">
        <v>1161</v>
      </c>
      <c r="E37" s="192">
        <v>721.764847396768</v>
      </c>
      <c r="G37" s="192" t="s">
        <v>1285</v>
      </c>
      <c r="H37" s="16">
        <v>43.955479206463167</v>
      </c>
      <c r="I37" s="192">
        <v>722</v>
      </c>
      <c r="J37" s="192" t="s">
        <v>1452</v>
      </c>
      <c r="K37" s="192" t="s">
        <v>1293</v>
      </c>
      <c r="L37" s="11" t="s">
        <v>1469</v>
      </c>
      <c r="M37" s="192" t="s">
        <v>492</v>
      </c>
      <c r="N37" s="192">
        <v>1094.7</v>
      </c>
      <c r="O37" s="192" t="s">
        <v>492</v>
      </c>
      <c r="R37" s="192">
        <v>1173.7</v>
      </c>
      <c r="S37" s="192">
        <v>1173.7</v>
      </c>
      <c r="T37" s="192" t="s">
        <v>492</v>
      </c>
      <c r="U37" s="192" t="s">
        <v>492</v>
      </c>
      <c r="V37" s="192" t="s">
        <v>492</v>
      </c>
      <c r="W37" s="192" t="s">
        <v>492</v>
      </c>
      <c r="X37" s="192" t="s">
        <v>492</v>
      </c>
      <c r="Y37" s="192">
        <v>1</v>
      </c>
      <c r="Z37" s="192">
        <v>15</v>
      </c>
      <c r="AA37" s="192" t="s">
        <v>353</v>
      </c>
      <c r="AB37" s="192" t="s">
        <v>1451</v>
      </c>
      <c r="AC37" s="192" t="s">
        <v>492</v>
      </c>
      <c r="AD37" s="192" t="s">
        <v>492</v>
      </c>
      <c r="AE37" s="192" t="s">
        <v>492</v>
      </c>
      <c r="AF37" s="192" t="s">
        <v>492</v>
      </c>
      <c r="AG37" s="192" t="s">
        <v>492</v>
      </c>
      <c r="AH37" s="192">
        <v>144.40979376999999</v>
      </c>
      <c r="AI37" s="192">
        <v>-22.961337010000001</v>
      </c>
      <c r="AJ37" s="192">
        <v>214.7</v>
      </c>
      <c r="AK37" s="102">
        <v>29934</v>
      </c>
    </row>
    <row r="38" spans="1:44" x14ac:dyDescent="0.25">
      <c r="A38" s="192">
        <v>71</v>
      </c>
      <c r="B38" s="192" t="s">
        <v>1294</v>
      </c>
      <c r="C38" s="192">
        <v>3821</v>
      </c>
      <c r="D38" s="192" t="s">
        <v>1161</v>
      </c>
      <c r="E38" s="192">
        <v>736.764308797127</v>
      </c>
      <c r="G38" s="192" t="s">
        <v>1285</v>
      </c>
      <c r="H38" s="16">
        <v>44.868946405745035</v>
      </c>
      <c r="I38" s="192">
        <v>737</v>
      </c>
      <c r="J38" s="192" t="s">
        <v>1452</v>
      </c>
      <c r="K38" s="192" t="s">
        <v>1293</v>
      </c>
      <c r="L38" s="11" t="s">
        <v>1469</v>
      </c>
      <c r="M38" s="192" t="s">
        <v>492</v>
      </c>
      <c r="N38" s="192">
        <v>1116.7</v>
      </c>
      <c r="O38" s="192" t="s">
        <v>492</v>
      </c>
      <c r="R38" s="192">
        <v>1198.7</v>
      </c>
      <c r="S38" s="192">
        <v>1197.7</v>
      </c>
      <c r="T38" s="192" t="s">
        <v>492</v>
      </c>
      <c r="U38" s="192" t="s">
        <v>492</v>
      </c>
      <c r="V38" s="192" t="s">
        <v>492</v>
      </c>
      <c r="W38" s="192" t="s">
        <v>492</v>
      </c>
      <c r="X38" s="192" t="s">
        <v>492</v>
      </c>
      <c r="Y38" s="192">
        <v>1</v>
      </c>
      <c r="Z38" s="192">
        <v>14</v>
      </c>
      <c r="AA38" s="192" t="s">
        <v>353</v>
      </c>
      <c r="AB38" s="192" t="s">
        <v>1451</v>
      </c>
      <c r="AC38" s="192" t="s">
        <v>492</v>
      </c>
      <c r="AD38" s="192" t="s">
        <v>492</v>
      </c>
      <c r="AE38" s="192" t="s">
        <v>492</v>
      </c>
      <c r="AF38" s="192" t="s">
        <v>492</v>
      </c>
      <c r="AG38" s="192" t="s">
        <v>492</v>
      </c>
      <c r="AH38" s="192">
        <v>144.40979376999999</v>
      </c>
      <c r="AI38" s="192">
        <v>-22.961337010000001</v>
      </c>
      <c r="AJ38" s="192">
        <v>214.7</v>
      </c>
      <c r="AK38" s="102">
        <v>29934</v>
      </c>
    </row>
    <row r="39" spans="1:44" x14ac:dyDescent="0.25">
      <c r="A39" s="192">
        <v>70</v>
      </c>
      <c r="B39" s="192" t="s">
        <v>1294</v>
      </c>
      <c r="C39" s="192">
        <v>3821</v>
      </c>
      <c r="D39" s="192" t="s">
        <v>1161</v>
      </c>
      <c r="E39" s="192">
        <v>743.764057450628</v>
      </c>
      <c r="G39" s="192" t="s">
        <v>1285</v>
      </c>
      <c r="H39" s="16">
        <v>45.295231098743244</v>
      </c>
      <c r="I39" s="192">
        <v>744</v>
      </c>
      <c r="J39" s="192" t="s">
        <v>1452</v>
      </c>
      <c r="K39" s="192" t="s">
        <v>1293</v>
      </c>
      <c r="L39" s="11" t="s">
        <v>1469</v>
      </c>
      <c r="M39" s="192" t="s">
        <v>492</v>
      </c>
      <c r="N39" s="192">
        <v>1125.7</v>
      </c>
      <c r="O39" s="192" t="s">
        <v>492</v>
      </c>
      <c r="R39" s="192">
        <v>1208.7</v>
      </c>
      <c r="S39" s="192">
        <v>1209.7</v>
      </c>
      <c r="T39" s="192" t="s">
        <v>492</v>
      </c>
      <c r="U39" s="192" t="s">
        <v>492</v>
      </c>
      <c r="V39" s="192" t="s">
        <v>492</v>
      </c>
      <c r="W39" s="192" t="s">
        <v>492</v>
      </c>
      <c r="X39" s="192" t="s">
        <v>492</v>
      </c>
      <c r="Y39" s="192">
        <v>1</v>
      </c>
      <c r="Z39" s="192">
        <v>13</v>
      </c>
      <c r="AA39" s="192" t="s">
        <v>353</v>
      </c>
      <c r="AB39" s="192" t="s">
        <v>1451</v>
      </c>
      <c r="AC39" s="192" t="s">
        <v>492</v>
      </c>
      <c r="AD39" s="192" t="s">
        <v>492</v>
      </c>
      <c r="AE39" s="192" t="s">
        <v>492</v>
      </c>
      <c r="AF39" s="192" t="s">
        <v>492</v>
      </c>
      <c r="AG39" s="192" t="s">
        <v>492</v>
      </c>
      <c r="AH39" s="192">
        <v>144.40979376999999</v>
      </c>
      <c r="AI39" s="192">
        <v>-22.961337010000001</v>
      </c>
      <c r="AJ39" s="192">
        <v>214.7</v>
      </c>
      <c r="AK39" s="102">
        <v>29934</v>
      </c>
    </row>
    <row r="40" spans="1:44" x14ac:dyDescent="0.25">
      <c r="A40" s="192">
        <v>69</v>
      </c>
      <c r="B40" s="192" t="s">
        <v>1294</v>
      </c>
      <c r="C40" s="192">
        <v>3821</v>
      </c>
      <c r="D40" s="192" t="s">
        <v>1161</v>
      </c>
      <c r="E40" s="192">
        <v>787.762477558348</v>
      </c>
      <c r="G40" s="192" t="s">
        <v>1459</v>
      </c>
      <c r="H40" s="16">
        <v>47.974734883303391</v>
      </c>
      <c r="I40" s="192">
        <v>788</v>
      </c>
      <c r="J40" s="192" t="s">
        <v>1452</v>
      </c>
      <c r="K40" s="192" t="s">
        <v>1293</v>
      </c>
      <c r="L40" s="11" t="s">
        <v>1469</v>
      </c>
      <c r="M40" s="192" t="s">
        <v>492</v>
      </c>
      <c r="N40" s="192">
        <v>1191.7</v>
      </c>
      <c r="O40" s="192" t="s">
        <v>492</v>
      </c>
      <c r="R40" s="192">
        <v>1280.7</v>
      </c>
      <c r="S40" s="192">
        <v>1278.7</v>
      </c>
      <c r="T40" s="192" t="s">
        <v>492</v>
      </c>
      <c r="U40" s="192" t="s">
        <v>492</v>
      </c>
      <c r="V40" s="192" t="s">
        <v>492</v>
      </c>
      <c r="W40" s="192" t="s">
        <v>492</v>
      </c>
      <c r="X40" s="192" t="s">
        <v>492</v>
      </c>
      <c r="Y40" s="192">
        <v>1</v>
      </c>
      <c r="Z40" s="192">
        <v>12</v>
      </c>
      <c r="AA40" s="192" t="s">
        <v>353</v>
      </c>
      <c r="AB40" s="192" t="s">
        <v>1451</v>
      </c>
      <c r="AC40" s="192" t="s">
        <v>492</v>
      </c>
      <c r="AD40" s="192" t="s">
        <v>492</v>
      </c>
      <c r="AE40" s="192" t="s">
        <v>492</v>
      </c>
      <c r="AF40" s="192" t="s">
        <v>492</v>
      </c>
      <c r="AG40" s="192" t="s">
        <v>492</v>
      </c>
      <c r="AH40" s="192">
        <v>144.40979376999999</v>
      </c>
      <c r="AI40" s="192">
        <v>-22.961337010000001</v>
      </c>
      <c r="AJ40" s="192">
        <v>214.7</v>
      </c>
      <c r="AK40" s="102">
        <v>29934</v>
      </c>
    </row>
    <row r="41" spans="1:44" x14ac:dyDescent="0.25">
      <c r="A41" s="192">
        <v>68</v>
      </c>
      <c r="B41" s="192" t="s">
        <v>1294</v>
      </c>
      <c r="C41" s="192">
        <v>3821</v>
      </c>
      <c r="D41" s="192" t="s">
        <v>1161</v>
      </c>
      <c r="E41" s="192">
        <v>793.26228007181305</v>
      </c>
      <c r="G41" s="192" t="s">
        <v>1459</v>
      </c>
      <c r="H41" s="16">
        <v>48.30967285637341</v>
      </c>
      <c r="I41" s="192">
        <v>793.5</v>
      </c>
      <c r="J41" s="192" t="s">
        <v>1452</v>
      </c>
      <c r="K41" s="192" t="s">
        <v>1293</v>
      </c>
      <c r="L41" s="11" t="s">
        <v>1469</v>
      </c>
      <c r="M41" s="192" t="s">
        <v>492</v>
      </c>
      <c r="N41" s="192">
        <v>1193.7</v>
      </c>
      <c r="O41" s="192" t="s">
        <v>492</v>
      </c>
      <c r="R41" s="192">
        <v>1288.7</v>
      </c>
      <c r="S41" s="192">
        <v>1288.7</v>
      </c>
      <c r="T41" s="192" t="s">
        <v>492</v>
      </c>
      <c r="U41" s="192" t="s">
        <v>492</v>
      </c>
      <c r="V41" s="192" t="s">
        <v>492</v>
      </c>
      <c r="W41" s="192" t="s">
        <v>492</v>
      </c>
      <c r="X41" s="192" t="s">
        <v>492</v>
      </c>
      <c r="Y41" s="192">
        <v>1</v>
      </c>
      <c r="Z41" s="192">
        <v>11</v>
      </c>
      <c r="AA41" s="192" t="s">
        <v>353</v>
      </c>
      <c r="AB41" s="192" t="s">
        <v>1451</v>
      </c>
      <c r="AC41" s="192" t="s">
        <v>492</v>
      </c>
      <c r="AD41" s="192" t="s">
        <v>492</v>
      </c>
      <c r="AE41" s="192" t="s">
        <v>492</v>
      </c>
      <c r="AF41" s="192" t="s">
        <v>492</v>
      </c>
      <c r="AG41" s="192" t="s">
        <v>492</v>
      </c>
      <c r="AH41" s="192">
        <v>144.40979376999999</v>
      </c>
      <c r="AI41" s="192">
        <v>-22.961337010000001</v>
      </c>
      <c r="AJ41" s="192">
        <v>214.7</v>
      </c>
      <c r="AK41" s="102">
        <v>29934</v>
      </c>
    </row>
    <row r="42" spans="1:44" x14ac:dyDescent="0.25">
      <c r="A42" s="192">
        <v>67</v>
      </c>
      <c r="B42" s="192" t="s">
        <v>1294</v>
      </c>
      <c r="C42" s="192">
        <v>3821</v>
      </c>
      <c r="D42" s="192" t="s">
        <v>1161</v>
      </c>
      <c r="E42" s="192">
        <v>875.76049874220701</v>
      </c>
      <c r="G42" s="192" t="s">
        <v>873</v>
      </c>
      <c r="H42" s="16">
        <v>53.333814373400408</v>
      </c>
      <c r="I42" s="192">
        <v>876</v>
      </c>
      <c r="J42" s="192" t="s">
        <v>1450</v>
      </c>
      <c r="K42" s="192" t="s">
        <v>1293</v>
      </c>
      <c r="L42" s="11" t="s">
        <v>1469</v>
      </c>
      <c r="M42" s="192" t="s">
        <v>492</v>
      </c>
      <c r="N42" s="192">
        <v>1285.7</v>
      </c>
      <c r="O42" s="192" t="s">
        <v>492</v>
      </c>
      <c r="R42" s="192">
        <v>1420.7</v>
      </c>
      <c r="S42" s="192">
        <v>1418.7</v>
      </c>
      <c r="T42" s="192" t="s">
        <v>492</v>
      </c>
      <c r="U42" s="192" t="s">
        <v>492</v>
      </c>
      <c r="V42" s="192" t="s">
        <v>492</v>
      </c>
      <c r="W42" s="192" t="s">
        <v>492</v>
      </c>
      <c r="X42" s="192" t="s">
        <v>492</v>
      </c>
      <c r="Y42" s="192">
        <v>1</v>
      </c>
      <c r="Z42" s="192">
        <v>10</v>
      </c>
      <c r="AA42" s="192" t="s">
        <v>353</v>
      </c>
      <c r="AB42" s="192" t="s">
        <v>1451</v>
      </c>
      <c r="AC42" s="192" t="s">
        <v>492</v>
      </c>
      <c r="AD42" s="192" t="s">
        <v>492</v>
      </c>
      <c r="AE42" s="192" t="s">
        <v>492</v>
      </c>
      <c r="AF42" s="192" t="s">
        <v>492</v>
      </c>
      <c r="AG42" s="192" t="s">
        <v>492</v>
      </c>
      <c r="AH42" s="192">
        <v>144.40979376999999</v>
      </c>
      <c r="AI42" s="192">
        <v>-22.961337010000001</v>
      </c>
      <c r="AJ42" s="192">
        <v>214.7</v>
      </c>
      <c r="AK42" s="102">
        <v>29934</v>
      </c>
      <c r="AQ42" s="11"/>
      <c r="AR42" s="11"/>
    </row>
    <row r="43" spans="1:44" x14ac:dyDescent="0.25">
      <c r="A43" s="192">
        <v>66</v>
      </c>
      <c r="B43" s="192" t="s">
        <v>1294</v>
      </c>
      <c r="C43" s="192">
        <v>3821</v>
      </c>
      <c r="D43" s="192" t="s">
        <v>1161</v>
      </c>
      <c r="E43" s="192">
        <v>890.76089248605399</v>
      </c>
      <c r="G43" s="192" t="s">
        <v>873</v>
      </c>
      <c r="H43" s="16">
        <v>54.247338352400689</v>
      </c>
      <c r="I43" s="192">
        <v>891</v>
      </c>
      <c r="J43" s="192" t="s">
        <v>1450</v>
      </c>
      <c r="K43" s="192" t="s">
        <v>1293</v>
      </c>
      <c r="L43" s="11" t="s">
        <v>1469</v>
      </c>
      <c r="M43" s="192" t="s">
        <v>492</v>
      </c>
      <c r="N43" s="192">
        <v>1306.7</v>
      </c>
      <c r="O43" s="192" t="s">
        <v>492</v>
      </c>
      <c r="R43" s="192">
        <v>1444.7</v>
      </c>
      <c r="S43" s="192">
        <v>1443.7</v>
      </c>
      <c r="T43" s="192" t="s">
        <v>492</v>
      </c>
      <c r="U43" s="192" t="s">
        <v>492</v>
      </c>
      <c r="V43" s="192" t="s">
        <v>492</v>
      </c>
      <c r="W43" s="192" t="s">
        <v>492</v>
      </c>
      <c r="X43" s="192" t="s">
        <v>492</v>
      </c>
      <c r="Y43" s="192">
        <v>1</v>
      </c>
      <c r="Z43" s="192">
        <v>9</v>
      </c>
      <c r="AA43" s="192" t="s">
        <v>353</v>
      </c>
      <c r="AB43" s="192" t="s">
        <v>1451</v>
      </c>
      <c r="AC43" s="192" t="s">
        <v>492</v>
      </c>
      <c r="AD43" s="192" t="s">
        <v>492</v>
      </c>
      <c r="AE43" s="192" t="s">
        <v>492</v>
      </c>
      <c r="AF43" s="192" t="s">
        <v>492</v>
      </c>
      <c r="AG43" s="192" t="s">
        <v>492</v>
      </c>
      <c r="AH43" s="192">
        <v>144.40979376999999</v>
      </c>
      <c r="AI43" s="192">
        <v>-22.961337010000001</v>
      </c>
      <c r="AJ43" s="192">
        <v>214.7</v>
      </c>
      <c r="AK43" s="102">
        <v>29934</v>
      </c>
      <c r="AQ43" s="11"/>
      <c r="AR43" s="11"/>
    </row>
    <row r="44" spans="1:44" x14ac:dyDescent="0.25">
      <c r="A44" s="192">
        <v>65</v>
      </c>
      <c r="B44" s="192" t="s">
        <v>1294</v>
      </c>
      <c r="C44" s="192">
        <v>3821</v>
      </c>
      <c r="D44" s="192" t="s">
        <v>1161</v>
      </c>
      <c r="E44" s="192">
        <v>897.26106310838804</v>
      </c>
      <c r="G44" s="192" t="s">
        <v>873</v>
      </c>
      <c r="H44" s="16">
        <v>54.643198743300829</v>
      </c>
      <c r="I44" s="192">
        <v>897.5</v>
      </c>
      <c r="J44" s="192" t="s">
        <v>1450</v>
      </c>
      <c r="K44" s="192" t="s">
        <v>1293</v>
      </c>
      <c r="L44" s="11" t="s">
        <v>1469</v>
      </c>
      <c r="M44" s="192" t="s">
        <v>492</v>
      </c>
      <c r="N44" s="192">
        <v>1315.7</v>
      </c>
      <c r="O44" s="192" t="s">
        <v>492</v>
      </c>
      <c r="R44" s="192">
        <v>1455.7</v>
      </c>
      <c r="S44" s="192">
        <v>1453.7</v>
      </c>
      <c r="T44" s="192" t="s">
        <v>492</v>
      </c>
      <c r="U44" s="192" t="s">
        <v>492</v>
      </c>
      <c r="V44" s="192" t="s">
        <v>492</v>
      </c>
      <c r="W44" s="192" t="s">
        <v>492</v>
      </c>
      <c r="X44" s="192" t="s">
        <v>492</v>
      </c>
      <c r="Y44" s="192">
        <v>1</v>
      </c>
      <c r="Z44" s="192">
        <v>8</v>
      </c>
      <c r="AA44" s="192" t="s">
        <v>353</v>
      </c>
      <c r="AB44" s="192" t="s">
        <v>1451</v>
      </c>
      <c r="AC44" s="192" t="s">
        <v>492</v>
      </c>
      <c r="AD44" s="192" t="s">
        <v>492</v>
      </c>
      <c r="AE44" s="192" t="s">
        <v>492</v>
      </c>
      <c r="AF44" s="192" t="s">
        <v>492</v>
      </c>
      <c r="AG44" s="192" t="s">
        <v>492</v>
      </c>
      <c r="AH44" s="192">
        <v>144.40979376999999</v>
      </c>
      <c r="AI44" s="192">
        <v>-22.961337010000001</v>
      </c>
      <c r="AJ44" s="192">
        <v>214.7</v>
      </c>
      <c r="AK44" s="102">
        <v>29934</v>
      </c>
      <c r="AQ44" s="11"/>
      <c r="AR44" s="11"/>
    </row>
    <row r="45" spans="1:44" x14ac:dyDescent="0.25">
      <c r="A45" s="192">
        <v>64</v>
      </c>
      <c r="B45" s="192" t="s">
        <v>1294</v>
      </c>
      <c r="C45" s="192">
        <v>3821</v>
      </c>
      <c r="D45" s="192" t="s">
        <v>1161</v>
      </c>
      <c r="E45" s="192">
        <v>916.761574975391</v>
      </c>
      <c r="G45" s="192" t="s">
        <v>873</v>
      </c>
      <c r="H45" s="16">
        <v>55.830779916001312</v>
      </c>
      <c r="I45" s="192">
        <v>917</v>
      </c>
      <c r="J45" s="192" t="s">
        <v>1450</v>
      </c>
      <c r="K45" s="192" t="s">
        <v>1293</v>
      </c>
      <c r="L45" s="11" t="s">
        <v>1469</v>
      </c>
      <c r="M45" s="192" t="s">
        <v>492</v>
      </c>
      <c r="N45" s="192">
        <v>1342.7</v>
      </c>
      <c r="O45" s="192" t="s">
        <v>492</v>
      </c>
      <c r="R45" s="192">
        <v>1485.7</v>
      </c>
      <c r="S45" s="192">
        <v>1485.7</v>
      </c>
      <c r="T45" s="192" t="s">
        <v>492</v>
      </c>
      <c r="U45" s="192" t="s">
        <v>492</v>
      </c>
      <c r="V45" s="192" t="s">
        <v>492</v>
      </c>
      <c r="W45" s="192" t="s">
        <v>492</v>
      </c>
      <c r="X45" s="192" t="s">
        <v>492</v>
      </c>
      <c r="Y45" s="192">
        <v>1</v>
      </c>
      <c r="Z45" s="192">
        <v>7</v>
      </c>
      <c r="AA45" s="192" t="s">
        <v>353</v>
      </c>
      <c r="AB45" s="192" t="s">
        <v>1451</v>
      </c>
      <c r="AC45" s="192" t="s">
        <v>492</v>
      </c>
      <c r="AD45" s="192" t="s">
        <v>492</v>
      </c>
      <c r="AE45" s="192" t="s">
        <v>492</v>
      </c>
      <c r="AF45" s="192" t="s">
        <v>492</v>
      </c>
      <c r="AG45" s="192" t="s">
        <v>492</v>
      </c>
      <c r="AH45" s="192">
        <v>144.40979376999999</v>
      </c>
      <c r="AI45" s="192">
        <v>-22.961337010000001</v>
      </c>
      <c r="AJ45" s="192">
        <v>214.7</v>
      </c>
      <c r="AK45" s="102">
        <v>29934</v>
      </c>
      <c r="AQ45" s="11"/>
      <c r="AR45" s="11"/>
    </row>
    <row r="46" spans="1:44" x14ac:dyDescent="0.25">
      <c r="A46" s="192">
        <v>63</v>
      </c>
      <c r="B46" s="192" t="s">
        <v>1294</v>
      </c>
      <c r="C46" s="192">
        <v>3821</v>
      </c>
      <c r="D46" s="192" t="s">
        <v>1161</v>
      </c>
      <c r="E46" s="192">
        <v>930.261929344853</v>
      </c>
      <c r="G46" s="192" t="s">
        <v>873</v>
      </c>
      <c r="H46" s="16">
        <v>56.65295149710154</v>
      </c>
      <c r="I46" s="192">
        <v>930.5</v>
      </c>
      <c r="J46" s="192" t="s">
        <v>1450</v>
      </c>
      <c r="K46" s="192" t="s">
        <v>1293</v>
      </c>
      <c r="L46" s="11" t="s">
        <v>1469</v>
      </c>
      <c r="M46" s="192" t="s">
        <v>492</v>
      </c>
      <c r="N46" s="192">
        <v>1360.7</v>
      </c>
      <c r="O46" s="192" t="s">
        <v>492</v>
      </c>
      <c r="R46" s="192">
        <v>1509.7</v>
      </c>
      <c r="S46" s="192">
        <v>1507.7</v>
      </c>
      <c r="T46" s="192" t="s">
        <v>492</v>
      </c>
      <c r="U46" s="192" t="s">
        <v>492</v>
      </c>
      <c r="V46" s="192" t="s">
        <v>492</v>
      </c>
      <c r="W46" s="192" t="s">
        <v>492</v>
      </c>
      <c r="X46" s="192" t="s">
        <v>492</v>
      </c>
      <c r="Y46" s="192">
        <v>1</v>
      </c>
      <c r="Z46" s="192">
        <v>6</v>
      </c>
      <c r="AA46" s="192" t="s">
        <v>353</v>
      </c>
      <c r="AB46" s="192" t="s">
        <v>1451</v>
      </c>
      <c r="AC46" s="192" t="s">
        <v>492</v>
      </c>
      <c r="AD46" s="192" t="s">
        <v>492</v>
      </c>
      <c r="AE46" s="192" t="s">
        <v>492</v>
      </c>
      <c r="AF46" s="192" t="s">
        <v>492</v>
      </c>
      <c r="AG46" s="192" t="s">
        <v>492</v>
      </c>
      <c r="AH46" s="192">
        <v>144.40979376999999</v>
      </c>
      <c r="AI46" s="192">
        <v>-22.961337010000001</v>
      </c>
      <c r="AJ46" s="192">
        <v>214.7</v>
      </c>
      <c r="AK46" s="102">
        <v>29934</v>
      </c>
      <c r="AQ46" s="11"/>
      <c r="AR46" s="11"/>
    </row>
    <row r="47" spans="1:44" x14ac:dyDescent="0.25">
      <c r="A47" s="192">
        <v>62</v>
      </c>
      <c r="B47" s="192" t="s">
        <v>1294</v>
      </c>
      <c r="C47" s="192">
        <v>3821</v>
      </c>
      <c r="D47" s="192" t="s">
        <v>1161</v>
      </c>
      <c r="E47" s="192">
        <v>945.76233621349604</v>
      </c>
      <c r="G47" s="192" t="s">
        <v>873</v>
      </c>
      <c r="H47" s="16">
        <v>57.596926275401906</v>
      </c>
      <c r="I47" s="192">
        <v>946</v>
      </c>
      <c r="J47" s="192" t="s">
        <v>1450</v>
      </c>
      <c r="K47" s="192" t="s">
        <v>1293</v>
      </c>
      <c r="L47" s="11" t="s">
        <v>1469</v>
      </c>
      <c r="M47" s="192" t="s">
        <v>492</v>
      </c>
      <c r="N47" s="192">
        <v>1382.7</v>
      </c>
      <c r="O47" s="192" t="s">
        <v>492</v>
      </c>
      <c r="R47" s="192">
        <v>1533.7</v>
      </c>
      <c r="S47" s="192">
        <v>1531.7</v>
      </c>
      <c r="T47" s="192" t="s">
        <v>492</v>
      </c>
      <c r="U47" s="192" t="s">
        <v>492</v>
      </c>
      <c r="V47" s="192" t="s">
        <v>492</v>
      </c>
      <c r="W47" s="192" t="s">
        <v>492</v>
      </c>
      <c r="X47" s="192" t="s">
        <v>492</v>
      </c>
      <c r="Y47" s="192">
        <v>1</v>
      </c>
      <c r="Z47" s="192">
        <v>5</v>
      </c>
      <c r="AA47" s="192" t="s">
        <v>353</v>
      </c>
      <c r="AB47" s="192" t="s">
        <v>1451</v>
      </c>
      <c r="AC47" s="192" t="s">
        <v>492</v>
      </c>
      <c r="AD47" s="192" t="s">
        <v>492</v>
      </c>
      <c r="AE47" s="192" t="s">
        <v>492</v>
      </c>
      <c r="AF47" s="192" t="s">
        <v>492</v>
      </c>
      <c r="AG47" s="192" t="s">
        <v>492</v>
      </c>
      <c r="AH47" s="192">
        <v>144.40979376999999</v>
      </c>
      <c r="AI47" s="192">
        <v>-22.961337010000001</v>
      </c>
      <c r="AJ47" s="192">
        <v>214.7</v>
      </c>
      <c r="AK47" s="102">
        <v>29934</v>
      </c>
    </row>
    <row r="48" spans="1:44" x14ac:dyDescent="0.25">
      <c r="A48" s="192">
        <v>61</v>
      </c>
      <c r="B48" s="192" t="s">
        <v>1294</v>
      </c>
      <c r="C48" s="192">
        <v>3821</v>
      </c>
      <c r="D48" s="192" t="s">
        <v>1161</v>
      </c>
      <c r="E48" s="192">
        <v>960.76272995734405</v>
      </c>
      <c r="G48" s="192" t="s">
        <v>873</v>
      </c>
      <c r="H48" s="16">
        <v>58.510450254402251</v>
      </c>
      <c r="I48" s="192">
        <v>961</v>
      </c>
      <c r="J48" s="192" t="s">
        <v>1450</v>
      </c>
      <c r="K48" s="192" t="s">
        <v>1293</v>
      </c>
      <c r="L48" s="11" t="s">
        <v>1469</v>
      </c>
      <c r="M48" s="192" t="s">
        <v>492</v>
      </c>
      <c r="N48" s="192">
        <v>1403.7</v>
      </c>
      <c r="O48" s="192" t="s">
        <v>492</v>
      </c>
      <c r="R48" s="192">
        <v>1557.7</v>
      </c>
      <c r="S48" s="192">
        <v>1555.7</v>
      </c>
      <c r="T48" s="192" t="s">
        <v>492</v>
      </c>
      <c r="U48" s="192" t="s">
        <v>492</v>
      </c>
      <c r="V48" s="192" t="s">
        <v>492</v>
      </c>
      <c r="W48" s="192" t="s">
        <v>492</v>
      </c>
      <c r="X48" s="192" t="s">
        <v>492</v>
      </c>
      <c r="Y48" s="192">
        <v>1</v>
      </c>
      <c r="Z48" s="192">
        <v>4</v>
      </c>
      <c r="AA48" s="192" t="s">
        <v>353</v>
      </c>
      <c r="AB48" s="192" t="s">
        <v>1451</v>
      </c>
      <c r="AC48" s="192" t="s">
        <v>492</v>
      </c>
      <c r="AD48" s="192" t="s">
        <v>492</v>
      </c>
      <c r="AE48" s="192" t="s">
        <v>492</v>
      </c>
      <c r="AF48" s="192" t="s">
        <v>492</v>
      </c>
      <c r="AG48" s="192" t="s">
        <v>492</v>
      </c>
      <c r="AH48" s="192">
        <v>144.40979376999999</v>
      </c>
      <c r="AI48" s="192">
        <v>-22.961337010000001</v>
      </c>
      <c r="AJ48" s="192">
        <v>214.7</v>
      </c>
      <c r="AK48" s="102">
        <v>29934</v>
      </c>
      <c r="AQ48" s="11"/>
      <c r="AR48" s="11"/>
    </row>
    <row r="49" spans="1:42" s="24" customFormat="1" x14ac:dyDescent="0.25">
      <c r="A49" s="24">
        <v>37</v>
      </c>
      <c r="B49" s="24" t="s">
        <v>44</v>
      </c>
      <c r="C49" s="24">
        <v>3830</v>
      </c>
      <c r="D49" s="24" t="s">
        <v>189</v>
      </c>
      <c r="E49" s="24">
        <v>2764.01</v>
      </c>
      <c r="G49" s="24" t="s">
        <v>884</v>
      </c>
      <c r="I49" s="24">
        <v>2764.4</v>
      </c>
      <c r="J49" s="24" t="s">
        <v>1456</v>
      </c>
      <c r="K49" s="24" t="s">
        <v>1437</v>
      </c>
      <c r="L49" s="24">
        <v>2738.49</v>
      </c>
      <c r="M49" s="24">
        <v>2767.45</v>
      </c>
      <c r="N49" s="24">
        <v>3898.7</v>
      </c>
      <c r="Q49" s="24" t="s">
        <v>492</v>
      </c>
      <c r="R49" s="24" t="s">
        <v>492</v>
      </c>
      <c r="S49" s="24" t="s">
        <v>492</v>
      </c>
      <c r="U49" s="24" t="s">
        <v>492</v>
      </c>
      <c r="V49" s="24" t="s">
        <v>492</v>
      </c>
      <c r="W49" s="24" t="s">
        <v>492</v>
      </c>
      <c r="X49" s="24" t="s">
        <v>492</v>
      </c>
      <c r="Y49" s="24" t="s">
        <v>492</v>
      </c>
      <c r="Z49" s="24">
        <v>8</v>
      </c>
      <c r="AC49" s="24" t="s">
        <v>492</v>
      </c>
      <c r="AD49" s="24" t="s">
        <v>492</v>
      </c>
      <c r="AE49" s="24" t="s">
        <v>492</v>
      </c>
      <c r="AF49" s="24" t="s">
        <v>492</v>
      </c>
      <c r="AG49" s="24" t="s">
        <v>492</v>
      </c>
      <c r="AH49" s="24">
        <v>145.97667823</v>
      </c>
      <c r="AI49" s="24">
        <v>-22.190957690000001</v>
      </c>
      <c r="AJ49" s="24">
        <v>293.81</v>
      </c>
      <c r="AK49" s="220">
        <v>23568</v>
      </c>
    </row>
    <row r="50" spans="1:42" s="24" customFormat="1" x14ac:dyDescent="0.25">
      <c r="A50" s="24">
        <v>21</v>
      </c>
      <c r="B50" s="24" t="s">
        <v>44</v>
      </c>
      <c r="C50" s="24">
        <v>3825</v>
      </c>
      <c r="D50" s="24" t="s">
        <v>1174</v>
      </c>
      <c r="E50" s="24">
        <v>1882.64698867416</v>
      </c>
      <c r="G50" s="24" t="s">
        <v>1301</v>
      </c>
      <c r="I50" s="24">
        <v>1883.27</v>
      </c>
      <c r="J50" s="24" t="s">
        <v>1456</v>
      </c>
      <c r="K50" s="24" t="s">
        <v>1437</v>
      </c>
      <c r="L50" s="24">
        <v>1877.48</v>
      </c>
      <c r="M50" s="24">
        <v>1985.98</v>
      </c>
      <c r="N50" s="24">
        <v>2546.6999999999998</v>
      </c>
      <c r="Q50" s="24" t="s">
        <v>492</v>
      </c>
      <c r="R50" s="24" t="s">
        <v>492</v>
      </c>
      <c r="S50" s="24" t="s">
        <v>492</v>
      </c>
      <c r="U50" s="24" t="s">
        <v>492</v>
      </c>
      <c r="V50" s="24" t="s">
        <v>492</v>
      </c>
      <c r="W50" s="24" t="s">
        <v>492</v>
      </c>
      <c r="X50" s="24" t="s">
        <v>492</v>
      </c>
      <c r="Y50" s="24" t="s">
        <v>492</v>
      </c>
      <c r="Z50" s="24">
        <v>2</v>
      </c>
      <c r="AC50" s="24" t="s">
        <v>492</v>
      </c>
      <c r="AD50" s="24" t="s">
        <v>492</v>
      </c>
      <c r="AE50" s="24" t="s">
        <v>492</v>
      </c>
      <c r="AF50" s="24" t="s">
        <v>492</v>
      </c>
      <c r="AG50" s="24" t="s">
        <v>492</v>
      </c>
      <c r="AH50" s="24">
        <v>144.71947122</v>
      </c>
      <c r="AI50" s="24">
        <v>-23.12152472</v>
      </c>
      <c r="AJ50" s="24">
        <v>235.9</v>
      </c>
      <c r="AK50" s="220">
        <v>25344</v>
      </c>
    </row>
    <row r="51" spans="1:42" s="24" customFormat="1" x14ac:dyDescent="0.25">
      <c r="A51" s="24">
        <v>22</v>
      </c>
      <c r="B51" s="24" t="s">
        <v>44</v>
      </c>
      <c r="C51" s="24">
        <v>3825</v>
      </c>
      <c r="D51" s="24" t="s">
        <v>1174</v>
      </c>
      <c r="E51" s="24">
        <v>1724.54102494577</v>
      </c>
      <c r="G51" s="24" t="s">
        <v>878</v>
      </c>
      <c r="H51" s="24">
        <v>82.22</v>
      </c>
      <c r="I51" s="24">
        <v>1725.08</v>
      </c>
      <c r="J51" s="24" t="s">
        <v>1456</v>
      </c>
      <c r="K51" s="24" t="s">
        <v>1437</v>
      </c>
      <c r="L51" s="24">
        <v>1723.56</v>
      </c>
      <c r="M51" s="24">
        <v>1779.95</v>
      </c>
      <c r="N51" s="24">
        <v>2157.6999999999998</v>
      </c>
      <c r="Q51" s="24" t="s">
        <v>492</v>
      </c>
      <c r="R51" s="24" t="s">
        <v>492</v>
      </c>
      <c r="S51" s="24" t="s">
        <v>492</v>
      </c>
      <c r="T51" s="24" t="s">
        <v>1280</v>
      </c>
      <c r="U51" s="24" t="s">
        <v>492</v>
      </c>
      <c r="V51" s="24" t="s">
        <v>492</v>
      </c>
      <c r="W51" s="24" t="s">
        <v>492</v>
      </c>
      <c r="X51" s="24" t="s">
        <v>492</v>
      </c>
      <c r="Y51" s="24" t="s">
        <v>492</v>
      </c>
      <c r="Z51" s="24">
        <v>5</v>
      </c>
      <c r="AC51" s="24" t="s">
        <v>492</v>
      </c>
      <c r="AD51" s="24" t="s">
        <v>492</v>
      </c>
      <c r="AE51" s="24" t="s">
        <v>492</v>
      </c>
      <c r="AF51" s="24" t="s">
        <v>492</v>
      </c>
      <c r="AG51" s="24" t="s">
        <v>492</v>
      </c>
      <c r="AH51" s="24">
        <v>144.71947122</v>
      </c>
      <c r="AI51" s="24">
        <v>-23.12152472</v>
      </c>
      <c r="AJ51" s="24">
        <v>235.9</v>
      </c>
      <c r="AK51" s="220">
        <v>25344</v>
      </c>
    </row>
    <row r="52" spans="1:42" s="24" customFormat="1" x14ac:dyDescent="0.25">
      <c r="A52" s="24">
        <v>38</v>
      </c>
      <c r="B52" s="24" t="s">
        <v>44</v>
      </c>
      <c r="C52" s="24">
        <v>3830</v>
      </c>
      <c r="D52" s="24" t="s">
        <v>189</v>
      </c>
      <c r="E52" s="24">
        <v>3155.23175922474</v>
      </c>
      <c r="G52" s="24" t="s">
        <v>884</v>
      </c>
      <c r="I52" s="24">
        <v>3155.75</v>
      </c>
      <c r="J52" s="24" t="s">
        <v>1456</v>
      </c>
      <c r="K52" s="24" t="s">
        <v>1279</v>
      </c>
      <c r="L52" s="24">
        <v>3149.04</v>
      </c>
      <c r="M52" s="24">
        <v>3168.24</v>
      </c>
      <c r="N52" s="24">
        <v>2004.7</v>
      </c>
      <c r="Q52" s="24" t="s">
        <v>492</v>
      </c>
      <c r="R52" s="24" t="s">
        <v>492</v>
      </c>
      <c r="S52" s="24" t="s">
        <v>492</v>
      </c>
      <c r="U52" s="24" t="s">
        <v>492</v>
      </c>
      <c r="V52" s="24" t="s">
        <v>492</v>
      </c>
      <c r="W52" s="24" t="s">
        <v>492</v>
      </c>
      <c r="X52" s="24" t="s">
        <v>492</v>
      </c>
      <c r="Y52" s="24" t="s">
        <v>492</v>
      </c>
      <c r="Z52" s="24">
        <v>9</v>
      </c>
      <c r="AC52" s="24" t="s">
        <v>492</v>
      </c>
      <c r="AD52" s="24" t="s">
        <v>492</v>
      </c>
      <c r="AE52" s="24" t="s">
        <v>492</v>
      </c>
      <c r="AF52" s="24" t="s">
        <v>492</v>
      </c>
      <c r="AG52" s="24" t="s">
        <v>492</v>
      </c>
      <c r="AH52" s="24">
        <v>145.97667823</v>
      </c>
      <c r="AI52" s="24">
        <v>-22.190957690000001</v>
      </c>
      <c r="AJ52" s="24">
        <v>293.81</v>
      </c>
      <c r="AK52" s="220">
        <v>23568</v>
      </c>
    </row>
    <row r="53" spans="1:42" s="24" customFormat="1" x14ac:dyDescent="0.25">
      <c r="A53" s="24">
        <v>40</v>
      </c>
      <c r="B53" s="24" t="s">
        <v>44</v>
      </c>
      <c r="C53" s="24">
        <v>3831</v>
      </c>
      <c r="D53" s="24" t="s">
        <v>600</v>
      </c>
      <c r="E53" s="24">
        <v>1011.51</v>
      </c>
      <c r="G53" s="24" t="s">
        <v>869</v>
      </c>
      <c r="I53" s="24">
        <v>1011.58</v>
      </c>
      <c r="J53" s="24" t="s">
        <v>1438</v>
      </c>
      <c r="K53" s="24" t="s">
        <v>1279</v>
      </c>
      <c r="L53" s="24">
        <v>1006.4</v>
      </c>
      <c r="M53" s="24">
        <v>1016.76</v>
      </c>
      <c r="N53" s="24">
        <v>1544.7</v>
      </c>
      <c r="Q53" s="24" t="s">
        <v>492</v>
      </c>
      <c r="R53" s="24" t="s">
        <v>492</v>
      </c>
      <c r="S53" s="24" t="s">
        <v>492</v>
      </c>
      <c r="U53" s="24" t="s">
        <v>492</v>
      </c>
      <c r="V53" s="24" t="s">
        <v>492</v>
      </c>
      <c r="W53" s="24" t="s">
        <v>492</v>
      </c>
      <c r="X53" s="24" t="s">
        <v>492</v>
      </c>
      <c r="Y53" s="24" t="s">
        <v>492</v>
      </c>
      <c r="Z53" s="24">
        <v>4</v>
      </c>
      <c r="AC53" s="24" t="s">
        <v>492</v>
      </c>
      <c r="AD53" s="24" t="s">
        <v>492</v>
      </c>
      <c r="AE53" s="24" t="s">
        <v>492</v>
      </c>
      <c r="AF53" s="24" t="s">
        <v>492</v>
      </c>
      <c r="AG53" s="24" t="s">
        <v>492</v>
      </c>
      <c r="AH53" s="24">
        <v>145.32196766999999</v>
      </c>
      <c r="AI53" s="24">
        <v>-23.617350040000002</v>
      </c>
      <c r="AJ53" s="24">
        <v>268.7</v>
      </c>
      <c r="AK53" s="220">
        <v>23048</v>
      </c>
    </row>
    <row r="54" spans="1:42" s="24" customFormat="1" x14ac:dyDescent="0.25">
      <c r="A54" s="24">
        <v>41</v>
      </c>
      <c r="B54" s="24" t="s">
        <v>44</v>
      </c>
      <c r="C54" s="24">
        <v>3831</v>
      </c>
      <c r="D54" s="24" t="s">
        <v>600</v>
      </c>
      <c r="E54" s="24">
        <v>1173.7245603674501</v>
      </c>
      <c r="G54" s="24" t="s">
        <v>869</v>
      </c>
      <c r="I54" s="24">
        <v>1174.3399999999999</v>
      </c>
      <c r="J54" s="24" t="s">
        <v>1438</v>
      </c>
      <c r="K54" s="24" t="s">
        <v>1279</v>
      </c>
      <c r="L54" s="24">
        <v>1169.1600000000001</v>
      </c>
      <c r="M54" s="24">
        <v>1179.52</v>
      </c>
      <c r="N54" s="24">
        <v>1714.7</v>
      </c>
      <c r="Q54" s="24" t="s">
        <v>492</v>
      </c>
      <c r="R54" s="24" t="s">
        <v>492</v>
      </c>
      <c r="S54" s="24" t="s">
        <v>492</v>
      </c>
      <c r="U54" s="24" t="s">
        <v>492</v>
      </c>
      <c r="V54" s="24" t="s">
        <v>492</v>
      </c>
      <c r="W54" s="24" t="s">
        <v>492</v>
      </c>
      <c r="X54" s="24" t="s">
        <v>492</v>
      </c>
      <c r="Y54" s="24" t="s">
        <v>492</v>
      </c>
      <c r="Z54" s="24">
        <v>5</v>
      </c>
      <c r="AC54" s="24" t="s">
        <v>492</v>
      </c>
      <c r="AD54" s="24" t="s">
        <v>492</v>
      </c>
      <c r="AE54" s="24" t="s">
        <v>492</v>
      </c>
      <c r="AF54" s="24" t="s">
        <v>492</v>
      </c>
      <c r="AG54" s="24" t="s">
        <v>492</v>
      </c>
      <c r="AH54" s="24">
        <v>145.32196766999999</v>
      </c>
      <c r="AI54" s="24">
        <v>-23.617350040000002</v>
      </c>
      <c r="AJ54" s="24">
        <v>268.7</v>
      </c>
      <c r="AK54" s="220">
        <v>23048</v>
      </c>
    </row>
    <row r="55" spans="1:42" s="24" customFormat="1" x14ac:dyDescent="0.25">
      <c r="A55" s="24">
        <v>10</v>
      </c>
      <c r="B55" s="24" t="s">
        <v>44</v>
      </c>
      <c r="C55" s="24">
        <v>3814</v>
      </c>
      <c r="D55" s="24" t="s">
        <v>1031</v>
      </c>
      <c r="E55" s="24">
        <v>1763.35495679012</v>
      </c>
      <c r="G55" s="24" t="s">
        <v>1292</v>
      </c>
      <c r="H55" s="24">
        <v>65</v>
      </c>
      <c r="I55" s="24">
        <v>1763.85</v>
      </c>
      <c r="J55" s="24" t="s">
        <v>1446</v>
      </c>
      <c r="K55" s="24" t="s">
        <v>1286</v>
      </c>
      <c r="L55" s="24">
        <v>1759.98</v>
      </c>
      <c r="M55" s="24">
        <v>1792.99</v>
      </c>
      <c r="N55" s="24">
        <v>121.7</v>
      </c>
      <c r="Q55" s="24" t="s">
        <v>492</v>
      </c>
      <c r="R55" s="24" t="s">
        <v>492</v>
      </c>
      <c r="S55" s="24" t="s">
        <v>492</v>
      </c>
      <c r="T55" s="24" t="s">
        <v>1280</v>
      </c>
      <c r="U55" s="24" t="s">
        <v>492</v>
      </c>
      <c r="V55" s="24" t="s">
        <v>492</v>
      </c>
      <c r="W55" s="24" t="s">
        <v>492</v>
      </c>
      <c r="X55" s="24" t="s">
        <v>492</v>
      </c>
      <c r="Y55" s="24" t="s">
        <v>492</v>
      </c>
      <c r="Z55" s="24">
        <v>8</v>
      </c>
      <c r="AC55" s="24" t="s">
        <v>492</v>
      </c>
      <c r="AD55" s="24" t="s">
        <v>492</v>
      </c>
      <c r="AE55" s="24" t="s">
        <v>492</v>
      </c>
      <c r="AF55" s="24" t="s">
        <v>492</v>
      </c>
      <c r="AG55" s="24" t="s">
        <v>492</v>
      </c>
      <c r="AH55" s="24">
        <v>146.03469576000001</v>
      </c>
      <c r="AI55" s="24">
        <v>-21.95623776</v>
      </c>
      <c r="AJ55" s="24">
        <v>293.8</v>
      </c>
      <c r="AK55" s="220">
        <v>34814</v>
      </c>
    </row>
    <row r="56" spans="1:42" s="24" customFormat="1" x14ac:dyDescent="0.25">
      <c r="A56" s="24">
        <v>11</v>
      </c>
      <c r="B56" s="24" t="s">
        <v>44</v>
      </c>
      <c r="C56" s="24">
        <v>3814</v>
      </c>
      <c r="D56" s="24" t="s">
        <v>1031</v>
      </c>
      <c r="E56" s="24">
        <v>1729.3791518518501</v>
      </c>
      <c r="G56" s="24" t="s">
        <v>1292</v>
      </c>
      <c r="H56" s="24">
        <v>65</v>
      </c>
      <c r="I56" s="24">
        <v>1729.87</v>
      </c>
      <c r="J56" s="24" t="s">
        <v>1446</v>
      </c>
      <c r="K56" s="24" t="s">
        <v>1286</v>
      </c>
      <c r="L56" s="24">
        <v>1726</v>
      </c>
      <c r="M56" s="24">
        <v>1758.98</v>
      </c>
      <c r="N56" s="24">
        <v>277.39999999999998</v>
      </c>
      <c r="Q56" s="24" t="s">
        <v>492</v>
      </c>
      <c r="R56" s="24" t="s">
        <v>492</v>
      </c>
      <c r="S56" s="24" t="s">
        <v>492</v>
      </c>
      <c r="T56" s="24" t="s">
        <v>1280</v>
      </c>
      <c r="U56" s="24" t="s">
        <v>492</v>
      </c>
      <c r="V56" s="24" t="s">
        <v>492</v>
      </c>
      <c r="W56" s="24" t="s">
        <v>492</v>
      </c>
      <c r="X56" s="24" t="s">
        <v>492</v>
      </c>
      <c r="Y56" s="24" t="s">
        <v>492</v>
      </c>
      <c r="Z56" s="24">
        <v>9</v>
      </c>
      <c r="AC56" s="24" t="s">
        <v>492</v>
      </c>
      <c r="AD56" s="24" t="s">
        <v>492</v>
      </c>
      <c r="AE56" s="24" t="s">
        <v>492</v>
      </c>
      <c r="AF56" s="24" t="s">
        <v>492</v>
      </c>
      <c r="AG56" s="24" t="s">
        <v>492</v>
      </c>
      <c r="AH56" s="24">
        <v>146.03469576000001</v>
      </c>
      <c r="AI56" s="24">
        <v>-21.95623776</v>
      </c>
      <c r="AJ56" s="24">
        <v>293.8</v>
      </c>
      <c r="AK56" s="220">
        <v>34814</v>
      </c>
    </row>
    <row r="57" spans="1:42" s="24" customFormat="1" x14ac:dyDescent="0.25">
      <c r="A57" s="24">
        <v>33</v>
      </c>
      <c r="B57" s="24" t="s">
        <v>44</v>
      </c>
      <c r="C57" s="24">
        <v>3830</v>
      </c>
      <c r="D57" s="24" t="s">
        <v>189</v>
      </c>
      <c r="E57" s="24">
        <v>1060.85696217494</v>
      </c>
      <c r="G57" s="24" t="s">
        <v>884</v>
      </c>
      <c r="I57" s="24">
        <v>1060.96</v>
      </c>
      <c r="J57" s="24" t="s">
        <v>1446</v>
      </c>
      <c r="K57" s="24" t="s">
        <v>1286</v>
      </c>
      <c r="L57" s="24">
        <v>1050.9000000000001</v>
      </c>
      <c r="M57" s="24">
        <v>1064.01</v>
      </c>
      <c r="N57" s="24">
        <v>1210.7</v>
      </c>
      <c r="Q57" s="24" t="s">
        <v>492</v>
      </c>
      <c r="R57" s="24" t="s">
        <v>492</v>
      </c>
      <c r="S57" s="24" t="s">
        <v>492</v>
      </c>
      <c r="U57" s="24" t="s">
        <v>492</v>
      </c>
      <c r="V57" s="24" t="s">
        <v>492</v>
      </c>
      <c r="W57" s="24" t="s">
        <v>492</v>
      </c>
      <c r="X57" s="24" t="s">
        <v>492</v>
      </c>
      <c r="Y57" s="24" t="s">
        <v>492</v>
      </c>
      <c r="Z57" s="24">
        <v>1</v>
      </c>
      <c r="AC57" s="24" t="s">
        <v>492</v>
      </c>
      <c r="AD57" s="24" t="s">
        <v>492</v>
      </c>
      <c r="AE57" s="24" t="s">
        <v>492</v>
      </c>
      <c r="AF57" s="24" t="s">
        <v>492</v>
      </c>
      <c r="AG57" s="24" t="s">
        <v>492</v>
      </c>
      <c r="AH57" s="24">
        <v>145.97667823</v>
      </c>
      <c r="AI57" s="24">
        <v>-22.190957690000001</v>
      </c>
      <c r="AJ57" s="24">
        <v>293.81</v>
      </c>
      <c r="AK57" s="220">
        <v>23568</v>
      </c>
    </row>
    <row r="58" spans="1:42" s="24" customFormat="1" x14ac:dyDescent="0.25">
      <c r="A58" s="24">
        <v>35</v>
      </c>
      <c r="B58" s="24" t="s">
        <v>44</v>
      </c>
      <c r="C58" s="24">
        <v>3830</v>
      </c>
      <c r="D58" s="24" t="s">
        <v>189</v>
      </c>
      <c r="E58" s="24">
        <v>2492.1960768477102</v>
      </c>
      <c r="G58" s="24" t="s">
        <v>884</v>
      </c>
      <c r="H58" s="24">
        <v>111.11</v>
      </c>
      <c r="I58" s="24">
        <v>2492.5300000000002</v>
      </c>
      <c r="J58" s="24" t="s">
        <v>1446</v>
      </c>
      <c r="K58" s="24" t="s">
        <v>1286</v>
      </c>
      <c r="L58" s="24">
        <v>2484</v>
      </c>
      <c r="M58" s="24">
        <v>2494.06</v>
      </c>
      <c r="N58" s="24">
        <v>194.7</v>
      </c>
      <c r="Q58" s="24" t="s">
        <v>492</v>
      </c>
      <c r="R58" s="24" t="s">
        <v>492</v>
      </c>
      <c r="S58" s="24" t="s">
        <v>492</v>
      </c>
      <c r="T58" s="24" t="s">
        <v>1280</v>
      </c>
      <c r="U58" s="24" t="s">
        <v>492</v>
      </c>
      <c r="V58" s="24" t="s">
        <v>492</v>
      </c>
      <c r="W58" s="24" t="s">
        <v>492</v>
      </c>
      <c r="X58" s="24" t="s">
        <v>492</v>
      </c>
      <c r="Y58" s="24" t="s">
        <v>492</v>
      </c>
      <c r="Z58" s="24">
        <v>3</v>
      </c>
      <c r="AC58" s="24" t="s">
        <v>492</v>
      </c>
      <c r="AD58" s="24" t="s">
        <v>492</v>
      </c>
      <c r="AE58" s="24" t="s">
        <v>492</v>
      </c>
      <c r="AF58" s="24" t="s">
        <v>492</v>
      </c>
      <c r="AG58" s="24" t="s">
        <v>492</v>
      </c>
      <c r="AH58" s="24">
        <v>145.97667823</v>
      </c>
      <c r="AI58" s="24">
        <v>-22.190957690000001</v>
      </c>
      <c r="AJ58" s="24">
        <v>293.81</v>
      </c>
      <c r="AK58" s="220">
        <v>23568</v>
      </c>
    </row>
    <row r="59" spans="1:42" s="24" customFormat="1" x14ac:dyDescent="0.25">
      <c r="A59" s="25">
        <v>36</v>
      </c>
      <c r="B59" s="25" t="s">
        <v>44</v>
      </c>
      <c r="C59" s="25">
        <v>3830</v>
      </c>
      <c r="D59" s="25" t="s">
        <v>189</v>
      </c>
      <c r="E59" s="25">
        <v>2654.92</v>
      </c>
      <c r="F59" s="25"/>
      <c r="G59" s="25" t="s">
        <v>884</v>
      </c>
      <c r="H59" s="25"/>
      <c r="I59" s="25">
        <v>2655.29</v>
      </c>
      <c r="J59" s="25" t="s">
        <v>1446</v>
      </c>
      <c r="K59" s="25" t="s">
        <v>1455</v>
      </c>
      <c r="L59" s="25">
        <v>2645.23</v>
      </c>
      <c r="M59" s="25">
        <v>2667.48</v>
      </c>
      <c r="N59" s="25">
        <v>3621.7</v>
      </c>
      <c r="O59" s="25"/>
      <c r="P59" s="25"/>
      <c r="Q59" s="25" t="s">
        <v>492</v>
      </c>
      <c r="R59" s="25" t="s">
        <v>492</v>
      </c>
      <c r="S59" s="25" t="s">
        <v>492</v>
      </c>
      <c r="T59" s="25"/>
      <c r="U59" s="25" t="s">
        <v>492</v>
      </c>
      <c r="V59" s="25" t="s">
        <v>492</v>
      </c>
      <c r="W59" s="25" t="s">
        <v>492</v>
      </c>
      <c r="X59" s="25" t="s">
        <v>492</v>
      </c>
      <c r="Y59" s="25" t="s">
        <v>492</v>
      </c>
      <c r="Z59" s="25">
        <v>5</v>
      </c>
      <c r="AA59" s="25"/>
      <c r="AB59" s="25"/>
      <c r="AC59" s="25" t="s">
        <v>492</v>
      </c>
      <c r="AD59" s="25" t="s">
        <v>492</v>
      </c>
      <c r="AE59" s="25" t="s">
        <v>492</v>
      </c>
      <c r="AF59" s="25" t="s">
        <v>492</v>
      </c>
      <c r="AG59" s="25" t="s">
        <v>492</v>
      </c>
      <c r="AH59" s="25">
        <v>145.97667823</v>
      </c>
      <c r="AI59" s="25">
        <v>-22.190957690000001</v>
      </c>
      <c r="AJ59" s="25">
        <v>293.81</v>
      </c>
      <c r="AK59" s="221">
        <v>23568</v>
      </c>
      <c r="AL59" s="25"/>
      <c r="AM59" s="25"/>
      <c r="AN59" s="25"/>
      <c r="AO59" s="25"/>
      <c r="AP59" s="25"/>
    </row>
    <row r="60" spans="1:42" s="24" customFormat="1" x14ac:dyDescent="0.25">
      <c r="A60" s="24">
        <v>89</v>
      </c>
      <c r="B60" s="24" t="s">
        <v>1294</v>
      </c>
      <c r="C60" s="24">
        <v>3828</v>
      </c>
      <c r="D60" s="24" t="s">
        <v>607</v>
      </c>
      <c r="E60" s="24">
        <v>1650.3927112349099</v>
      </c>
      <c r="G60" s="24" t="s">
        <v>878</v>
      </c>
      <c r="I60" s="24">
        <v>1650.72</v>
      </c>
      <c r="J60" s="24" t="s">
        <v>1436</v>
      </c>
      <c r="K60" s="24" t="s">
        <v>1286</v>
      </c>
      <c r="L60" s="24" t="s">
        <v>492</v>
      </c>
      <c r="M60" s="24" t="s">
        <v>492</v>
      </c>
      <c r="N60" s="24">
        <v>2264.6999999999998</v>
      </c>
      <c r="O60" s="24" t="s">
        <v>492</v>
      </c>
      <c r="S60" s="24">
        <v>2714.7</v>
      </c>
      <c r="T60" s="24" t="s">
        <v>492</v>
      </c>
      <c r="U60" s="24" t="s">
        <v>492</v>
      </c>
      <c r="V60" s="24" t="s">
        <v>492</v>
      </c>
      <c r="W60" s="24" t="s">
        <v>492</v>
      </c>
      <c r="X60" s="24" t="s">
        <v>492</v>
      </c>
      <c r="Y60" s="24">
        <v>1</v>
      </c>
      <c r="Z60" s="24">
        <v>1</v>
      </c>
      <c r="AA60" s="24" t="s">
        <v>353</v>
      </c>
      <c r="AB60" s="24" t="s">
        <v>1453</v>
      </c>
      <c r="AC60" s="24" t="s">
        <v>492</v>
      </c>
      <c r="AD60" s="24" t="s">
        <v>492</v>
      </c>
      <c r="AE60" s="24" t="s">
        <v>492</v>
      </c>
      <c r="AF60" s="24" t="s">
        <v>492</v>
      </c>
      <c r="AG60" s="24" t="s">
        <v>492</v>
      </c>
      <c r="AH60" s="24">
        <v>146.08473914000001</v>
      </c>
      <c r="AI60" s="24">
        <v>-23.77039461</v>
      </c>
      <c r="AJ60" s="24">
        <v>395.92</v>
      </c>
      <c r="AK60" s="220">
        <v>23834</v>
      </c>
    </row>
    <row r="61" spans="1:42" s="24" customFormat="1" x14ac:dyDescent="0.25">
      <c r="A61" s="24">
        <v>39</v>
      </c>
      <c r="B61" s="24" t="s">
        <v>44</v>
      </c>
      <c r="C61" s="24">
        <v>3831</v>
      </c>
      <c r="D61" s="24" t="s">
        <v>600</v>
      </c>
      <c r="E61" s="24">
        <v>960.31117700112702</v>
      </c>
      <c r="G61" s="24" t="s">
        <v>869</v>
      </c>
      <c r="I61" s="24">
        <v>960.38</v>
      </c>
      <c r="J61" s="24" t="s">
        <v>1436</v>
      </c>
      <c r="K61" s="24" t="s">
        <v>1437</v>
      </c>
      <c r="L61" s="24">
        <v>955.2</v>
      </c>
      <c r="M61" s="24">
        <v>965.56</v>
      </c>
      <c r="N61" s="24">
        <v>1234.7</v>
      </c>
      <c r="Q61" s="24" t="s">
        <v>492</v>
      </c>
      <c r="R61" s="24" t="s">
        <v>492</v>
      </c>
      <c r="S61" s="24" t="s">
        <v>492</v>
      </c>
      <c r="U61" s="24" t="s">
        <v>492</v>
      </c>
      <c r="V61" s="24" t="s">
        <v>492</v>
      </c>
      <c r="W61" s="24" t="s">
        <v>492</v>
      </c>
      <c r="X61" s="24" t="s">
        <v>492</v>
      </c>
      <c r="Y61" s="24" t="s">
        <v>492</v>
      </c>
      <c r="Z61" s="24">
        <v>3</v>
      </c>
      <c r="AC61" s="24" t="s">
        <v>492</v>
      </c>
      <c r="AD61" s="24" t="s">
        <v>492</v>
      </c>
      <c r="AE61" s="24" t="s">
        <v>492</v>
      </c>
      <c r="AF61" s="24" t="s">
        <v>492</v>
      </c>
      <c r="AG61" s="24" t="s">
        <v>492</v>
      </c>
      <c r="AH61" s="24">
        <v>145.32196766999999</v>
      </c>
      <c r="AI61" s="24">
        <v>-23.617350040000002</v>
      </c>
      <c r="AJ61" s="24">
        <v>268.7</v>
      </c>
      <c r="AK61" s="220">
        <v>23048</v>
      </c>
    </row>
    <row r="62" spans="1:42" s="24" customFormat="1" x14ac:dyDescent="0.25">
      <c r="A62" s="24">
        <v>81</v>
      </c>
      <c r="B62" s="24" t="s">
        <v>1294</v>
      </c>
      <c r="C62" s="24">
        <v>3822</v>
      </c>
      <c r="D62" s="24" t="s">
        <v>1075</v>
      </c>
      <c r="E62" s="24">
        <v>755.16809868421001</v>
      </c>
      <c r="F62" s="24" t="s">
        <v>872</v>
      </c>
      <c r="I62" s="24">
        <v>755.3</v>
      </c>
      <c r="J62" s="24" t="s">
        <v>1436</v>
      </c>
      <c r="K62" s="24" t="s">
        <v>1293</v>
      </c>
      <c r="L62" s="24" t="s">
        <v>492</v>
      </c>
      <c r="M62" s="24" t="s">
        <v>492</v>
      </c>
      <c r="N62" s="24">
        <v>1434.7</v>
      </c>
      <c r="O62" s="24" t="s">
        <v>492</v>
      </c>
      <c r="R62" s="24">
        <v>1547.7</v>
      </c>
      <c r="S62" s="24">
        <v>1548.7</v>
      </c>
      <c r="T62" s="24" t="s">
        <v>492</v>
      </c>
      <c r="U62" s="24" t="s">
        <v>492</v>
      </c>
      <c r="V62" s="24" t="s">
        <v>492</v>
      </c>
      <c r="W62" s="24" t="s">
        <v>492</v>
      </c>
      <c r="X62" s="24" t="s">
        <v>492</v>
      </c>
      <c r="Y62" s="24">
        <v>1</v>
      </c>
      <c r="Z62" s="24">
        <v>15</v>
      </c>
      <c r="AA62" s="24" t="s">
        <v>353</v>
      </c>
      <c r="AB62" s="24" t="s">
        <v>1451</v>
      </c>
      <c r="AC62" s="24" t="s">
        <v>492</v>
      </c>
      <c r="AD62" s="24" t="s">
        <v>492</v>
      </c>
      <c r="AE62" s="24" t="s">
        <v>492</v>
      </c>
      <c r="AF62" s="24" t="s">
        <v>492</v>
      </c>
      <c r="AG62" s="24" t="s">
        <v>492</v>
      </c>
      <c r="AH62" s="24">
        <v>145.28728795999999</v>
      </c>
      <c r="AI62" s="24">
        <v>-23.598460299999999</v>
      </c>
      <c r="AJ62" s="24">
        <v>264.7</v>
      </c>
      <c r="AK62" s="220">
        <v>29963</v>
      </c>
    </row>
    <row r="63" spans="1:42" s="25" customFormat="1" x14ac:dyDescent="0.25">
      <c r="A63" s="24">
        <v>45</v>
      </c>
      <c r="B63" s="24" t="s">
        <v>44</v>
      </c>
      <c r="C63" s="24">
        <v>3834</v>
      </c>
      <c r="D63" s="24" t="s">
        <v>608</v>
      </c>
      <c r="E63" s="24">
        <v>1121.6825639686599</v>
      </c>
      <c r="F63" s="24"/>
      <c r="G63" s="24" t="s">
        <v>886</v>
      </c>
      <c r="H63" s="24"/>
      <c r="I63" s="24">
        <v>1121.76</v>
      </c>
      <c r="J63" s="24" t="s">
        <v>1436</v>
      </c>
      <c r="K63" s="24" t="s">
        <v>1279</v>
      </c>
      <c r="L63" s="24">
        <v>1116.43</v>
      </c>
      <c r="M63" s="24">
        <v>1127.0999999999999</v>
      </c>
      <c r="N63" s="24">
        <v>1709.7</v>
      </c>
      <c r="O63" s="24"/>
      <c r="P63" s="24"/>
      <c r="Q63" s="24" t="s">
        <v>492</v>
      </c>
      <c r="R63" s="24" t="s">
        <v>492</v>
      </c>
      <c r="S63" s="24" t="s">
        <v>492</v>
      </c>
      <c r="T63" s="24"/>
      <c r="U63" s="24" t="s">
        <v>492</v>
      </c>
      <c r="V63" s="24" t="s">
        <v>492</v>
      </c>
      <c r="W63" s="24" t="s">
        <v>492</v>
      </c>
      <c r="X63" s="24" t="s">
        <v>492</v>
      </c>
      <c r="Y63" s="24" t="s">
        <v>492</v>
      </c>
      <c r="Z63" s="24">
        <v>2</v>
      </c>
      <c r="AA63" s="24"/>
      <c r="AB63" s="24"/>
      <c r="AC63" s="24" t="s">
        <v>492</v>
      </c>
      <c r="AD63" s="24" t="s">
        <v>492</v>
      </c>
      <c r="AE63" s="24" t="s">
        <v>492</v>
      </c>
      <c r="AF63" s="24" t="s">
        <v>492</v>
      </c>
      <c r="AG63" s="24" t="s">
        <v>492</v>
      </c>
      <c r="AH63" s="24">
        <v>145.44557276</v>
      </c>
      <c r="AI63" s="24">
        <v>-23.202349659999999</v>
      </c>
      <c r="AJ63" s="24">
        <v>262.76</v>
      </c>
      <c r="AK63" s="220">
        <v>22908</v>
      </c>
      <c r="AL63" s="24"/>
      <c r="AM63" s="24"/>
      <c r="AN63" s="24"/>
      <c r="AO63" s="24"/>
      <c r="AP63" s="24"/>
    </row>
    <row r="64" spans="1:42" s="24" customFormat="1" x14ac:dyDescent="0.25">
      <c r="A64" s="24">
        <v>47</v>
      </c>
      <c r="B64" s="24" t="s">
        <v>44</v>
      </c>
      <c r="C64" s="24">
        <v>3834</v>
      </c>
      <c r="D64" s="24" t="s">
        <v>608</v>
      </c>
      <c r="E64" s="24">
        <v>1451.29173502553</v>
      </c>
      <c r="G64" s="24" t="s">
        <v>886</v>
      </c>
      <c r="I64" s="24">
        <v>1451.39</v>
      </c>
      <c r="J64" s="24" t="s">
        <v>1436</v>
      </c>
      <c r="K64" s="24" t="s">
        <v>1279</v>
      </c>
      <c r="L64" s="24">
        <v>1445.9</v>
      </c>
      <c r="M64" s="24">
        <v>1456.87</v>
      </c>
      <c r="N64" s="24">
        <v>2214.6999999999998</v>
      </c>
      <c r="Q64" s="24" t="s">
        <v>492</v>
      </c>
      <c r="R64" s="24" t="s">
        <v>492</v>
      </c>
      <c r="S64" s="24" t="s">
        <v>492</v>
      </c>
      <c r="U64" s="24" t="s">
        <v>492</v>
      </c>
      <c r="V64" s="24" t="s">
        <v>492</v>
      </c>
      <c r="W64" s="24" t="s">
        <v>492</v>
      </c>
      <c r="X64" s="24" t="s">
        <v>492</v>
      </c>
      <c r="Y64" s="24" t="s">
        <v>492</v>
      </c>
      <c r="Z64" s="24">
        <v>5</v>
      </c>
      <c r="AC64" s="24" t="s">
        <v>492</v>
      </c>
      <c r="AD64" s="24" t="s">
        <v>492</v>
      </c>
      <c r="AE64" s="24" t="s">
        <v>492</v>
      </c>
      <c r="AF64" s="24" t="s">
        <v>492</v>
      </c>
      <c r="AG64" s="24" t="s">
        <v>492</v>
      </c>
      <c r="AH64" s="24">
        <v>145.44557276</v>
      </c>
      <c r="AI64" s="24">
        <v>-23.202349659999999</v>
      </c>
      <c r="AJ64" s="24">
        <v>262.76</v>
      </c>
      <c r="AK64" s="220">
        <v>22908</v>
      </c>
    </row>
    <row r="65" spans="1:42" s="24" customFormat="1" x14ac:dyDescent="0.25">
      <c r="A65" s="24">
        <v>48</v>
      </c>
      <c r="B65" s="24" t="s">
        <v>44</v>
      </c>
      <c r="C65" s="24">
        <v>3834</v>
      </c>
      <c r="D65" s="24" t="s">
        <v>608</v>
      </c>
      <c r="E65" s="24">
        <v>1548.5190955324999</v>
      </c>
      <c r="G65" s="24" t="s">
        <v>886</v>
      </c>
      <c r="I65" s="24">
        <v>1548.61</v>
      </c>
      <c r="J65" s="24" t="s">
        <v>1436</v>
      </c>
      <c r="K65" s="24" t="s">
        <v>1279</v>
      </c>
      <c r="L65" s="24">
        <v>1542.82</v>
      </c>
      <c r="M65" s="24">
        <v>1554.4</v>
      </c>
      <c r="N65" s="24">
        <v>2294.6999999999998</v>
      </c>
      <c r="Q65" s="24" t="s">
        <v>492</v>
      </c>
      <c r="R65" s="24" t="s">
        <v>492</v>
      </c>
      <c r="S65" s="24" t="s">
        <v>492</v>
      </c>
      <c r="U65" s="24" t="s">
        <v>492</v>
      </c>
      <c r="V65" s="24" t="s">
        <v>492</v>
      </c>
      <c r="W65" s="24" t="s">
        <v>492</v>
      </c>
      <c r="X65" s="24" t="s">
        <v>492</v>
      </c>
      <c r="Y65" s="24" t="s">
        <v>492</v>
      </c>
      <c r="Z65" s="24">
        <v>6</v>
      </c>
      <c r="AC65" s="24" t="s">
        <v>492</v>
      </c>
      <c r="AD65" s="24" t="s">
        <v>492</v>
      </c>
      <c r="AE65" s="24" t="s">
        <v>492</v>
      </c>
      <c r="AF65" s="24" t="s">
        <v>492</v>
      </c>
      <c r="AG65" s="24" t="s">
        <v>492</v>
      </c>
      <c r="AH65" s="24">
        <v>145.44557276</v>
      </c>
      <c r="AI65" s="24">
        <v>-23.202349659999999</v>
      </c>
      <c r="AJ65" s="24">
        <v>262.76</v>
      </c>
      <c r="AK65" s="220">
        <v>22908</v>
      </c>
    </row>
    <row r="66" spans="1:42" s="24" customFormat="1" x14ac:dyDescent="0.25">
      <c r="A66" s="24">
        <v>28</v>
      </c>
      <c r="B66" s="24" t="s">
        <v>44</v>
      </c>
      <c r="C66" s="24">
        <v>3827</v>
      </c>
      <c r="D66" s="24" t="s">
        <v>606</v>
      </c>
      <c r="E66" s="24">
        <v>1535.4711629250901</v>
      </c>
      <c r="G66" s="24" t="s">
        <v>878</v>
      </c>
      <c r="I66" s="24">
        <v>1536.12</v>
      </c>
      <c r="J66" s="24" t="s">
        <v>1445</v>
      </c>
      <c r="K66" s="24" t="s">
        <v>1437</v>
      </c>
      <c r="L66" s="24">
        <v>1529.41</v>
      </c>
      <c r="M66" s="24">
        <v>1558.37</v>
      </c>
      <c r="N66" s="24">
        <v>2239.6999999999998</v>
      </c>
      <c r="Q66" s="24" t="s">
        <v>492</v>
      </c>
      <c r="R66" s="24" t="s">
        <v>492</v>
      </c>
      <c r="S66" s="24" t="s">
        <v>492</v>
      </c>
      <c r="U66" s="24" t="s">
        <v>492</v>
      </c>
      <c r="V66" s="24" t="s">
        <v>492</v>
      </c>
      <c r="W66" s="24" t="s">
        <v>492</v>
      </c>
      <c r="X66" s="24" t="s">
        <v>492</v>
      </c>
      <c r="Y66" s="24" t="s">
        <v>492</v>
      </c>
      <c r="Z66" s="24">
        <v>3</v>
      </c>
      <c r="AC66" s="24" t="s">
        <v>492</v>
      </c>
      <c r="AD66" s="24" t="s">
        <v>492</v>
      </c>
      <c r="AE66" s="24" t="s">
        <v>492</v>
      </c>
      <c r="AF66" s="24" t="s">
        <v>492</v>
      </c>
      <c r="AG66" s="24" t="s">
        <v>492</v>
      </c>
      <c r="AH66" s="24">
        <v>144.72419199999999</v>
      </c>
      <c r="AI66" s="24">
        <v>-23.096242</v>
      </c>
      <c r="AJ66" s="24">
        <v>238.95</v>
      </c>
      <c r="AK66" s="220">
        <v>24354</v>
      </c>
    </row>
    <row r="67" spans="1:42" s="24" customFormat="1" x14ac:dyDescent="0.25">
      <c r="A67" s="24">
        <v>29</v>
      </c>
      <c r="B67" s="24" t="s">
        <v>44</v>
      </c>
      <c r="C67" s="24">
        <v>3828</v>
      </c>
      <c r="D67" s="24" t="s">
        <v>607</v>
      </c>
      <c r="E67" s="24">
        <v>1717.2519002685599</v>
      </c>
      <c r="G67" s="24" t="s">
        <v>882</v>
      </c>
      <c r="I67" s="24">
        <v>1717.62</v>
      </c>
      <c r="J67" s="24" t="s">
        <v>1445</v>
      </c>
      <c r="K67" s="24" t="s">
        <v>1437</v>
      </c>
      <c r="L67" s="24">
        <v>1702.53</v>
      </c>
      <c r="M67" s="24">
        <v>1732.7</v>
      </c>
      <c r="N67" s="24">
        <v>2355.6999999999998</v>
      </c>
      <c r="Q67" s="24" t="s">
        <v>492</v>
      </c>
      <c r="R67" s="24" t="s">
        <v>492</v>
      </c>
      <c r="S67" s="24" t="s">
        <v>492</v>
      </c>
      <c r="U67" s="24" t="s">
        <v>492</v>
      </c>
      <c r="V67" s="24" t="s">
        <v>492</v>
      </c>
      <c r="W67" s="24" t="s">
        <v>492</v>
      </c>
      <c r="X67" s="24" t="s">
        <v>492</v>
      </c>
      <c r="Y67" s="24" t="s">
        <v>492</v>
      </c>
      <c r="Z67" s="24">
        <v>1</v>
      </c>
      <c r="AC67" s="24" t="s">
        <v>492</v>
      </c>
      <c r="AD67" s="24" t="s">
        <v>492</v>
      </c>
      <c r="AE67" s="24" t="s">
        <v>492</v>
      </c>
      <c r="AF67" s="24" t="s">
        <v>492</v>
      </c>
      <c r="AG67" s="24" t="s">
        <v>492</v>
      </c>
      <c r="AH67" s="24">
        <v>146.08473914000001</v>
      </c>
      <c r="AI67" s="24">
        <v>-23.77039461</v>
      </c>
      <c r="AJ67" s="24">
        <v>395.92</v>
      </c>
      <c r="AK67" s="220">
        <v>23834</v>
      </c>
    </row>
    <row r="68" spans="1:42" s="24" customFormat="1" x14ac:dyDescent="0.25">
      <c r="A68" s="24">
        <v>30</v>
      </c>
      <c r="B68" s="24" t="s">
        <v>44</v>
      </c>
      <c r="C68" s="24">
        <v>3828</v>
      </c>
      <c r="D68" s="24" t="s">
        <v>607</v>
      </c>
      <c r="E68" s="24">
        <v>1647.03583101207</v>
      </c>
      <c r="G68" s="24" t="s">
        <v>878</v>
      </c>
      <c r="I68" s="24">
        <v>1647.36</v>
      </c>
      <c r="J68" s="24" t="s">
        <v>1445</v>
      </c>
      <c r="K68" s="24" t="s">
        <v>1437</v>
      </c>
      <c r="L68" s="24">
        <v>1642.79</v>
      </c>
      <c r="M68" s="24">
        <v>1651.94</v>
      </c>
      <c r="N68" s="24">
        <v>2241.6999999999998</v>
      </c>
      <c r="Q68" s="24" t="s">
        <v>492</v>
      </c>
      <c r="R68" s="24" t="s">
        <v>492</v>
      </c>
      <c r="S68" s="24" t="s">
        <v>492</v>
      </c>
      <c r="U68" s="24" t="s">
        <v>492</v>
      </c>
      <c r="V68" s="24" t="s">
        <v>492</v>
      </c>
      <c r="W68" s="24" t="s">
        <v>492</v>
      </c>
      <c r="X68" s="24" t="s">
        <v>492</v>
      </c>
      <c r="Y68" s="24" t="s">
        <v>492</v>
      </c>
      <c r="Z68" s="24">
        <v>2</v>
      </c>
      <c r="AC68" s="24" t="s">
        <v>492</v>
      </c>
      <c r="AD68" s="24" t="s">
        <v>492</v>
      </c>
      <c r="AE68" s="24" t="s">
        <v>492</v>
      </c>
      <c r="AF68" s="24" t="s">
        <v>492</v>
      </c>
      <c r="AG68" s="24" t="s">
        <v>492</v>
      </c>
      <c r="AH68" s="24">
        <v>146.08473914000001</v>
      </c>
      <c r="AI68" s="24">
        <v>-23.77039461</v>
      </c>
      <c r="AJ68" s="24">
        <v>395.92</v>
      </c>
      <c r="AK68" s="220">
        <v>23834</v>
      </c>
    </row>
    <row r="69" spans="1:42" s="24" customFormat="1" x14ac:dyDescent="0.25">
      <c r="A69" s="24">
        <v>5</v>
      </c>
      <c r="B69" s="24" t="s">
        <v>44</v>
      </c>
      <c r="C69" s="24">
        <v>3814</v>
      </c>
      <c r="D69" s="24" t="s">
        <v>1031</v>
      </c>
      <c r="E69" s="24">
        <v>921.802942408376</v>
      </c>
      <c r="G69" s="24" t="s">
        <v>871</v>
      </c>
      <c r="H69" s="24">
        <v>53.89</v>
      </c>
      <c r="I69" s="24">
        <v>921.98</v>
      </c>
      <c r="J69" s="24" t="s">
        <v>1445</v>
      </c>
      <c r="K69" s="24" t="s">
        <v>1279</v>
      </c>
      <c r="L69" s="24">
        <v>917.98</v>
      </c>
      <c r="M69" s="24">
        <v>928.99</v>
      </c>
      <c r="N69" s="24">
        <v>1274.9000000000001</v>
      </c>
      <c r="Q69" s="24" t="s">
        <v>492</v>
      </c>
      <c r="R69" s="24" t="s">
        <v>492</v>
      </c>
      <c r="S69" s="24" t="s">
        <v>492</v>
      </c>
      <c r="T69" s="24" t="s">
        <v>1280</v>
      </c>
      <c r="U69" s="24" t="s">
        <v>492</v>
      </c>
      <c r="V69" s="24" t="s">
        <v>492</v>
      </c>
      <c r="W69" s="24" t="s">
        <v>492</v>
      </c>
      <c r="X69" s="24" t="s">
        <v>492</v>
      </c>
      <c r="Y69" s="24" t="s">
        <v>492</v>
      </c>
      <c r="Z69" s="24">
        <v>3</v>
      </c>
      <c r="AC69" s="24" t="s">
        <v>492</v>
      </c>
      <c r="AD69" s="24" t="s">
        <v>492</v>
      </c>
      <c r="AE69" s="24" t="s">
        <v>492</v>
      </c>
      <c r="AF69" s="24" t="s">
        <v>492</v>
      </c>
      <c r="AG69" s="24" t="s">
        <v>492</v>
      </c>
      <c r="AH69" s="24">
        <v>146.03469576000001</v>
      </c>
      <c r="AI69" s="24">
        <v>-21.95623776</v>
      </c>
      <c r="AJ69" s="24">
        <v>293.8</v>
      </c>
      <c r="AK69" s="220">
        <v>34814</v>
      </c>
    </row>
    <row r="70" spans="1:42" s="24" customFormat="1" x14ac:dyDescent="0.25">
      <c r="A70" s="24">
        <v>19</v>
      </c>
      <c r="B70" s="24" t="s">
        <v>44</v>
      </c>
      <c r="C70" s="24">
        <v>3824</v>
      </c>
      <c r="D70" s="24" t="s">
        <v>604</v>
      </c>
      <c r="E70" s="24">
        <v>1102.91972339624</v>
      </c>
      <c r="G70" s="24" t="s">
        <v>878</v>
      </c>
      <c r="H70" s="24">
        <v>65.56</v>
      </c>
      <c r="I70" s="24">
        <v>1103.02</v>
      </c>
      <c r="J70" s="24" t="s">
        <v>1445</v>
      </c>
      <c r="K70" s="24" t="s">
        <v>1279</v>
      </c>
      <c r="L70" s="24">
        <v>1099.3599999999999</v>
      </c>
      <c r="M70" s="24">
        <v>1144.1600000000001</v>
      </c>
      <c r="N70" s="24">
        <v>1672.7</v>
      </c>
      <c r="Q70" s="24" t="s">
        <v>492</v>
      </c>
      <c r="R70" s="24" t="s">
        <v>492</v>
      </c>
      <c r="S70" s="24" t="s">
        <v>492</v>
      </c>
      <c r="T70" s="24" t="s">
        <v>1280</v>
      </c>
      <c r="U70" s="24" t="s">
        <v>492</v>
      </c>
      <c r="V70" s="24" t="s">
        <v>492</v>
      </c>
      <c r="W70" s="24" t="s">
        <v>492</v>
      </c>
      <c r="X70" s="24" t="s">
        <v>492</v>
      </c>
      <c r="Y70" s="24" t="s">
        <v>492</v>
      </c>
      <c r="Z70" s="24">
        <v>2</v>
      </c>
      <c r="AC70" s="24" t="s">
        <v>492</v>
      </c>
      <c r="AD70" s="24" t="s">
        <v>492</v>
      </c>
      <c r="AE70" s="24" t="s">
        <v>492</v>
      </c>
      <c r="AF70" s="24" t="s">
        <v>492</v>
      </c>
      <c r="AG70" s="24" t="s">
        <v>492</v>
      </c>
      <c r="AH70" s="24">
        <v>145.38974435</v>
      </c>
      <c r="AI70" s="24">
        <v>-23.313179909999999</v>
      </c>
      <c r="AJ70" s="24">
        <v>253.89</v>
      </c>
      <c r="AK70" s="220">
        <v>25610</v>
      </c>
    </row>
    <row r="71" spans="1:42" s="25" customFormat="1" x14ac:dyDescent="0.25">
      <c r="A71" s="24">
        <v>23</v>
      </c>
      <c r="B71" s="24" t="s">
        <v>44</v>
      </c>
      <c r="C71" s="24">
        <v>3826</v>
      </c>
      <c r="D71" s="24" t="s">
        <v>610</v>
      </c>
      <c r="E71" s="24">
        <v>881.94488206969697</v>
      </c>
      <c r="F71" s="24"/>
      <c r="G71" s="24" t="s">
        <v>884</v>
      </c>
      <c r="H71" s="24"/>
      <c r="I71" s="24">
        <v>882.05</v>
      </c>
      <c r="J71" s="24" t="s">
        <v>1460</v>
      </c>
      <c r="K71" s="24" t="s">
        <v>1437</v>
      </c>
      <c r="L71" s="24">
        <v>885.4</v>
      </c>
      <c r="M71" s="24">
        <v>914.97</v>
      </c>
      <c r="N71" s="24">
        <v>1343.7</v>
      </c>
      <c r="O71" s="24"/>
      <c r="P71" s="24"/>
      <c r="Q71" s="24" t="s">
        <v>492</v>
      </c>
      <c r="R71" s="24" t="s">
        <v>492</v>
      </c>
      <c r="S71" s="24" t="s">
        <v>492</v>
      </c>
      <c r="T71" s="24"/>
      <c r="U71" s="24" t="s">
        <v>492</v>
      </c>
      <c r="V71" s="24" t="s">
        <v>492</v>
      </c>
      <c r="W71" s="24" t="s">
        <v>492</v>
      </c>
      <c r="X71" s="24" t="s">
        <v>492</v>
      </c>
      <c r="Y71" s="24" t="s">
        <v>492</v>
      </c>
      <c r="Z71" s="24">
        <v>1</v>
      </c>
      <c r="AA71" s="24"/>
      <c r="AB71" s="24"/>
      <c r="AC71" s="24" t="s">
        <v>492</v>
      </c>
      <c r="AD71" s="24" t="s">
        <v>492</v>
      </c>
      <c r="AE71" s="24" t="s">
        <v>492</v>
      </c>
      <c r="AF71" s="24" t="s">
        <v>492</v>
      </c>
      <c r="AG71" s="24" t="s">
        <v>492</v>
      </c>
      <c r="AH71" s="24">
        <v>145.00280178</v>
      </c>
      <c r="AI71" s="24">
        <v>-22.36568377</v>
      </c>
      <c r="AJ71" s="24">
        <v>231.94</v>
      </c>
      <c r="AK71" s="220">
        <v>24532</v>
      </c>
      <c r="AL71" s="24"/>
      <c r="AM71" s="24"/>
      <c r="AN71" s="24"/>
      <c r="AO71" s="24"/>
      <c r="AP71" s="24"/>
    </row>
    <row r="72" spans="1:42" s="24" customFormat="1" x14ac:dyDescent="0.25">
      <c r="A72" s="24">
        <v>24</v>
      </c>
      <c r="B72" s="24" t="s">
        <v>44</v>
      </c>
      <c r="C72" s="24">
        <v>3826</v>
      </c>
      <c r="D72" s="24" t="s">
        <v>610</v>
      </c>
      <c r="E72" s="24">
        <v>1360.42246537806</v>
      </c>
      <c r="G72" s="24" t="s">
        <v>884</v>
      </c>
      <c r="I72" s="24">
        <v>1360.56</v>
      </c>
      <c r="J72" s="24" t="s">
        <v>1460</v>
      </c>
      <c r="K72" s="24" t="s">
        <v>1437</v>
      </c>
      <c r="L72" s="24">
        <v>1363.91</v>
      </c>
      <c r="M72" s="24">
        <v>1403.54</v>
      </c>
      <c r="N72" s="24">
        <v>2004.7</v>
      </c>
      <c r="Q72" s="24" t="s">
        <v>492</v>
      </c>
      <c r="R72" s="24" t="s">
        <v>492</v>
      </c>
      <c r="S72" s="24" t="s">
        <v>492</v>
      </c>
      <c r="U72" s="24" t="s">
        <v>492</v>
      </c>
      <c r="V72" s="24" t="s">
        <v>492</v>
      </c>
      <c r="W72" s="24" t="s">
        <v>492</v>
      </c>
      <c r="X72" s="24" t="s">
        <v>492</v>
      </c>
      <c r="Y72" s="24" t="s">
        <v>492</v>
      </c>
      <c r="Z72" s="24">
        <v>3</v>
      </c>
      <c r="AC72" s="24" t="s">
        <v>492</v>
      </c>
      <c r="AD72" s="24" t="s">
        <v>492</v>
      </c>
      <c r="AE72" s="24" t="s">
        <v>492</v>
      </c>
      <c r="AF72" s="24" t="s">
        <v>492</v>
      </c>
      <c r="AG72" s="24" t="s">
        <v>492</v>
      </c>
      <c r="AH72" s="24">
        <v>145.00280178</v>
      </c>
      <c r="AI72" s="24">
        <v>-22.36568377</v>
      </c>
      <c r="AJ72" s="24">
        <v>231.94</v>
      </c>
      <c r="AK72" s="220">
        <v>24532</v>
      </c>
    </row>
    <row r="73" spans="1:42" s="24" customFormat="1" x14ac:dyDescent="0.25">
      <c r="A73" s="24">
        <v>3</v>
      </c>
      <c r="B73" s="24" t="s">
        <v>44</v>
      </c>
      <c r="C73" s="24">
        <v>3812</v>
      </c>
      <c r="D73" s="24" t="s">
        <v>993</v>
      </c>
      <c r="E73" s="24">
        <v>1068.23481088225</v>
      </c>
      <c r="G73" s="24" t="s">
        <v>1282</v>
      </c>
      <c r="H73" s="24">
        <v>72.5</v>
      </c>
      <c r="I73" s="24">
        <v>1076.83</v>
      </c>
      <c r="J73" s="24" t="s">
        <v>1443</v>
      </c>
      <c r="K73" s="24" t="s">
        <v>1286</v>
      </c>
      <c r="L73" s="24">
        <v>1074.3</v>
      </c>
      <c r="M73" s="24">
        <v>1251.9000000000001</v>
      </c>
      <c r="N73" s="24">
        <v>1147.5999999999999</v>
      </c>
      <c r="Q73" s="24" t="s">
        <v>492</v>
      </c>
      <c r="R73" s="24" t="s">
        <v>492</v>
      </c>
      <c r="S73" s="24" t="s">
        <v>492</v>
      </c>
      <c r="T73" s="24" t="s">
        <v>1283</v>
      </c>
      <c r="U73" s="24" t="s">
        <v>492</v>
      </c>
      <c r="V73" s="24" t="s">
        <v>492</v>
      </c>
      <c r="W73" s="24" t="s">
        <v>492</v>
      </c>
      <c r="X73" s="24" t="s">
        <v>492</v>
      </c>
      <c r="Y73" s="24" t="s">
        <v>492</v>
      </c>
      <c r="Z73" s="24">
        <v>4</v>
      </c>
      <c r="AC73" s="24" t="s">
        <v>492</v>
      </c>
      <c r="AD73" s="24" t="s">
        <v>492</v>
      </c>
      <c r="AE73" s="24" t="s">
        <v>492</v>
      </c>
      <c r="AF73" s="24" t="s">
        <v>492</v>
      </c>
      <c r="AG73" s="24" t="s">
        <v>492</v>
      </c>
      <c r="AH73" s="24">
        <v>143.89747668000001</v>
      </c>
      <c r="AI73" s="24">
        <v>-22.54086096</v>
      </c>
      <c r="AJ73" s="24">
        <v>268.2</v>
      </c>
      <c r="AK73" s="220">
        <v>35862</v>
      </c>
    </row>
    <row r="74" spans="1:42" s="24" customFormat="1" x14ac:dyDescent="0.25">
      <c r="A74" s="24">
        <v>6</v>
      </c>
      <c r="B74" s="24" t="s">
        <v>44</v>
      </c>
      <c r="C74" s="24">
        <v>3814</v>
      </c>
      <c r="D74" s="24" t="s">
        <v>1031</v>
      </c>
      <c r="E74" s="24">
        <v>2369.32974434782</v>
      </c>
      <c r="G74" s="24" t="s">
        <v>1290</v>
      </c>
      <c r="H74" s="24">
        <v>82.78</v>
      </c>
      <c r="I74" s="24">
        <v>2369.98</v>
      </c>
      <c r="J74" s="24" t="s">
        <v>1443</v>
      </c>
      <c r="K74" s="24" t="s">
        <v>1286</v>
      </c>
      <c r="L74" s="24">
        <v>2366.9899999999998</v>
      </c>
      <c r="M74" s="24">
        <v>2380.8000000000002</v>
      </c>
      <c r="N74" s="24">
        <v>122.7</v>
      </c>
      <c r="Q74" s="24" t="s">
        <v>492</v>
      </c>
      <c r="R74" s="24" t="s">
        <v>492</v>
      </c>
      <c r="S74" s="24" t="s">
        <v>492</v>
      </c>
      <c r="T74" s="24" t="s">
        <v>1280</v>
      </c>
      <c r="U74" s="24" t="s">
        <v>492</v>
      </c>
      <c r="V74" s="24" t="s">
        <v>492</v>
      </c>
      <c r="W74" s="24" t="s">
        <v>492</v>
      </c>
      <c r="X74" s="24" t="s">
        <v>492</v>
      </c>
      <c r="Y74" s="24" t="s">
        <v>492</v>
      </c>
      <c r="Z74" s="24">
        <v>4</v>
      </c>
      <c r="AC74" s="24" t="s">
        <v>492</v>
      </c>
      <c r="AD74" s="24" t="s">
        <v>492</v>
      </c>
      <c r="AE74" s="24" t="s">
        <v>492</v>
      </c>
      <c r="AF74" s="24" t="s">
        <v>492</v>
      </c>
      <c r="AG74" s="24" t="s">
        <v>492</v>
      </c>
      <c r="AH74" s="24">
        <v>146.03469576000001</v>
      </c>
      <c r="AI74" s="24">
        <v>-21.95623776</v>
      </c>
      <c r="AJ74" s="24">
        <v>293.8</v>
      </c>
      <c r="AK74" s="220">
        <v>34814</v>
      </c>
    </row>
    <row r="75" spans="1:42" s="24" customFormat="1" x14ac:dyDescent="0.25">
      <c r="A75" s="24">
        <v>7</v>
      </c>
      <c r="B75" s="24" t="s">
        <v>44</v>
      </c>
      <c r="C75" s="24">
        <v>3814</v>
      </c>
      <c r="D75" s="24" t="s">
        <v>1031</v>
      </c>
      <c r="E75" s="24">
        <v>2463.29522521739</v>
      </c>
      <c r="G75" s="24" t="s">
        <v>1290</v>
      </c>
      <c r="H75" s="24">
        <v>87.78</v>
      </c>
      <c r="I75" s="24">
        <v>2463.9699999999998</v>
      </c>
      <c r="J75" s="24" t="s">
        <v>1443</v>
      </c>
      <c r="K75" s="24" t="s">
        <v>1286</v>
      </c>
      <c r="L75" s="24">
        <v>2460.9899999999998</v>
      </c>
      <c r="M75" s="24">
        <v>2470.98</v>
      </c>
      <c r="N75" s="24">
        <v>103.5</v>
      </c>
      <c r="Q75" s="24" t="s">
        <v>492</v>
      </c>
      <c r="R75" s="24" t="s">
        <v>492</v>
      </c>
      <c r="S75" s="24" t="s">
        <v>492</v>
      </c>
      <c r="T75" s="24" t="s">
        <v>1280</v>
      </c>
      <c r="U75" s="24" t="s">
        <v>492</v>
      </c>
      <c r="V75" s="24" t="s">
        <v>492</v>
      </c>
      <c r="W75" s="24" t="s">
        <v>492</v>
      </c>
      <c r="X75" s="24" t="s">
        <v>492</v>
      </c>
      <c r="Y75" s="24" t="s">
        <v>492</v>
      </c>
      <c r="Z75" s="24">
        <v>5</v>
      </c>
      <c r="AC75" s="24" t="s">
        <v>492</v>
      </c>
      <c r="AD75" s="24" t="s">
        <v>492</v>
      </c>
      <c r="AE75" s="24" t="s">
        <v>492</v>
      </c>
      <c r="AF75" s="24" t="s">
        <v>492</v>
      </c>
      <c r="AG75" s="24" t="s">
        <v>492</v>
      </c>
      <c r="AH75" s="24">
        <v>146.03469576000001</v>
      </c>
      <c r="AI75" s="24">
        <v>-21.95623776</v>
      </c>
      <c r="AJ75" s="24">
        <v>293.8</v>
      </c>
      <c r="AK75" s="220">
        <v>34814</v>
      </c>
    </row>
    <row r="76" spans="1:42" s="24" customFormat="1" x14ac:dyDescent="0.25">
      <c r="A76" s="24">
        <v>8</v>
      </c>
      <c r="B76" s="24" t="s">
        <v>44</v>
      </c>
      <c r="C76" s="24">
        <v>3814</v>
      </c>
      <c r="D76" s="24" t="s">
        <v>1031</v>
      </c>
      <c r="E76" s="24">
        <v>2485.8194736842102</v>
      </c>
      <c r="G76" s="24" t="s">
        <v>1291</v>
      </c>
      <c r="H76" s="24">
        <v>87.78</v>
      </c>
      <c r="I76" s="24">
        <v>2486.5</v>
      </c>
      <c r="J76" s="24" t="s">
        <v>1443</v>
      </c>
      <c r="K76" s="24" t="s">
        <v>1286</v>
      </c>
      <c r="L76" s="24">
        <v>2478.88</v>
      </c>
      <c r="M76" s="24">
        <v>2490.19</v>
      </c>
      <c r="N76" s="24">
        <v>539.79999999999995</v>
      </c>
      <c r="Q76" s="24" t="s">
        <v>492</v>
      </c>
      <c r="R76" s="24" t="s">
        <v>492</v>
      </c>
      <c r="S76" s="24" t="s">
        <v>492</v>
      </c>
      <c r="T76" s="24" t="s">
        <v>1280</v>
      </c>
      <c r="U76" s="24" t="s">
        <v>492</v>
      </c>
      <c r="V76" s="24" t="s">
        <v>492</v>
      </c>
      <c r="W76" s="24" t="s">
        <v>492</v>
      </c>
      <c r="X76" s="24" t="s">
        <v>492</v>
      </c>
      <c r="Y76" s="24" t="s">
        <v>492</v>
      </c>
      <c r="Z76" s="24">
        <v>6</v>
      </c>
      <c r="AC76" s="24" t="s">
        <v>492</v>
      </c>
      <c r="AD76" s="24" t="s">
        <v>492</v>
      </c>
      <c r="AE76" s="24" t="s">
        <v>492</v>
      </c>
      <c r="AF76" s="24" t="s">
        <v>492</v>
      </c>
      <c r="AG76" s="24" t="s">
        <v>492</v>
      </c>
      <c r="AH76" s="24">
        <v>146.03469576000001</v>
      </c>
      <c r="AI76" s="24">
        <v>-21.95623776</v>
      </c>
      <c r="AJ76" s="24">
        <v>293.8</v>
      </c>
      <c r="AK76" s="220">
        <v>34814</v>
      </c>
    </row>
    <row r="77" spans="1:42" s="24" customFormat="1" x14ac:dyDescent="0.25">
      <c r="A77" s="24">
        <v>4</v>
      </c>
      <c r="B77" s="24" t="s">
        <v>44</v>
      </c>
      <c r="C77" s="24">
        <v>3814</v>
      </c>
      <c r="D77" s="24" t="s">
        <v>1031</v>
      </c>
      <c r="E77" s="24">
        <v>1299.6848275862001</v>
      </c>
      <c r="G77" s="24" t="s">
        <v>1289</v>
      </c>
      <c r="H77" s="24">
        <v>61.67</v>
      </c>
      <c r="I77" s="24">
        <v>1300</v>
      </c>
      <c r="J77" s="24" t="s">
        <v>1443</v>
      </c>
      <c r="K77" s="24" t="s">
        <v>1437</v>
      </c>
      <c r="L77" s="24">
        <v>1296</v>
      </c>
      <c r="M77" s="24">
        <v>1315</v>
      </c>
      <c r="N77" s="24">
        <v>1907.5</v>
      </c>
      <c r="Q77" s="24" t="s">
        <v>492</v>
      </c>
      <c r="R77" s="24" t="s">
        <v>492</v>
      </c>
      <c r="S77" s="24" t="s">
        <v>492</v>
      </c>
      <c r="T77" s="24" t="s">
        <v>1280</v>
      </c>
      <c r="U77" s="24" t="s">
        <v>492</v>
      </c>
      <c r="V77" s="24" t="s">
        <v>492</v>
      </c>
      <c r="W77" s="24" t="s">
        <v>492</v>
      </c>
      <c r="X77" s="24" t="s">
        <v>492</v>
      </c>
      <c r="Y77" s="24" t="s">
        <v>492</v>
      </c>
      <c r="Z77" s="24">
        <v>1</v>
      </c>
      <c r="AC77" s="24" t="s">
        <v>492</v>
      </c>
      <c r="AD77" s="24" t="s">
        <v>492</v>
      </c>
      <c r="AE77" s="24" t="s">
        <v>492</v>
      </c>
      <c r="AF77" s="24" t="s">
        <v>492</v>
      </c>
      <c r="AG77" s="24" t="s">
        <v>492</v>
      </c>
      <c r="AH77" s="24">
        <v>146.03469576000001</v>
      </c>
      <c r="AI77" s="24">
        <v>-21.95623776</v>
      </c>
      <c r="AJ77" s="24">
        <v>293.8</v>
      </c>
      <c r="AK77" s="220">
        <v>34814</v>
      </c>
    </row>
    <row r="78" spans="1:42" s="24" customFormat="1" x14ac:dyDescent="0.25">
      <c r="A78" s="24">
        <v>12</v>
      </c>
      <c r="B78" s="24" t="s">
        <v>44</v>
      </c>
      <c r="C78" s="24">
        <v>3814</v>
      </c>
      <c r="D78" s="24" t="s">
        <v>1031</v>
      </c>
      <c r="E78" s="24">
        <v>2716.14356</v>
      </c>
      <c r="G78" s="24" t="s">
        <v>1291</v>
      </c>
      <c r="H78" s="24">
        <v>96.11</v>
      </c>
      <c r="I78" s="24">
        <v>2716.86</v>
      </c>
      <c r="J78" s="24" t="s">
        <v>1443</v>
      </c>
      <c r="K78" s="24" t="s">
        <v>1293</v>
      </c>
      <c r="L78" s="24">
        <v>2712.98</v>
      </c>
      <c r="M78" s="24">
        <v>2739.99</v>
      </c>
      <c r="N78" s="24">
        <v>3371.6</v>
      </c>
      <c r="Q78" s="24" t="s">
        <v>492</v>
      </c>
      <c r="R78" s="24" t="s">
        <v>492</v>
      </c>
      <c r="S78" s="24" t="s">
        <v>492</v>
      </c>
      <c r="T78" s="24" t="s">
        <v>1280</v>
      </c>
      <c r="U78" s="24" t="s">
        <v>492</v>
      </c>
      <c r="V78" s="24" t="s">
        <v>492</v>
      </c>
      <c r="W78" s="24" t="s">
        <v>492</v>
      </c>
      <c r="X78" s="24" t="s">
        <v>492</v>
      </c>
      <c r="Y78" s="24" t="s">
        <v>492</v>
      </c>
      <c r="Z78" s="24">
        <v>10</v>
      </c>
      <c r="AC78" s="24" t="s">
        <v>492</v>
      </c>
      <c r="AD78" s="24" t="s">
        <v>492</v>
      </c>
      <c r="AE78" s="24" t="s">
        <v>492</v>
      </c>
      <c r="AF78" s="24" t="s">
        <v>492</v>
      </c>
      <c r="AG78" s="24" t="s">
        <v>492</v>
      </c>
      <c r="AH78" s="24">
        <v>146.03469576000001</v>
      </c>
      <c r="AI78" s="24">
        <v>-21.95623776</v>
      </c>
      <c r="AJ78" s="24">
        <v>293.8</v>
      </c>
      <c r="AK78" s="220">
        <v>34814</v>
      </c>
    </row>
    <row r="79" spans="1:42" s="24" customFormat="1" x14ac:dyDescent="0.25">
      <c r="A79" s="24">
        <v>90</v>
      </c>
      <c r="B79" s="24" t="s">
        <v>1294</v>
      </c>
      <c r="C79" s="24">
        <v>3828</v>
      </c>
      <c r="D79" s="24" t="s">
        <v>607</v>
      </c>
      <c r="E79" s="24">
        <v>1744.81588517093</v>
      </c>
      <c r="G79" s="24" t="s">
        <v>882</v>
      </c>
      <c r="I79" s="24">
        <v>1745.2</v>
      </c>
      <c r="J79" s="24" t="s">
        <v>1454</v>
      </c>
      <c r="K79" s="24" t="s">
        <v>1286</v>
      </c>
      <c r="L79" s="24" t="s">
        <v>492</v>
      </c>
      <c r="M79" s="24" t="s">
        <v>492</v>
      </c>
      <c r="N79" s="24">
        <v>114.7</v>
      </c>
      <c r="O79" s="24" t="s">
        <v>492</v>
      </c>
      <c r="S79" s="24">
        <v>2614.6999999999998</v>
      </c>
      <c r="T79" s="24" t="s">
        <v>492</v>
      </c>
      <c r="U79" s="24" t="s">
        <v>492</v>
      </c>
      <c r="V79" s="24" t="s">
        <v>492</v>
      </c>
      <c r="W79" s="24" t="s">
        <v>492</v>
      </c>
      <c r="X79" s="24" t="s">
        <v>492</v>
      </c>
      <c r="Y79" s="24">
        <v>1</v>
      </c>
      <c r="Z79" s="24">
        <v>2</v>
      </c>
      <c r="AA79" s="24" t="s">
        <v>353</v>
      </c>
      <c r="AB79" s="24" t="s">
        <v>1453</v>
      </c>
      <c r="AC79" s="24" t="s">
        <v>492</v>
      </c>
      <c r="AD79" s="24" t="s">
        <v>492</v>
      </c>
      <c r="AE79" s="24" t="s">
        <v>492</v>
      </c>
      <c r="AF79" s="24" t="s">
        <v>492</v>
      </c>
      <c r="AG79" s="24" t="s">
        <v>492</v>
      </c>
      <c r="AH79" s="24">
        <v>146.08473914000001</v>
      </c>
      <c r="AI79" s="24">
        <v>-23.77039461</v>
      </c>
      <c r="AJ79" s="24">
        <v>395.92</v>
      </c>
      <c r="AK79" s="220">
        <v>23834</v>
      </c>
    </row>
    <row r="80" spans="1:42" s="24" customFormat="1" x14ac:dyDescent="0.25">
      <c r="A80" s="24">
        <v>91</v>
      </c>
      <c r="B80" s="24" t="s">
        <v>1294</v>
      </c>
      <c r="C80" s="24">
        <v>3828</v>
      </c>
      <c r="D80" s="24" t="s">
        <v>607</v>
      </c>
      <c r="E80" s="24">
        <v>1464.57</v>
      </c>
      <c r="G80" s="24" t="s">
        <v>878</v>
      </c>
      <c r="I80" s="24">
        <v>1464.8</v>
      </c>
      <c r="J80" s="24" t="s">
        <v>1454</v>
      </c>
      <c r="K80" s="24" t="s">
        <v>1286</v>
      </c>
      <c r="L80" s="24" t="s">
        <v>492</v>
      </c>
      <c r="M80" s="24" t="s">
        <v>492</v>
      </c>
      <c r="N80" s="24">
        <v>2014.7</v>
      </c>
      <c r="O80" s="24" t="s">
        <v>492</v>
      </c>
      <c r="S80" s="24">
        <v>1674.7</v>
      </c>
      <c r="T80" s="24" t="s">
        <v>492</v>
      </c>
      <c r="U80" s="24" t="s">
        <v>492</v>
      </c>
      <c r="V80" s="24" t="s">
        <v>492</v>
      </c>
      <c r="W80" s="24" t="s">
        <v>492</v>
      </c>
      <c r="X80" s="24" t="s">
        <v>492</v>
      </c>
      <c r="Y80" s="24">
        <v>1</v>
      </c>
      <c r="Z80" s="24">
        <v>3</v>
      </c>
      <c r="AA80" s="24" t="s">
        <v>353</v>
      </c>
      <c r="AB80" s="24" t="s">
        <v>1453</v>
      </c>
      <c r="AC80" s="24" t="s">
        <v>492</v>
      </c>
      <c r="AD80" s="24" t="s">
        <v>492</v>
      </c>
      <c r="AE80" s="24" t="s">
        <v>492</v>
      </c>
      <c r="AF80" s="24" t="s">
        <v>492</v>
      </c>
      <c r="AG80" s="24" t="s">
        <v>492</v>
      </c>
      <c r="AH80" s="24">
        <v>146.08473914000001</v>
      </c>
      <c r="AI80" s="24">
        <v>-23.77039461</v>
      </c>
      <c r="AJ80" s="24">
        <v>395.92</v>
      </c>
      <c r="AK80" s="220">
        <v>23834</v>
      </c>
    </row>
    <row r="81" spans="1:42" s="24" customFormat="1" x14ac:dyDescent="0.25">
      <c r="A81" s="24">
        <v>43</v>
      </c>
      <c r="B81" s="24" t="s">
        <v>44</v>
      </c>
      <c r="C81" s="24">
        <v>3833</v>
      </c>
      <c r="D81" s="24" t="s">
        <v>1145</v>
      </c>
      <c r="E81" s="24">
        <v>1283.8201817766601</v>
      </c>
      <c r="G81" s="24" t="s">
        <v>1457</v>
      </c>
      <c r="H81" s="24">
        <v>74.44</v>
      </c>
      <c r="I81" s="24">
        <v>1284.06</v>
      </c>
      <c r="J81" s="24" t="s">
        <v>1454</v>
      </c>
      <c r="K81" s="24" t="s">
        <v>1286</v>
      </c>
      <c r="L81" s="24">
        <v>1286.8</v>
      </c>
      <c r="M81" s="24">
        <v>1322.77</v>
      </c>
      <c r="N81" s="24">
        <v>1301.7</v>
      </c>
      <c r="Q81" s="24" t="s">
        <v>492</v>
      </c>
      <c r="R81" s="24" t="s">
        <v>492</v>
      </c>
      <c r="S81" s="24" t="s">
        <v>492</v>
      </c>
      <c r="U81" s="24" t="s">
        <v>492</v>
      </c>
      <c r="V81" s="24" t="s">
        <v>492</v>
      </c>
      <c r="W81" s="24" t="s">
        <v>492</v>
      </c>
      <c r="X81" s="24" t="s">
        <v>492</v>
      </c>
      <c r="Y81" s="24" t="s">
        <v>492</v>
      </c>
      <c r="Z81" s="24">
        <v>1</v>
      </c>
      <c r="AC81" s="24" t="s">
        <v>492</v>
      </c>
      <c r="AD81" s="24" t="s">
        <v>492</v>
      </c>
      <c r="AE81" s="24" t="s">
        <v>492</v>
      </c>
      <c r="AF81" s="24" t="s">
        <v>492</v>
      </c>
      <c r="AG81" s="24" t="s">
        <v>492</v>
      </c>
      <c r="AH81" s="24">
        <v>144.74031135000001</v>
      </c>
      <c r="AI81" s="24">
        <v>-23.169294520000001</v>
      </c>
      <c r="AJ81" s="24">
        <v>230.11</v>
      </c>
      <c r="AK81" s="220">
        <v>23536</v>
      </c>
    </row>
    <row r="82" spans="1:42" s="24" customFormat="1" x14ac:dyDescent="0.25">
      <c r="A82" s="24">
        <v>44</v>
      </c>
      <c r="B82" s="24" t="s">
        <v>44</v>
      </c>
      <c r="C82" s="24">
        <v>3833</v>
      </c>
      <c r="D82" s="24" t="s">
        <v>1145</v>
      </c>
      <c r="E82" s="24">
        <v>1342.0204335845301</v>
      </c>
      <c r="G82" s="24" t="s">
        <v>886</v>
      </c>
      <c r="H82" s="24">
        <v>77.78</v>
      </c>
      <c r="I82" s="24">
        <v>1342.27</v>
      </c>
      <c r="J82" s="24" t="s">
        <v>1454</v>
      </c>
      <c r="K82" s="24" t="s">
        <v>1286</v>
      </c>
      <c r="L82" s="24">
        <v>1345.93</v>
      </c>
      <c r="M82" s="24">
        <v>1364.22</v>
      </c>
      <c r="N82" s="24">
        <v>146.69999999999999</v>
      </c>
      <c r="Q82" s="24" t="s">
        <v>492</v>
      </c>
      <c r="R82" s="24" t="s">
        <v>492</v>
      </c>
      <c r="S82" s="24" t="s">
        <v>492</v>
      </c>
      <c r="U82" s="24" t="s">
        <v>492</v>
      </c>
      <c r="V82" s="24" t="s">
        <v>492</v>
      </c>
      <c r="W82" s="24" t="s">
        <v>492</v>
      </c>
      <c r="X82" s="24" t="s">
        <v>492</v>
      </c>
      <c r="Y82" s="24" t="s">
        <v>492</v>
      </c>
      <c r="Z82" s="24">
        <v>2</v>
      </c>
      <c r="AC82" s="24" t="s">
        <v>492</v>
      </c>
      <c r="AD82" s="24" t="s">
        <v>492</v>
      </c>
      <c r="AE82" s="24" t="s">
        <v>492</v>
      </c>
      <c r="AF82" s="24" t="s">
        <v>492</v>
      </c>
      <c r="AG82" s="24" t="s">
        <v>492</v>
      </c>
      <c r="AH82" s="24">
        <v>144.74031135000001</v>
      </c>
      <c r="AI82" s="24">
        <v>-23.169294520000001</v>
      </c>
      <c r="AJ82" s="24">
        <v>230.11</v>
      </c>
      <c r="AK82" s="220">
        <v>23536</v>
      </c>
    </row>
    <row r="83" spans="1:42" x14ac:dyDescent="0.25">
      <c r="A83" s="192">
        <v>16</v>
      </c>
      <c r="B83" s="192" t="s">
        <v>44</v>
      </c>
      <c r="C83" s="192">
        <v>3821</v>
      </c>
      <c r="D83" s="192" t="s">
        <v>1161</v>
      </c>
      <c r="E83" s="192">
        <v>431.16528222621099</v>
      </c>
      <c r="G83" s="192" t="s">
        <v>1300</v>
      </c>
      <c r="H83" s="192">
        <v>46.7</v>
      </c>
      <c r="I83" s="192">
        <v>431.39</v>
      </c>
      <c r="J83" s="192" t="s">
        <v>1299</v>
      </c>
      <c r="K83" s="192" t="s">
        <v>1286</v>
      </c>
      <c r="L83" s="192">
        <v>440</v>
      </c>
      <c r="M83" s="192">
        <v>447</v>
      </c>
      <c r="N83" s="192">
        <v>74.8</v>
      </c>
      <c r="Q83" s="192" t="s">
        <v>492</v>
      </c>
      <c r="R83" s="192" t="s">
        <v>492</v>
      </c>
      <c r="S83" s="192" t="s">
        <v>492</v>
      </c>
      <c r="T83" s="192" t="s">
        <v>1280</v>
      </c>
      <c r="U83" s="192" t="s">
        <v>492</v>
      </c>
      <c r="V83" s="192" t="s">
        <v>492</v>
      </c>
      <c r="W83" s="192" t="s">
        <v>492</v>
      </c>
      <c r="X83" s="192" t="s">
        <v>492</v>
      </c>
      <c r="Y83" s="192" t="s">
        <v>492</v>
      </c>
      <c r="Z83" s="192">
        <v>1</v>
      </c>
      <c r="AC83" s="192" t="s">
        <v>492</v>
      </c>
      <c r="AD83" s="192" t="s">
        <v>492</v>
      </c>
      <c r="AE83" s="192" t="s">
        <v>492</v>
      </c>
      <c r="AF83" s="192" t="s">
        <v>492</v>
      </c>
      <c r="AG83" s="192" t="s">
        <v>492</v>
      </c>
      <c r="AH83" s="192">
        <v>144.40979376999999</v>
      </c>
      <c r="AI83" s="192">
        <v>-22.961337010000001</v>
      </c>
      <c r="AJ83" s="192">
        <v>214.7</v>
      </c>
      <c r="AK83" s="102">
        <v>29934</v>
      </c>
    </row>
    <row r="84" spans="1:42" x14ac:dyDescent="0.25">
      <c r="A84" s="192">
        <v>42</v>
      </c>
      <c r="B84" s="192" t="s">
        <v>44</v>
      </c>
      <c r="C84" s="192">
        <v>3832</v>
      </c>
      <c r="D84" s="192" t="s">
        <v>602</v>
      </c>
      <c r="E84" s="192">
        <v>1139.75596948818</v>
      </c>
      <c r="G84" s="192" t="s">
        <v>843</v>
      </c>
      <c r="H84" s="192">
        <v>107.22</v>
      </c>
      <c r="I84" s="192">
        <v>1140.51</v>
      </c>
      <c r="J84" s="192" t="s">
        <v>1287</v>
      </c>
      <c r="K84" s="192" t="s">
        <v>1437</v>
      </c>
      <c r="L84" s="192">
        <v>1095.7</v>
      </c>
      <c r="M84" s="192">
        <v>1185.31</v>
      </c>
      <c r="N84" s="192">
        <v>2234.6999999999998</v>
      </c>
      <c r="Q84" s="192" t="s">
        <v>492</v>
      </c>
      <c r="R84" s="192" t="s">
        <v>492</v>
      </c>
      <c r="S84" s="192" t="s">
        <v>492</v>
      </c>
      <c r="T84" s="192" t="s">
        <v>1280</v>
      </c>
      <c r="U84" s="192" t="s">
        <v>492</v>
      </c>
      <c r="V84" s="192" t="s">
        <v>492</v>
      </c>
      <c r="W84" s="192" t="s">
        <v>492</v>
      </c>
      <c r="X84" s="192" t="s">
        <v>492</v>
      </c>
      <c r="Y84" s="192" t="s">
        <v>492</v>
      </c>
      <c r="Z84" s="192">
        <v>1</v>
      </c>
      <c r="AC84" s="192" t="s">
        <v>492</v>
      </c>
      <c r="AD84" s="192" t="s">
        <v>492</v>
      </c>
      <c r="AE84" s="192" t="s">
        <v>492</v>
      </c>
      <c r="AF84" s="192" t="s">
        <v>492</v>
      </c>
      <c r="AG84" s="192" t="s">
        <v>492</v>
      </c>
      <c r="AH84" s="192">
        <v>144.33392090000001</v>
      </c>
      <c r="AI84" s="192">
        <v>-22.48040808</v>
      </c>
      <c r="AJ84" s="192">
        <v>227.37</v>
      </c>
      <c r="AK84" s="102">
        <v>22929</v>
      </c>
    </row>
    <row r="85" spans="1:42" x14ac:dyDescent="0.25">
      <c r="A85" s="11">
        <v>9</v>
      </c>
      <c r="B85" s="11" t="s">
        <v>44</v>
      </c>
      <c r="C85" s="11">
        <v>3814</v>
      </c>
      <c r="D85" s="11" t="s">
        <v>1031</v>
      </c>
      <c r="E85" s="11">
        <v>2584.029403125</v>
      </c>
      <c r="F85" s="11"/>
      <c r="G85" s="11" t="s">
        <v>1291</v>
      </c>
      <c r="H85" s="11">
        <v>92.78</v>
      </c>
      <c r="I85" s="11">
        <v>2584.73</v>
      </c>
      <c r="J85" s="11" t="s">
        <v>1446</v>
      </c>
      <c r="K85" s="11" t="s">
        <v>1447</v>
      </c>
      <c r="L85" s="11">
        <v>2576.9899999999998</v>
      </c>
      <c r="M85" s="11">
        <v>2594.48</v>
      </c>
      <c r="N85" s="11">
        <v>3501.5</v>
      </c>
      <c r="O85" s="11"/>
      <c r="P85" s="11"/>
      <c r="Q85" s="11" t="s">
        <v>492</v>
      </c>
      <c r="R85" s="11" t="s">
        <v>492</v>
      </c>
      <c r="S85" s="11" t="s">
        <v>492</v>
      </c>
      <c r="T85" s="11" t="s">
        <v>1280</v>
      </c>
      <c r="U85" s="11" t="s">
        <v>492</v>
      </c>
      <c r="V85" s="11" t="s">
        <v>492</v>
      </c>
      <c r="W85" s="11" t="s">
        <v>492</v>
      </c>
      <c r="X85" s="11" t="s">
        <v>492</v>
      </c>
      <c r="Y85" s="11" t="s">
        <v>492</v>
      </c>
      <c r="Z85" s="11">
        <v>7</v>
      </c>
      <c r="AA85" s="11"/>
      <c r="AB85" s="11"/>
      <c r="AC85" s="11" t="s">
        <v>492</v>
      </c>
      <c r="AD85" s="11" t="s">
        <v>492</v>
      </c>
      <c r="AE85" s="11" t="s">
        <v>492</v>
      </c>
      <c r="AF85" s="11" t="s">
        <v>492</v>
      </c>
      <c r="AG85" s="11" t="s">
        <v>492</v>
      </c>
      <c r="AH85" s="11">
        <v>146.03469576000001</v>
      </c>
      <c r="AI85" s="11">
        <v>-21.95623776</v>
      </c>
      <c r="AJ85" s="11">
        <v>293.8</v>
      </c>
      <c r="AK85" s="219">
        <v>34814</v>
      </c>
      <c r="AL85" s="11"/>
      <c r="AM85" s="11"/>
      <c r="AN85" s="11"/>
      <c r="AO85" s="11"/>
      <c r="AP85" s="11"/>
    </row>
    <row r="86" spans="1:42" x14ac:dyDescent="0.25">
      <c r="A86" s="11">
        <v>50</v>
      </c>
      <c r="B86" s="11" t="s">
        <v>44</v>
      </c>
      <c r="C86" s="11">
        <v>3899</v>
      </c>
      <c r="D86" s="11" t="s">
        <v>603</v>
      </c>
      <c r="E86" s="11">
        <v>3692.0911961296702</v>
      </c>
      <c r="F86" s="11"/>
      <c r="G86" s="11" t="s">
        <v>875</v>
      </c>
      <c r="H86" s="11">
        <v>160</v>
      </c>
      <c r="I86" s="11">
        <v>3694</v>
      </c>
      <c r="J86" s="11" t="s">
        <v>1445</v>
      </c>
      <c r="K86" s="11" t="s">
        <v>1447</v>
      </c>
      <c r="L86" s="11">
        <v>3614.45</v>
      </c>
      <c r="M86" s="11">
        <v>3694.91</v>
      </c>
      <c r="N86" s="11">
        <v>1312.3</v>
      </c>
      <c r="O86" s="11"/>
      <c r="P86" s="11"/>
      <c r="Q86" s="11" t="s">
        <v>492</v>
      </c>
      <c r="R86" s="11" t="s">
        <v>492</v>
      </c>
      <c r="S86" s="11" t="s">
        <v>492</v>
      </c>
      <c r="T86" s="11" t="s">
        <v>1280</v>
      </c>
      <c r="U86" s="11" t="s">
        <v>492</v>
      </c>
      <c r="V86" s="11" t="s">
        <v>492</v>
      </c>
      <c r="W86" s="11" t="s">
        <v>492</v>
      </c>
      <c r="X86" s="11" t="s">
        <v>492</v>
      </c>
      <c r="Y86" s="11" t="s">
        <v>492</v>
      </c>
      <c r="Z86" s="11">
        <v>3</v>
      </c>
      <c r="AA86" s="11"/>
      <c r="AB86" s="11"/>
      <c r="AC86" s="11" t="s">
        <v>492</v>
      </c>
      <c r="AD86" s="11" t="s">
        <v>492</v>
      </c>
      <c r="AE86" s="11" t="s">
        <v>492</v>
      </c>
      <c r="AF86" s="11" t="s">
        <v>492</v>
      </c>
      <c r="AG86" s="11" t="s">
        <v>492</v>
      </c>
      <c r="AH86" s="11">
        <v>144.75115883000001</v>
      </c>
      <c r="AI86" s="11">
        <v>-25.238183190000001</v>
      </c>
      <c r="AJ86" s="11">
        <v>337.09</v>
      </c>
      <c r="AK86" s="219">
        <v>24211</v>
      </c>
      <c r="AL86" s="11"/>
      <c r="AM86" s="11"/>
      <c r="AN86" s="11"/>
      <c r="AO86" s="11"/>
      <c r="AP86" s="11"/>
    </row>
    <row r="87" spans="1:42" x14ac:dyDescent="0.25">
      <c r="A87" s="11">
        <v>13</v>
      </c>
      <c r="B87" s="11" t="s">
        <v>44</v>
      </c>
      <c r="C87" s="11">
        <v>3814</v>
      </c>
      <c r="D87" s="11" t="s">
        <v>1031</v>
      </c>
      <c r="E87" s="11">
        <v>2591.15866041666</v>
      </c>
      <c r="F87" s="11"/>
      <c r="G87" s="11" t="s">
        <v>1291</v>
      </c>
      <c r="H87" s="11">
        <v>96.11</v>
      </c>
      <c r="I87" s="11">
        <v>2591.86</v>
      </c>
      <c r="J87" s="11" t="s">
        <v>1443</v>
      </c>
      <c r="K87" s="11" t="s">
        <v>1448</v>
      </c>
      <c r="L87" s="11">
        <v>2587.9899999999998</v>
      </c>
      <c r="M87" s="11">
        <v>2615</v>
      </c>
      <c r="N87" s="11">
        <v>3601.6</v>
      </c>
      <c r="O87" s="11"/>
      <c r="P87" s="11"/>
      <c r="Q87" s="11" t="s">
        <v>492</v>
      </c>
      <c r="R87" s="11" t="s">
        <v>492</v>
      </c>
      <c r="S87" s="11" t="s">
        <v>492</v>
      </c>
      <c r="T87" s="11" t="s">
        <v>1280</v>
      </c>
      <c r="U87" s="11" t="s">
        <v>492</v>
      </c>
      <c r="V87" s="11" t="s">
        <v>492</v>
      </c>
      <c r="W87" s="11" t="s">
        <v>492</v>
      </c>
      <c r="X87" s="11" t="s">
        <v>492</v>
      </c>
      <c r="Y87" s="11" t="s">
        <v>492</v>
      </c>
      <c r="Z87" s="11">
        <v>11</v>
      </c>
      <c r="AA87" s="11"/>
      <c r="AB87" s="11"/>
      <c r="AC87" s="11" t="s">
        <v>492</v>
      </c>
      <c r="AD87" s="11" t="s">
        <v>492</v>
      </c>
      <c r="AE87" s="11" t="s">
        <v>492</v>
      </c>
      <c r="AF87" s="11" t="s">
        <v>492</v>
      </c>
      <c r="AG87" s="11" t="s">
        <v>492</v>
      </c>
      <c r="AH87" s="11">
        <v>146.03469576000001</v>
      </c>
      <c r="AI87" s="11">
        <v>-21.95623776</v>
      </c>
      <c r="AJ87" s="11">
        <v>293.8</v>
      </c>
      <c r="AK87" s="219">
        <v>34814</v>
      </c>
      <c r="AL87" s="11"/>
      <c r="AM87" s="11"/>
      <c r="AN87" s="11"/>
      <c r="AO87" s="11"/>
      <c r="AP87" s="11"/>
    </row>
    <row r="88" spans="1:42" x14ac:dyDescent="0.25">
      <c r="A88" s="11">
        <v>52</v>
      </c>
      <c r="B88" s="11" t="s">
        <v>44</v>
      </c>
      <c r="C88" s="11">
        <v>3899</v>
      </c>
      <c r="D88" s="11" t="s">
        <v>603</v>
      </c>
      <c r="E88" s="11">
        <v>3852.07565762493</v>
      </c>
      <c r="F88" s="11"/>
      <c r="G88" s="11" t="s">
        <v>875</v>
      </c>
      <c r="H88" s="11"/>
      <c r="I88" s="11">
        <v>3854.01</v>
      </c>
      <c r="J88" s="11" t="s">
        <v>1445</v>
      </c>
      <c r="K88" s="11" t="s">
        <v>1448</v>
      </c>
      <c r="L88" s="11">
        <v>3814.39</v>
      </c>
      <c r="M88" s="11">
        <v>3855.53</v>
      </c>
      <c r="N88" s="11">
        <v>5810.7</v>
      </c>
      <c r="O88" s="11"/>
      <c r="P88" s="11"/>
      <c r="Q88" s="11" t="s">
        <v>492</v>
      </c>
      <c r="R88" s="11" t="s">
        <v>492</v>
      </c>
      <c r="S88" s="11" t="s">
        <v>492</v>
      </c>
      <c r="T88" s="11"/>
      <c r="U88" s="11" t="s">
        <v>492</v>
      </c>
      <c r="V88" s="11" t="s">
        <v>492</v>
      </c>
      <c r="W88" s="11" t="s">
        <v>492</v>
      </c>
      <c r="X88" s="11" t="s">
        <v>492</v>
      </c>
      <c r="Y88" s="11" t="s">
        <v>492</v>
      </c>
      <c r="Z88" s="11">
        <v>5</v>
      </c>
      <c r="AA88" s="11"/>
      <c r="AB88" s="11"/>
      <c r="AC88" s="11" t="s">
        <v>492</v>
      </c>
      <c r="AD88" s="11" t="s">
        <v>492</v>
      </c>
      <c r="AE88" s="11" t="s">
        <v>492</v>
      </c>
      <c r="AF88" s="11" t="s">
        <v>492</v>
      </c>
      <c r="AG88" s="11" t="s">
        <v>492</v>
      </c>
      <c r="AH88" s="11">
        <v>144.75115883000001</v>
      </c>
      <c r="AI88" s="11">
        <v>-25.238183190000001</v>
      </c>
      <c r="AJ88" s="11">
        <v>337.09</v>
      </c>
      <c r="AK88" s="219">
        <v>24211</v>
      </c>
      <c r="AL88" s="11"/>
      <c r="AM88" s="11"/>
      <c r="AN88" s="11"/>
      <c r="AO88" s="11"/>
      <c r="AP88" s="11"/>
    </row>
    <row r="89" spans="1:42" x14ac:dyDescent="0.25">
      <c r="A89" s="11">
        <v>53</v>
      </c>
      <c r="B89" s="11" t="s">
        <v>44</v>
      </c>
      <c r="C89" s="11">
        <v>3899</v>
      </c>
      <c r="D89" s="11" t="s">
        <v>603</v>
      </c>
      <c r="E89" s="11">
        <v>3779.54840705372</v>
      </c>
      <c r="F89" s="11"/>
      <c r="G89" s="11" t="s">
        <v>875</v>
      </c>
      <c r="H89" s="11"/>
      <c r="I89" s="11">
        <v>3781.47</v>
      </c>
      <c r="J89" s="11" t="s">
        <v>1442</v>
      </c>
      <c r="K89" s="11" t="s">
        <v>1448</v>
      </c>
      <c r="L89" s="11">
        <v>3719.29</v>
      </c>
      <c r="M89" s="11">
        <v>3795.49</v>
      </c>
      <c r="N89" s="11">
        <v>5703.7</v>
      </c>
      <c r="O89" s="11"/>
      <c r="P89" s="11"/>
      <c r="Q89" s="11" t="s">
        <v>492</v>
      </c>
      <c r="R89" s="11" t="s">
        <v>492</v>
      </c>
      <c r="S89" s="11" t="s">
        <v>492</v>
      </c>
      <c r="T89" s="11"/>
      <c r="U89" s="11" t="s">
        <v>492</v>
      </c>
      <c r="V89" s="11" t="s">
        <v>492</v>
      </c>
      <c r="W89" s="11" t="s">
        <v>492</v>
      </c>
      <c r="X89" s="11" t="s">
        <v>492</v>
      </c>
      <c r="Y89" s="11" t="s">
        <v>492</v>
      </c>
      <c r="Z89" s="11">
        <v>6</v>
      </c>
      <c r="AA89" s="11"/>
      <c r="AB89" s="11"/>
      <c r="AC89" s="11" t="s">
        <v>492</v>
      </c>
      <c r="AD89" s="11" t="s">
        <v>492</v>
      </c>
      <c r="AE89" s="11" t="s">
        <v>492</v>
      </c>
      <c r="AF89" s="11" t="s">
        <v>492</v>
      </c>
      <c r="AG89" s="11" t="s">
        <v>492</v>
      </c>
      <c r="AH89" s="11">
        <v>144.75115883000001</v>
      </c>
      <c r="AI89" s="11">
        <v>-25.238183190000001</v>
      </c>
      <c r="AJ89" s="11">
        <v>337.09</v>
      </c>
      <c r="AK89" s="219">
        <v>24211</v>
      </c>
      <c r="AL89" s="11"/>
      <c r="AM89" s="11"/>
      <c r="AN89" s="11"/>
      <c r="AO89" s="11"/>
      <c r="AP89" s="11"/>
    </row>
    <row r="90" spans="1:42" x14ac:dyDescent="0.25">
      <c r="A90" s="11">
        <v>54</v>
      </c>
      <c r="B90" s="11" t="s">
        <v>44</v>
      </c>
      <c r="C90" s="11">
        <v>3899</v>
      </c>
      <c r="D90" s="11" t="s">
        <v>603</v>
      </c>
      <c r="E90" s="11">
        <v>3564.0883145192602</v>
      </c>
      <c r="F90" s="11"/>
      <c r="G90" s="11" t="s">
        <v>874</v>
      </c>
      <c r="H90" s="11"/>
      <c r="I90" s="11">
        <v>3565.99</v>
      </c>
      <c r="J90" s="11" t="s">
        <v>1445</v>
      </c>
      <c r="K90" s="11" t="s">
        <v>1448</v>
      </c>
      <c r="L90" s="11">
        <v>3545.26</v>
      </c>
      <c r="M90" s="11">
        <v>3567.82</v>
      </c>
      <c r="N90" s="11">
        <v>5491.7</v>
      </c>
      <c r="O90" s="11"/>
      <c r="P90" s="11"/>
      <c r="Q90" s="11" t="s">
        <v>492</v>
      </c>
      <c r="R90" s="11" t="s">
        <v>492</v>
      </c>
      <c r="S90" s="11" t="s">
        <v>492</v>
      </c>
      <c r="T90" s="11"/>
      <c r="U90" s="11" t="s">
        <v>492</v>
      </c>
      <c r="V90" s="11" t="s">
        <v>492</v>
      </c>
      <c r="W90" s="11" t="s">
        <v>492</v>
      </c>
      <c r="X90" s="11" t="s">
        <v>492</v>
      </c>
      <c r="Y90" s="11" t="s">
        <v>492</v>
      </c>
      <c r="Z90" s="11">
        <v>7</v>
      </c>
      <c r="AA90" s="11"/>
      <c r="AB90" s="11"/>
      <c r="AC90" s="11" t="s">
        <v>492</v>
      </c>
      <c r="AD90" s="11" t="s">
        <v>492</v>
      </c>
      <c r="AE90" s="11" t="s">
        <v>492</v>
      </c>
      <c r="AF90" s="11" t="s">
        <v>492</v>
      </c>
      <c r="AG90" s="11" t="s">
        <v>492</v>
      </c>
      <c r="AH90" s="11">
        <v>144.75115883000001</v>
      </c>
      <c r="AI90" s="11">
        <v>-25.238183190000001</v>
      </c>
      <c r="AJ90" s="11">
        <v>337.09</v>
      </c>
      <c r="AK90" s="219">
        <v>24211</v>
      </c>
      <c r="AL90" s="11"/>
      <c r="AM90" s="11"/>
      <c r="AN90" s="11"/>
      <c r="AO90" s="11"/>
      <c r="AP90" s="11"/>
    </row>
    <row r="91" spans="1:42" x14ac:dyDescent="0.25">
      <c r="A91" s="11">
        <v>25</v>
      </c>
      <c r="B91" s="11" t="s">
        <v>44</v>
      </c>
      <c r="C91" s="11">
        <v>3826</v>
      </c>
      <c r="D91" s="11" t="s">
        <v>610</v>
      </c>
      <c r="E91" s="11">
        <v>1584.72150113969</v>
      </c>
      <c r="F91" s="11"/>
      <c r="G91" s="11" t="s">
        <v>884</v>
      </c>
      <c r="H91" s="11"/>
      <c r="I91" s="11">
        <v>1584.88</v>
      </c>
      <c r="J91" s="11" t="s">
        <v>1460</v>
      </c>
      <c r="K91" s="11" t="s">
        <v>1448</v>
      </c>
      <c r="L91" s="11">
        <v>1588.24</v>
      </c>
      <c r="M91" s="11">
        <v>1596.16</v>
      </c>
      <c r="N91" s="11">
        <v>2235.6999999999998</v>
      </c>
      <c r="O91" s="11"/>
      <c r="P91" s="11"/>
      <c r="Q91" s="11" t="s">
        <v>492</v>
      </c>
      <c r="R91" s="11" t="s">
        <v>492</v>
      </c>
      <c r="S91" s="11" t="s">
        <v>492</v>
      </c>
      <c r="T91" s="11"/>
      <c r="U91" s="11" t="s">
        <v>492</v>
      </c>
      <c r="V91" s="11" t="s">
        <v>492</v>
      </c>
      <c r="W91" s="11" t="s">
        <v>492</v>
      </c>
      <c r="X91" s="11" t="s">
        <v>492</v>
      </c>
      <c r="Y91" s="11" t="s">
        <v>492</v>
      </c>
      <c r="Z91" s="11">
        <v>4</v>
      </c>
      <c r="AA91" s="11"/>
      <c r="AB91" s="11"/>
      <c r="AC91" s="11" t="s">
        <v>492</v>
      </c>
      <c r="AD91" s="11" t="s">
        <v>492</v>
      </c>
      <c r="AE91" s="11" t="s">
        <v>492</v>
      </c>
      <c r="AF91" s="11" t="s">
        <v>492</v>
      </c>
      <c r="AG91" s="11" t="s">
        <v>492</v>
      </c>
      <c r="AH91" s="11">
        <v>145.00280178</v>
      </c>
      <c r="AI91" s="11">
        <v>-22.36568377</v>
      </c>
      <c r="AJ91" s="11">
        <v>231.94</v>
      </c>
      <c r="AK91" s="219">
        <v>24532</v>
      </c>
      <c r="AL91" s="11"/>
      <c r="AM91" s="11"/>
      <c r="AN91" s="11"/>
      <c r="AO91" s="11"/>
      <c r="AP91" s="11"/>
    </row>
    <row r="92" spans="1:42" x14ac:dyDescent="0.25">
      <c r="A92" s="11">
        <v>51</v>
      </c>
      <c r="B92" s="11" t="s">
        <v>44</v>
      </c>
      <c r="C92" s="11">
        <v>3899</v>
      </c>
      <c r="D92" s="11" t="s">
        <v>603</v>
      </c>
      <c r="E92" s="11">
        <v>3925.5330924138798</v>
      </c>
      <c r="F92" s="11"/>
      <c r="G92" s="11" t="s">
        <v>875</v>
      </c>
      <c r="H92" s="11">
        <v>171.11</v>
      </c>
      <c r="I92" s="11">
        <v>3927.46</v>
      </c>
      <c r="J92" s="11" t="s">
        <v>1445</v>
      </c>
      <c r="K92" s="11" t="s">
        <v>1449</v>
      </c>
      <c r="L92" s="11">
        <v>3884.49</v>
      </c>
      <c r="M92" s="11">
        <v>3928.68</v>
      </c>
      <c r="N92" s="11">
        <v>6162.7</v>
      </c>
      <c r="O92" s="11"/>
      <c r="P92" s="11"/>
      <c r="Q92" s="11" t="s">
        <v>492</v>
      </c>
      <c r="R92" s="11" t="s">
        <v>492</v>
      </c>
      <c r="S92" s="11" t="s">
        <v>492</v>
      </c>
      <c r="T92" s="11" t="s">
        <v>1280</v>
      </c>
      <c r="U92" s="11" t="s">
        <v>492</v>
      </c>
      <c r="V92" s="11" t="s">
        <v>492</v>
      </c>
      <c r="W92" s="11" t="s">
        <v>492</v>
      </c>
      <c r="X92" s="11" t="s">
        <v>492</v>
      </c>
      <c r="Y92" s="11" t="s">
        <v>492</v>
      </c>
      <c r="Z92" s="11">
        <v>4</v>
      </c>
      <c r="AA92" s="11"/>
      <c r="AB92" s="11"/>
      <c r="AC92" s="11" t="s">
        <v>492</v>
      </c>
      <c r="AD92" s="11" t="s">
        <v>492</v>
      </c>
      <c r="AE92" s="11" t="s">
        <v>492</v>
      </c>
      <c r="AF92" s="11" t="s">
        <v>492</v>
      </c>
      <c r="AG92" s="11" t="s">
        <v>492</v>
      </c>
      <c r="AH92" s="11">
        <v>144.75115883000001</v>
      </c>
      <c r="AI92" s="11">
        <v>-25.238183190000001</v>
      </c>
      <c r="AJ92" s="11">
        <v>337.09</v>
      </c>
      <c r="AK92" s="219">
        <v>24211</v>
      </c>
      <c r="AL92" s="11"/>
      <c r="AM92" s="11"/>
      <c r="AN92" s="11"/>
      <c r="AO92" s="11"/>
      <c r="AP92" s="11"/>
    </row>
  </sheetData>
  <autoFilter ref="A1:AL65"/>
  <sortState ref="A4:AR48">
    <sortCondition ref="D4:D48"/>
    <sortCondition ref="E4:E48"/>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DST results with QAQC Checks</vt:lpstr>
      <vt:lpstr>HH calc for non-interpreted DST</vt:lpstr>
      <vt:lpstr>HH calcs interpreted DSTs</vt:lpstr>
      <vt:lpstr>hh values - final sheet</vt:lpstr>
      <vt:lpstr>some graphs</vt:lpstr>
      <vt:lpstr>Well info from DataMining file</vt:lpstr>
      <vt:lpstr>Lat Long QPED July 2013</vt:lpstr>
      <vt:lpstr>WQ-Rebecca</vt:lpstr>
      <vt:lpstr>pressure plot dst data</vt:lpstr>
      <vt:lpstr>pressure plot salinity data</vt:lpstr>
      <vt:lpstr>pressure plot temp data</vt:lpstr>
    </vt:vector>
  </TitlesOfParts>
  <Company>Geoscience Australia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Rebecca Cassel</dc:creator>
  <cp:lastModifiedBy>Geoscience Australia</cp:lastModifiedBy>
  <cp:lastPrinted>2014-04-02T01:19:24Z</cp:lastPrinted>
  <dcterms:created xsi:type="dcterms:W3CDTF">2014-04-01T04:55:58Z</dcterms:created>
  <dcterms:modified xsi:type="dcterms:W3CDTF">2014-06-02T02:57:14Z</dcterms:modified>
</cp:coreProperties>
</file>