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MG\FRACM\FRB\Consolidated Financial Statements\CFS 2024-2025\03. CFS Shell 2024-25\CFS Data Set (data.gov.au)\"/>
    </mc:Choice>
  </mc:AlternateContent>
  <xr:revisionPtr revIDLastSave="0" documentId="13_ncr:1_{280F0EB9-651F-4C34-A5F6-20F86B40C70D}" xr6:coauthVersionLast="47" xr6:coauthVersionMax="47" xr10:uidLastSave="{00000000-0000-0000-0000-000000000000}"/>
  <bookViews>
    <workbookView xWindow="-6250" yWindow="-21710" windowWidth="38620" windowHeight="21100" xr2:uid="{00000000-000D-0000-FFFF-FFFF00000000}"/>
  </bookViews>
  <sheets>
    <sheet name="Income Statement dataset" sheetId="9" r:id="rId1"/>
    <sheet name="Balance Sheet dataset" sheetId="10" r:id="rId2"/>
    <sheet name="Cash flow statement dataset" sheetId="11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Print_Area" localSheetId="1">'Balance Sheet dataset'!$A$1:$AL$66</definedName>
    <definedName name="_xlnm.Print_Area" localSheetId="2">'Cash flow statement dataset'!$A$1:$AM$80</definedName>
    <definedName name="_xlnm.Print_Area" localSheetId="0">'Income Statement dataset'!$A$1:$AL$73</definedName>
    <definedName name="SAPBEXrevision" hidden="1">1</definedName>
    <definedName name="SAPBEXsysID" hidden="1">"SPR"</definedName>
    <definedName name="SAPBEXwbID" hidden="1">"3T7HZVVSWYPYR1U1GLTCFM9HI"</definedName>
    <definedName name="wrn.Cash._.Flow._.Statement." hidden="1">{"Cash Flow Statement",#N/A,FALSE,"STAT_M"}</definedName>
    <definedName name="wrn.Statement._.of._.Activity." hidden="1">{"Statement of Activity",#N/A,FALSE,"STAT_M"}</definedName>
    <definedName name="wrn.Statement._.of._.Position." hidden="1">{"Statement of Position",#N/A,FALSE,"STAT_M"}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7" i="11" l="1"/>
  <c r="U59" i="11" s="1"/>
  <c r="B57" i="11"/>
  <c r="B59" i="11" s="1"/>
  <c r="V57" i="11"/>
  <c r="V59" i="11" s="1"/>
  <c r="C57" i="11"/>
  <c r="C59" i="11" s="1"/>
  <c r="W57" i="11"/>
  <c r="W59" i="11" s="1"/>
  <c r="D57" i="11"/>
  <c r="D59" i="11" s="1"/>
  <c r="X57" i="11"/>
  <c r="X59" i="11" s="1"/>
  <c r="E57" i="11"/>
  <c r="E59" i="11" s="1"/>
  <c r="Y57" i="11"/>
  <c r="Y59" i="11" s="1"/>
  <c r="F57" i="11"/>
  <c r="F59" i="11" s="1"/>
  <c r="Z57" i="11"/>
  <c r="Z59" i="11" s="1"/>
  <c r="AA57" i="11"/>
  <c r="AA59" i="11" s="1"/>
  <c r="G57" i="11"/>
  <c r="G59" i="11" s="1"/>
  <c r="H57" i="11"/>
  <c r="H59" i="11" s="1"/>
  <c r="AC57" i="11"/>
  <c r="AC59" i="11" s="1"/>
  <c r="J57" i="11"/>
  <c r="J59" i="11" s="1"/>
  <c r="AB59" i="11"/>
  <c r="I59" i="11"/>
  <c r="K57" i="11"/>
  <c r="K59" i="11" s="1"/>
  <c r="AD57" i="11"/>
  <c r="AD59" i="11" s="1"/>
  <c r="B44" i="9"/>
  <c r="B45" i="9" s="1"/>
  <c r="U44" i="9"/>
  <c r="U45" i="9" s="1"/>
  <c r="C44" i="9"/>
  <c r="C45" i="9" s="1"/>
  <c r="V44" i="9"/>
  <c r="V45" i="9" s="1"/>
  <c r="W44" i="9"/>
  <c r="W45" i="9" s="1"/>
  <c r="D44" i="9"/>
  <c r="D45" i="9" s="1"/>
  <c r="X44" i="9"/>
  <c r="X45" i="9" s="1"/>
  <c r="E44" i="9"/>
  <c r="Y44" i="9"/>
  <c r="Y45" i="9" s="1"/>
  <c r="F44" i="9"/>
  <c r="F45" i="9" s="1"/>
  <c r="AB44" i="9"/>
  <c r="AB45" i="9" s="1"/>
  <c r="I44" i="9"/>
  <c r="I45" i="9" s="1"/>
  <c r="AA44" i="9"/>
  <c r="AA45" i="9" s="1"/>
  <c r="H44" i="9"/>
  <c r="H45" i="9" s="1"/>
  <c r="Z44" i="9"/>
  <c r="Z45" i="9" s="1"/>
  <c r="G44" i="9"/>
  <c r="E45" i="9" l="1"/>
  <c r="G45" i="9"/>
</calcChain>
</file>

<file path=xl/sharedStrings.xml><?xml version="1.0" encoding="utf-8"?>
<sst xmlns="http://schemas.openxmlformats.org/spreadsheetml/2006/main" count="306" uniqueCount="183">
  <si>
    <t>Revenue from transactions</t>
  </si>
  <si>
    <t>Taxation revenue</t>
  </si>
  <si>
    <t>Total revenue</t>
  </si>
  <si>
    <t>Expenses from transactions</t>
  </si>
  <si>
    <t>Gross operating expenses</t>
  </si>
  <si>
    <t>Superannuation interest expense</t>
  </si>
  <si>
    <t>Total expenses</t>
  </si>
  <si>
    <t>Net operating balance</t>
  </si>
  <si>
    <t>Assets</t>
  </si>
  <si>
    <t>Financial assets</t>
  </si>
  <si>
    <t>Non-financial assets</t>
  </si>
  <si>
    <t>Total assets</t>
  </si>
  <si>
    <t>Liabilities</t>
  </si>
  <si>
    <t>Interest bearing liabilities</t>
  </si>
  <si>
    <t>Provisions and payables</t>
  </si>
  <si>
    <t>Total liabilities</t>
  </si>
  <si>
    <t>Net worth</t>
  </si>
  <si>
    <t>$m</t>
  </si>
  <si>
    <t>Sales of goods and services</t>
  </si>
  <si>
    <t>Interest income</t>
  </si>
  <si>
    <t>Other</t>
  </si>
  <si>
    <t>Wages and salaries</t>
  </si>
  <si>
    <t>Superannuation</t>
  </si>
  <si>
    <t>Depreciation and amortisation</t>
  </si>
  <si>
    <t>Supply of goods and services</t>
  </si>
  <si>
    <t>Other operating expenses</t>
  </si>
  <si>
    <t>Total gross operating expenses</t>
  </si>
  <si>
    <t>Current transfers</t>
  </si>
  <si>
    <t>Current grants</t>
  </si>
  <si>
    <t>Subsidy expenses</t>
  </si>
  <si>
    <t>Personal benefits</t>
  </si>
  <si>
    <t>Total current transfers</t>
  </si>
  <si>
    <t>Capital transfers</t>
  </si>
  <si>
    <t>Mutually agreed write-downs</t>
  </si>
  <si>
    <t>Other capital grants</t>
  </si>
  <si>
    <t>Total capital transfers</t>
  </si>
  <si>
    <t>Net foreign exchange gains/(losses)</t>
  </si>
  <si>
    <t>Discontinued operation</t>
  </si>
  <si>
    <t>Operating result</t>
  </si>
  <si>
    <t>Revaluation of non-financial assets</t>
  </si>
  <si>
    <t>Actuarial revaluations of superannuation</t>
  </si>
  <si>
    <t>Other economic revaluations</t>
  </si>
  <si>
    <t>Revaluation of equity investments</t>
  </si>
  <si>
    <t>Purchases of non-financial assets</t>
  </si>
  <si>
    <t>Total net acquisition of non-financial assets</t>
  </si>
  <si>
    <t>Fiscal balance (Net lending/borrowing)</t>
  </si>
  <si>
    <t>Cash and deposits</t>
  </si>
  <si>
    <t>Advances paid</t>
  </si>
  <si>
    <t>Investments, loans and placements</t>
  </si>
  <si>
    <t>Equity investments</t>
  </si>
  <si>
    <t>Total financial assets</t>
  </si>
  <si>
    <t xml:space="preserve">Land </t>
  </si>
  <si>
    <t>Buildings</t>
  </si>
  <si>
    <t>Intangibles</t>
  </si>
  <si>
    <t>Investment property</t>
  </si>
  <si>
    <t>Inventories</t>
  </si>
  <si>
    <t>Heritage and cultural assets</t>
  </si>
  <si>
    <t>Other non-financial assets</t>
  </si>
  <si>
    <t>Total non-financial assets</t>
  </si>
  <si>
    <t>Overdrafts</t>
  </si>
  <si>
    <t>Deposits held</t>
  </si>
  <si>
    <t>Government securities</t>
  </si>
  <si>
    <t>Loans</t>
  </si>
  <si>
    <t>Other interest bearing liabilities</t>
  </si>
  <si>
    <t>Total interest bearing liabilities</t>
  </si>
  <si>
    <t>Superannuation liability</t>
  </si>
  <si>
    <t xml:space="preserve">Other employee liabilities </t>
  </si>
  <si>
    <t>Personal benefits payable</t>
  </si>
  <si>
    <t>Subsidies payable</t>
  </si>
  <si>
    <t>Grants payable</t>
  </si>
  <si>
    <t>Australian currency on issue</t>
  </si>
  <si>
    <t>Other payables</t>
  </si>
  <si>
    <t>Total provisions and payables</t>
  </si>
  <si>
    <t>Accumulated results</t>
  </si>
  <si>
    <t>Reserves</t>
  </si>
  <si>
    <t>Minority interests</t>
  </si>
  <si>
    <t>OPERATING ACTIVITIES</t>
  </si>
  <si>
    <t>Cash received</t>
  </si>
  <si>
    <t>Taxes received</t>
  </si>
  <si>
    <t>Interest receipts</t>
  </si>
  <si>
    <t>Other receipts</t>
  </si>
  <si>
    <t>Total cash received</t>
  </si>
  <si>
    <t>Cash used</t>
  </si>
  <si>
    <t>Payments for employees</t>
  </si>
  <si>
    <t>Payments for goods and services</t>
  </si>
  <si>
    <t>Grants and subsidies paid</t>
  </si>
  <si>
    <t>Interest paid</t>
  </si>
  <si>
    <t>Other payments</t>
  </si>
  <si>
    <t>Total cash used</t>
  </si>
  <si>
    <t>Net cash from discontinued operating activities</t>
  </si>
  <si>
    <t>INVESTING ACTIVITIES</t>
  </si>
  <si>
    <t>Sales of non-financial assets</t>
  </si>
  <si>
    <t>Net cash from discontinued investing activities</t>
  </si>
  <si>
    <t>FINANCING ACTIVITIES</t>
  </si>
  <si>
    <t>Cash flows from financing activities</t>
  </si>
  <si>
    <t>Borrowings</t>
  </si>
  <si>
    <t>Other financing</t>
  </si>
  <si>
    <t>Cash at beginning of year</t>
  </si>
  <si>
    <t>Cash at end of year</t>
  </si>
  <si>
    <t>Key fiscal aggregate</t>
  </si>
  <si>
    <t xml:space="preserve">Net cash flows from operating activities </t>
  </si>
  <si>
    <t>Cash surplus/(deficit)</t>
  </si>
  <si>
    <t>CONSOLIDATED STATEMENT OF COMPREHENSIVE INCOME BY SECTOR</t>
  </si>
  <si>
    <t xml:space="preserve">General </t>
  </si>
  <si>
    <t>Government</t>
  </si>
  <si>
    <t>Other property expenses</t>
  </si>
  <si>
    <t>Tax expenses</t>
  </si>
  <si>
    <t>Other economic flows - included</t>
  </si>
  <si>
    <t>in operating result</t>
  </si>
  <si>
    <t>Net operating result</t>
  </si>
  <si>
    <t>Other economic flows - through equity</t>
  </si>
  <si>
    <t>Will not be reclassified to operating result</t>
  </si>
  <si>
    <t>May be reclassified to operating result</t>
  </si>
  <si>
    <t>Comprehensive result</t>
  </si>
  <si>
    <t>Australian</t>
  </si>
  <si>
    <t>CONSOLIDATED STATEMENT OF FINANCIAL POSITION BY SECTOR</t>
  </si>
  <si>
    <t xml:space="preserve">Other receivables and accrued revenue </t>
  </si>
  <si>
    <t>Tax assets</t>
  </si>
  <si>
    <t>Tax liabilities</t>
  </si>
  <si>
    <t>Other provisions</t>
  </si>
  <si>
    <t>Contributed equity</t>
  </si>
  <si>
    <t>as at 30 June</t>
  </si>
  <si>
    <t>CONSOLIDATED STATEMENT OF CASH FLOWS BY SECTOR</t>
  </si>
  <si>
    <t>Receipts from sales of</t>
  </si>
  <si>
    <t>goods and services</t>
  </si>
  <si>
    <t>GST receipts</t>
  </si>
  <si>
    <t>Taxes paid</t>
  </si>
  <si>
    <t>GST paid</t>
  </si>
  <si>
    <t>Investments in non-financial assets</t>
  </si>
  <si>
    <t>Net cash flows from investments</t>
  </si>
  <si>
    <t>in non-financial assets</t>
  </si>
  <si>
    <t>Investments in financial assets for</t>
  </si>
  <si>
    <t>liquidity purposes</t>
  </si>
  <si>
    <t>Net cash from investing activities</t>
  </si>
  <si>
    <t>Net cash from discontinued financing activities</t>
  </si>
  <si>
    <t>Net cash from financing activities</t>
  </si>
  <si>
    <t>Net increase/(decrease) in cash</t>
  </si>
  <si>
    <t>Receipts from policy investments</t>
  </si>
  <si>
    <t>Payments for policy investments</t>
  </si>
  <si>
    <t>Assets recognised for the first time(a)</t>
  </si>
  <si>
    <t>Net fair value gains/(losses)(b)</t>
  </si>
  <si>
    <t>Amortisation of non-produced assets(a)</t>
  </si>
  <si>
    <t>Net result from associates and joint ventures(a)</t>
  </si>
  <si>
    <t>(b) From 2017, 'Net fair value gains/(losses)' has been disclosed separately from 'Other gains/(losses)' in the CFS.</t>
  </si>
  <si>
    <t>Specialist military equipment(a)</t>
  </si>
  <si>
    <t>Other plant, equipment and infrastructure(a)</t>
  </si>
  <si>
    <t>Biological assets(b)</t>
  </si>
  <si>
    <t>Assets held for sale(b)</t>
  </si>
  <si>
    <t xml:space="preserve">(a) From 2014, 'Specialist military equipment' has been disclosed separately from 'Other plant, equipment and infrastructure' in the CFS.  </t>
  </si>
  <si>
    <t>policy purposes(a)</t>
  </si>
  <si>
    <t xml:space="preserve">(a) From 2017, 'Assets recognised for the first time', 'Amortisation of non-produced assets' and  'Net result from associates and joint ventures' are included in 'Other gains/(losses)' in the CFS. </t>
  </si>
  <si>
    <t>(b) From 2014, 'Biological assets' and 'Assets held for sale' are included in 'Other non-financial assets' in the CFS.</t>
  </si>
  <si>
    <t>Net investments in financial assets for</t>
  </si>
  <si>
    <t xml:space="preserve">(a) From 2017, receipts and payments for 'Investments in non-financial assets for policy purposes' has been disclosed separately on a gross basis. </t>
  </si>
  <si>
    <r>
      <rPr>
        <b/>
        <i/>
        <sz val="8"/>
        <rFont val="Arial"/>
        <family val="2"/>
      </rPr>
      <t>less</t>
    </r>
    <r>
      <rPr>
        <b/>
        <sz val="8"/>
        <rFont val="Arial"/>
        <family val="2"/>
      </rPr>
      <t xml:space="preserve"> Net acquisition of non-financial assets</t>
    </r>
  </si>
  <si>
    <r>
      <t>less</t>
    </r>
    <r>
      <rPr>
        <sz val="8"/>
        <rFont val="Arial"/>
        <family val="2"/>
      </rPr>
      <t xml:space="preserve"> Sales of non-financial assets</t>
    </r>
  </si>
  <si>
    <r>
      <t xml:space="preserve">less </t>
    </r>
    <r>
      <rPr>
        <sz val="8"/>
        <rFont val="Arial"/>
        <family val="2"/>
      </rPr>
      <t>Depreciation and amortisation</t>
    </r>
  </si>
  <si>
    <r>
      <t>plus</t>
    </r>
    <r>
      <rPr>
        <sz val="8"/>
        <rFont val="Arial"/>
        <family val="2"/>
      </rPr>
      <t xml:space="preserve"> Change in inventories</t>
    </r>
  </si>
  <si>
    <r>
      <t xml:space="preserve">plus </t>
    </r>
    <r>
      <rPr>
        <sz val="8"/>
        <rFont val="Arial"/>
        <family val="2"/>
      </rPr>
      <t xml:space="preserve">Other movements in non-financial assets </t>
    </r>
  </si>
  <si>
    <t>Interest expense</t>
  </si>
  <si>
    <t>Net other gains/(losses)</t>
  </si>
  <si>
    <t>Net write-down of assets (including bad and doubtful debts)</t>
  </si>
  <si>
    <t>Net gains/(losses) from the sale of assets</t>
  </si>
  <si>
    <t>Supplier payables</t>
  </si>
  <si>
    <t>Personal benefits paid</t>
  </si>
  <si>
    <t>(b) From 2018, as a result of the adoption of the new ABS GFS Manual, the cash flow statement has been amended to remove the non-cash line item 'Finance leases and similar arrangements' and the total 'GFS cash surplus/(deficit)'.</t>
  </si>
  <si>
    <t>Net interest on derivatives gains/(losses)</t>
  </si>
  <si>
    <t>Distributions paid</t>
  </si>
  <si>
    <t>for the year ended 30 June</t>
  </si>
  <si>
    <t>Net cash from operating activities</t>
  </si>
  <si>
    <t>Net cash from non-financial assets</t>
  </si>
  <si>
    <t>Net cash from policy investments</t>
  </si>
  <si>
    <t>Net cash received</t>
  </si>
  <si>
    <t>Net cash used</t>
  </si>
  <si>
    <t>(c) From 2020, 'Leases' replaces 'Other borrowings' following the implementation of AASB 16. The amounts under 'Other borrowings' were related to leases in previous years.</t>
  </si>
  <si>
    <t>(c) From 2020, 'Interest payments on lease liabilities' and 'Principal payments of lease liabilities' are reported following the implementation of AASB 16.</t>
  </si>
  <si>
    <t>Dividend and distribution income</t>
  </si>
  <si>
    <t>Leases(c)</t>
  </si>
  <si>
    <t>Dividend and distribution receipts</t>
  </si>
  <si>
    <t>Interest payments on lease liabilities(c)</t>
  </si>
  <si>
    <t>Principal payments of lease liabilities(c)</t>
  </si>
  <si>
    <t>Finance leases and similar arrangements(b)</t>
  </si>
  <si>
    <t>GFS cash surplus/(deficit)(b)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</si>
</sst>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##\ ###\ ###\ ##0"/>
    <numFmt numFmtId="166" formatCode="#,##0;\(#,##0\);\-"/>
  </numFmts>
  <fonts count="38">
    <font>
      <sz val="10"/>
      <name val="Arial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12"/>
      <name val="Times New Roman"/>
      <family val="1"/>
    </font>
    <font>
      <b/>
      <sz val="10"/>
      <name val="Arial"/>
      <family val="2"/>
    </font>
    <font>
      <sz val="14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9"/>
      <name val="Arial"/>
      <family val="2"/>
    </font>
    <font>
      <b/>
      <i/>
      <sz val="14"/>
      <name val="Arial"/>
      <family val="2"/>
    </font>
    <font>
      <b/>
      <sz val="10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20"/>
      <name val="Arial"/>
      <family val="2"/>
    </font>
    <font>
      <sz val="10"/>
      <name val="Helv"/>
      <charset val="204"/>
    </font>
    <font>
      <sz val="7"/>
      <name val="Times New Roman"/>
      <family val="1"/>
    </font>
    <font>
      <i/>
      <sz val="10"/>
      <name val="Arial"/>
      <family val="2"/>
    </font>
    <font>
      <b/>
      <i/>
      <sz val="8"/>
      <name val="Arial"/>
      <family val="2"/>
    </font>
    <font>
      <sz val="7.5"/>
      <name val="Arial"/>
      <family val="2"/>
    </font>
    <font>
      <b/>
      <sz val="7.5"/>
      <color indexed="8"/>
      <name val="Arial"/>
      <family val="2"/>
    </font>
    <font>
      <sz val="7.5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b/>
      <i/>
      <sz val="8"/>
      <color indexed="8"/>
      <name val="Arial"/>
      <family val="2"/>
    </font>
    <font>
      <b/>
      <sz val="7.5"/>
      <name val="Arial"/>
      <family val="2"/>
    </font>
    <font>
      <sz val="8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mediumGray">
        <fgColor indexed="2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hair">
        <color theme="1"/>
      </top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/>
      <bottom style="hair">
        <color theme="1"/>
      </bottom>
      <diagonal/>
    </border>
    <border>
      <left/>
      <right/>
      <top style="hair">
        <color indexed="8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8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64"/>
      </top>
      <bottom/>
      <diagonal/>
    </border>
  </borders>
  <cellStyleXfs count="82">
    <xf numFmtId="0" fontId="0" fillId="0" borderId="0"/>
    <xf numFmtId="164" fontId="3" fillId="0" borderId="0" applyFon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>
      <alignment horizontal="centerContinuous" vertical="center"/>
    </xf>
    <xf numFmtId="165" fontId="9" fillId="0" borderId="0">
      <alignment horizontal="centerContinuous"/>
    </xf>
    <xf numFmtId="165" fontId="10" fillId="0" borderId="0">
      <alignment horizontal="left" vertical="center"/>
    </xf>
    <xf numFmtId="0" fontId="11" fillId="0" borderId="0"/>
    <xf numFmtId="0" fontId="4" fillId="0" borderId="0"/>
    <xf numFmtId="0" fontId="1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ont="0" applyFill="0" applyBorder="0" applyAlignment="0" applyProtection="0">
      <alignment horizontal="left"/>
    </xf>
    <xf numFmtId="4" fontId="14" fillId="0" borderId="0" applyFont="0" applyFill="0" applyBorder="0" applyAlignment="0" applyProtection="0"/>
    <xf numFmtId="0" fontId="15" fillId="0" borderId="1">
      <alignment horizontal="center"/>
    </xf>
    <xf numFmtId="0" fontId="14" fillId="3" borderId="0" applyNumberFormat="0" applyFont="0" applyBorder="0" applyAlignment="0" applyProtection="0"/>
    <xf numFmtId="37" fontId="6" fillId="0" borderId="0"/>
    <xf numFmtId="0" fontId="16" fillId="0" borderId="0"/>
    <xf numFmtId="4" fontId="17" fillId="4" borderId="2" applyNumberFormat="0" applyProtection="0">
      <alignment vertical="center"/>
    </xf>
    <xf numFmtId="4" fontId="18" fillId="5" borderId="2" applyNumberFormat="0" applyProtection="0">
      <alignment vertical="center"/>
    </xf>
    <xf numFmtId="4" fontId="17" fillId="5" borderId="2" applyNumberFormat="0" applyProtection="0">
      <alignment horizontal="left" vertical="center" indent="1"/>
    </xf>
    <xf numFmtId="0" fontId="17" fillId="5" borderId="2" applyNumberFormat="0" applyProtection="0">
      <alignment horizontal="left" vertical="top" indent="1"/>
    </xf>
    <xf numFmtId="4" fontId="17" fillId="6" borderId="0" applyNumberFormat="0" applyProtection="0">
      <alignment horizontal="left" vertical="center" indent="1"/>
    </xf>
    <xf numFmtId="4" fontId="19" fillId="7" borderId="2" applyNumberFormat="0" applyProtection="0">
      <alignment horizontal="right" vertical="center"/>
    </xf>
    <xf numFmtId="4" fontId="19" fillId="8" borderId="2" applyNumberFormat="0" applyProtection="0">
      <alignment horizontal="right" vertical="center"/>
    </xf>
    <xf numFmtId="4" fontId="19" fillId="9" borderId="2" applyNumberFormat="0" applyProtection="0">
      <alignment horizontal="right" vertical="center"/>
    </xf>
    <xf numFmtId="4" fontId="19" fillId="10" borderId="2" applyNumberFormat="0" applyProtection="0">
      <alignment horizontal="right" vertical="center"/>
    </xf>
    <xf numFmtId="4" fontId="19" fillId="11" borderId="2" applyNumberFormat="0" applyProtection="0">
      <alignment horizontal="right" vertical="center"/>
    </xf>
    <xf numFmtId="4" fontId="19" fillId="12" borderId="2" applyNumberFormat="0" applyProtection="0">
      <alignment horizontal="right" vertical="center"/>
    </xf>
    <xf numFmtId="4" fontId="19" fillId="13" borderId="2" applyNumberFormat="0" applyProtection="0">
      <alignment horizontal="right" vertical="center"/>
    </xf>
    <xf numFmtId="4" fontId="19" fillId="14" borderId="2" applyNumberFormat="0" applyProtection="0">
      <alignment horizontal="right" vertical="center"/>
    </xf>
    <xf numFmtId="4" fontId="19" fillId="15" borderId="2" applyNumberFormat="0" applyProtection="0">
      <alignment horizontal="right" vertical="center"/>
    </xf>
    <xf numFmtId="4" fontId="17" fillId="16" borderId="3" applyNumberFormat="0" applyProtection="0">
      <alignment horizontal="left" vertical="center" indent="1"/>
    </xf>
    <xf numFmtId="4" fontId="19" fillId="17" borderId="0" applyNumberFormat="0" applyProtection="0">
      <alignment horizontal="left" vertical="center" indent="1"/>
    </xf>
    <xf numFmtId="4" fontId="20" fillId="18" borderId="0" applyNumberFormat="0" applyProtection="0">
      <alignment horizontal="left" vertical="center" indent="1"/>
    </xf>
    <xf numFmtId="4" fontId="19" fillId="19" borderId="2" applyNumberFormat="0" applyProtection="0">
      <alignment horizontal="right" vertical="center"/>
    </xf>
    <xf numFmtId="4" fontId="19" fillId="17" borderId="0" applyNumberFormat="0" applyProtection="0">
      <alignment horizontal="left" vertical="center" indent="1"/>
    </xf>
    <xf numFmtId="4" fontId="19" fillId="6" borderId="0" applyNumberFormat="0" applyProtection="0">
      <alignment horizontal="left" vertical="center" indent="1"/>
    </xf>
    <xf numFmtId="0" fontId="4" fillId="18" borderId="2" applyNumberFormat="0" applyProtection="0">
      <alignment horizontal="left" vertical="center" indent="1"/>
    </xf>
    <xf numFmtId="0" fontId="4" fillId="18" borderId="2" applyNumberFormat="0" applyProtection="0">
      <alignment horizontal="left" vertical="center" indent="1"/>
    </xf>
    <xf numFmtId="0" fontId="4" fillId="18" borderId="2" applyNumberFormat="0" applyProtection="0">
      <alignment horizontal="left" vertical="top" indent="1"/>
    </xf>
    <xf numFmtId="0" fontId="4" fillId="18" borderId="2" applyNumberFormat="0" applyProtection="0">
      <alignment horizontal="left" vertical="top" indent="1"/>
    </xf>
    <xf numFmtId="0" fontId="4" fillId="6" borderId="2" applyNumberFormat="0" applyProtection="0">
      <alignment horizontal="left" vertical="center" indent="1"/>
    </xf>
    <xf numFmtId="0" fontId="4" fillId="6" borderId="2" applyNumberFormat="0" applyProtection="0">
      <alignment horizontal="left" vertical="center" indent="1"/>
    </xf>
    <xf numFmtId="0" fontId="4" fillId="6" borderId="2" applyNumberFormat="0" applyProtection="0">
      <alignment horizontal="left" vertical="top" indent="1"/>
    </xf>
    <xf numFmtId="0" fontId="4" fillId="6" borderId="2" applyNumberFormat="0" applyProtection="0">
      <alignment horizontal="left" vertical="top" indent="1"/>
    </xf>
    <xf numFmtId="0" fontId="4" fillId="20" borderId="2" applyNumberFormat="0" applyProtection="0">
      <alignment horizontal="left" vertical="center" indent="1"/>
    </xf>
    <xf numFmtId="0" fontId="4" fillId="20" borderId="2" applyNumberFormat="0" applyProtection="0">
      <alignment horizontal="left" vertical="center" indent="1"/>
    </xf>
    <xf numFmtId="0" fontId="4" fillId="20" borderId="2" applyNumberFormat="0" applyProtection="0">
      <alignment horizontal="left" vertical="top" indent="1"/>
    </xf>
    <xf numFmtId="0" fontId="4" fillId="20" borderId="2" applyNumberFormat="0" applyProtection="0">
      <alignment horizontal="left" vertical="top" indent="1"/>
    </xf>
    <xf numFmtId="0" fontId="4" fillId="21" borderId="2" applyNumberFormat="0" applyProtection="0">
      <alignment horizontal="left" vertical="center" indent="1"/>
    </xf>
    <xf numFmtId="0" fontId="4" fillId="21" borderId="2" applyNumberFormat="0" applyProtection="0">
      <alignment horizontal="left" vertical="center" indent="1"/>
    </xf>
    <xf numFmtId="0" fontId="4" fillId="21" borderId="2" applyNumberFormat="0" applyProtection="0">
      <alignment horizontal="left" vertical="top" indent="1"/>
    </xf>
    <xf numFmtId="0" fontId="4" fillId="21" borderId="2" applyNumberFormat="0" applyProtection="0">
      <alignment horizontal="left" vertical="top" indent="1"/>
    </xf>
    <xf numFmtId="4" fontId="19" fillId="22" borderId="2" applyNumberFormat="0" applyProtection="0">
      <alignment vertical="center"/>
    </xf>
    <xf numFmtId="4" fontId="21" fillId="22" borderId="2" applyNumberFormat="0" applyProtection="0">
      <alignment vertical="center"/>
    </xf>
    <xf numFmtId="4" fontId="19" fillId="22" borderId="2" applyNumberFormat="0" applyProtection="0">
      <alignment horizontal="left" vertical="center" indent="1"/>
    </xf>
    <xf numFmtId="0" fontId="19" fillId="22" borderId="2" applyNumberFormat="0" applyProtection="0">
      <alignment horizontal="left" vertical="top" indent="1"/>
    </xf>
    <xf numFmtId="4" fontId="19" fillId="17" borderId="2" applyNumberFormat="0" applyProtection="0">
      <alignment horizontal="right" vertical="center"/>
    </xf>
    <xf numFmtId="4" fontId="21" fillId="17" borderId="2" applyNumberFormat="0" applyProtection="0">
      <alignment horizontal="right" vertical="center"/>
    </xf>
    <xf numFmtId="4" fontId="19" fillId="19" borderId="2" applyNumberFormat="0" applyProtection="0">
      <alignment horizontal="left" vertical="center" indent="1"/>
    </xf>
    <xf numFmtId="0" fontId="19" fillId="6" borderId="2" applyNumberFormat="0" applyProtection="0">
      <alignment horizontal="left" vertical="top" indent="1"/>
    </xf>
    <xf numFmtId="4" fontId="22" fillId="23" borderId="0" applyNumberFormat="0" applyProtection="0">
      <alignment horizontal="left" vertical="center" indent="1"/>
    </xf>
    <xf numFmtId="4" fontId="23" fillId="17" borderId="2" applyNumberFormat="0" applyProtection="0">
      <alignment horizontal="right" vertical="center"/>
    </xf>
    <xf numFmtId="0" fontId="24" fillId="0" borderId="0"/>
    <xf numFmtId="0" fontId="25" fillId="0" borderId="0"/>
    <xf numFmtId="0" fontId="26" fillId="0" borderId="0"/>
    <xf numFmtId="0" fontId="13" fillId="0" borderId="0"/>
    <xf numFmtId="0" fontId="13" fillId="0" borderId="0"/>
    <xf numFmtId="0" fontId="27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</cellStyleXfs>
  <cellXfs count="197">
    <xf numFmtId="0" fontId="0" fillId="0" borderId="0" xfId="0"/>
    <xf numFmtId="0" fontId="3" fillId="2" borderId="0" xfId="0" applyFont="1" applyFill="1"/>
    <xf numFmtId="0" fontId="0" fillId="2" borderId="0" xfId="0" applyFill="1"/>
    <xf numFmtId="37" fontId="2" fillId="2" borderId="0" xfId="0" applyNumberFormat="1" applyFont="1" applyFill="1" applyAlignment="1">
      <alignment vertical="center"/>
    </xf>
    <xf numFmtId="37" fontId="5" fillId="2" borderId="0" xfId="0" applyNumberFormat="1" applyFont="1" applyFill="1" applyAlignment="1">
      <alignment vertical="center"/>
    </xf>
    <xf numFmtId="0" fontId="30" fillId="2" borderId="4" xfId="0" applyFont="1" applyFill="1" applyBorder="1" applyAlignment="1">
      <alignment vertical="center"/>
    </xf>
    <xf numFmtId="0" fontId="30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37" fontId="3" fillId="2" borderId="0" xfId="0" applyNumberFormat="1" applyFont="1" applyFill="1" applyAlignment="1">
      <alignment vertical="center"/>
    </xf>
    <xf numFmtId="37" fontId="3" fillId="2" borderId="0" xfId="0" applyNumberFormat="1" applyFont="1" applyFill="1" applyAlignment="1">
      <alignment horizontal="left" vertical="center"/>
    </xf>
    <xf numFmtId="37" fontId="2" fillId="2" borderId="0" xfId="0" applyNumberFormat="1" applyFont="1" applyFill="1" applyAlignment="1">
      <alignment horizontal="left" vertical="center"/>
    </xf>
    <xf numFmtId="37" fontId="5" fillId="2" borderId="0" xfId="0" applyNumberFormat="1" applyFont="1" applyFill="1" applyAlignment="1">
      <alignment horizontal="left" vertical="center"/>
    </xf>
    <xf numFmtId="0" fontId="29" fillId="2" borderId="0" xfId="0" applyFont="1" applyFill="1" applyAlignment="1">
      <alignment horizontal="center" vertical="center"/>
    </xf>
    <xf numFmtId="37" fontId="36" fillId="2" borderId="0" xfId="0" applyNumberFormat="1" applyFont="1" applyFill="1" applyAlignment="1">
      <alignment vertical="center"/>
    </xf>
    <xf numFmtId="37" fontId="29" fillId="2" borderId="0" xfId="0" applyNumberFormat="1" applyFont="1" applyFill="1" applyAlignment="1">
      <alignment vertical="center"/>
    </xf>
    <xf numFmtId="37" fontId="29" fillId="2" borderId="0" xfId="0" applyNumberFormat="1" applyFont="1" applyFill="1" applyAlignment="1">
      <alignment horizontal="left" vertical="center" indent="1"/>
    </xf>
    <xf numFmtId="37" fontId="29" fillId="2" borderId="0" xfId="0" applyNumberFormat="1" applyFont="1" applyFill="1" applyAlignment="1">
      <alignment horizontal="left" vertical="center" indent="2"/>
    </xf>
    <xf numFmtId="37" fontId="36" fillId="2" borderId="0" xfId="0" applyNumberFormat="1" applyFont="1" applyFill="1" applyAlignment="1">
      <alignment horizontal="left" vertical="center"/>
    </xf>
    <xf numFmtId="37" fontId="29" fillId="2" borderId="0" xfId="0" applyNumberFormat="1" applyFont="1" applyFill="1" applyAlignment="1">
      <alignment vertical="center" wrapText="1"/>
    </xf>
    <xf numFmtId="37" fontId="29" fillId="2" borderId="0" xfId="0" applyNumberFormat="1" applyFont="1" applyFill="1" applyAlignment="1">
      <alignment horizontal="left" vertical="center" wrapText="1" indent="1"/>
    </xf>
    <xf numFmtId="37" fontId="36" fillId="2" borderId="0" xfId="0" applyNumberFormat="1" applyFont="1" applyFill="1" applyAlignment="1">
      <alignment horizontal="left" vertical="center" indent="1"/>
    </xf>
    <xf numFmtId="37" fontId="36" fillId="2" borderId="7" xfId="0" applyNumberFormat="1" applyFont="1" applyFill="1" applyBorder="1" applyAlignment="1">
      <alignment vertical="center"/>
    </xf>
    <xf numFmtId="0" fontId="30" fillId="0" borderId="0" xfId="0" applyFont="1" applyAlignment="1">
      <alignment vertical="center"/>
    </xf>
    <xf numFmtId="166" fontId="33" fillId="2" borderId="0" xfId="0" applyNumberFormat="1" applyFont="1" applyFill="1" applyAlignment="1">
      <alignment vertical="center"/>
    </xf>
    <xf numFmtId="0" fontId="2" fillId="2" borderId="0" xfId="0" applyFont="1" applyFill="1"/>
    <xf numFmtId="0" fontId="0" fillId="2" borderId="11" xfId="0" applyFill="1" applyBorder="1"/>
    <xf numFmtId="0" fontId="0" fillId="2" borderId="1" xfId="0" applyFill="1" applyBorder="1"/>
    <xf numFmtId="0" fontId="3" fillId="2" borderId="0" xfId="0" applyFont="1" applyFill="1" applyAlignment="1">
      <alignment horizontal="left" wrapText="1" indent="1"/>
    </xf>
    <xf numFmtId="0" fontId="4" fillId="2" borderId="0" xfId="0" applyFont="1" applyFill="1"/>
    <xf numFmtId="0" fontId="37" fillId="2" borderId="0" xfId="0" applyFont="1" applyFill="1"/>
    <xf numFmtId="0" fontId="3" fillId="2" borderId="1" xfId="0" applyFont="1" applyFill="1" applyBorder="1"/>
    <xf numFmtId="0" fontId="3" fillId="0" borderId="0" xfId="0" applyFont="1"/>
    <xf numFmtId="0" fontId="32" fillId="2" borderId="0" xfId="0" applyFont="1" applyFill="1" applyAlignment="1">
      <alignment horizontal="center" vertical="center"/>
    </xf>
    <xf numFmtId="0" fontId="29" fillId="2" borderId="4" xfId="0" applyFont="1" applyFill="1" applyBorder="1" applyAlignment="1">
      <alignment horizontal="right" vertical="center"/>
    </xf>
    <xf numFmtId="0" fontId="29" fillId="2" borderId="0" xfId="0" applyFont="1" applyFill="1" applyAlignment="1">
      <alignment horizontal="right" vertical="center"/>
    </xf>
    <xf numFmtId="49" fontId="29" fillId="2" borderId="5" xfId="0" applyNumberFormat="1" applyFont="1" applyFill="1" applyBorder="1" applyAlignment="1">
      <alignment horizontal="right" vertical="center"/>
    </xf>
    <xf numFmtId="49" fontId="29" fillId="2" borderId="0" xfId="0" applyNumberFormat="1" applyFont="1" applyFill="1" applyAlignment="1">
      <alignment horizontal="right" vertical="center"/>
    </xf>
    <xf numFmtId="166" fontId="29" fillId="2" borderId="0" xfId="0" quotePrefix="1" applyNumberFormat="1" applyFont="1" applyFill="1" applyAlignment="1" applyProtection="1">
      <alignment vertical="center"/>
      <protection locked="0"/>
    </xf>
    <xf numFmtId="166" fontId="29" fillId="2" borderId="7" xfId="0" applyNumberFormat="1" applyFont="1" applyFill="1" applyBorder="1" applyAlignment="1" applyProtection="1">
      <alignment vertical="center"/>
      <protection locked="0"/>
    </xf>
    <xf numFmtId="166" fontId="36" fillId="2" borderId="0" xfId="0" applyNumberFormat="1" applyFont="1" applyFill="1" applyAlignment="1">
      <alignment vertical="center"/>
    </xf>
    <xf numFmtId="166" fontId="29" fillId="2" borderId="4" xfId="0" applyNumberFormat="1" applyFont="1" applyFill="1" applyBorder="1" applyAlignment="1">
      <alignment vertical="center"/>
    </xf>
    <xf numFmtId="166" fontId="29" fillId="2" borderId="0" xfId="0" applyNumberFormat="1" applyFont="1" applyFill="1" applyAlignment="1">
      <alignment vertical="center"/>
    </xf>
    <xf numFmtId="166" fontId="36" fillId="2" borderId="7" xfId="0" applyNumberFormat="1" applyFont="1" applyFill="1" applyBorder="1" applyAlignment="1">
      <alignment vertical="center"/>
    </xf>
    <xf numFmtId="166" fontId="36" fillId="2" borderId="6" xfId="0" applyNumberFormat="1" applyFont="1" applyFill="1" applyBorder="1" applyAlignment="1">
      <alignment horizontal="right" vertical="center"/>
    </xf>
    <xf numFmtId="166" fontId="36" fillId="2" borderId="4" xfId="0" applyNumberFormat="1" applyFont="1" applyFill="1" applyBorder="1" applyAlignment="1">
      <alignment vertical="center"/>
    </xf>
    <xf numFmtId="166" fontId="29" fillId="2" borderId="0" xfId="0" applyNumberFormat="1" applyFont="1" applyFill="1" applyAlignment="1">
      <alignment horizontal="right" vertical="center"/>
    </xf>
    <xf numFmtId="166" fontId="29" fillId="2" borderId="0" xfId="0" applyNumberFormat="1" applyFont="1" applyFill="1" applyAlignment="1" applyProtection="1">
      <alignment vertical="center"/>
      <protection locked="0"/>
    </xf>
    <xf numFmtId="166" fontId="36" fillId="2" borderId="0" xfId="0" applyNumberFormat="1" applyFont="1" applyFill="1" applyAlignment="1">
      <alignment horizontal="right" vertical="center"/>
    </xf>
    <xf numFmtId="166" fontId="29" fillId="2" borderId="7" xfId="0" quotePrefix="1" applyNumberFormat="1" applyFont="1" applyFill="1" applyBorder="1" applyAlignment="1" applyProtection="1">
      <alignment vertical="center"/>
      <protection locked="0"/>
    </xf>
    <xf numFmtId="166" fontId="36" fillId="2" borderId="6" xfId="0" applyNumberFormat="1" applyFont="1" applyFill="1" applyBorder="1" applyAlignment="1">
      <alignment vertical="center"/>
    </xf>
    <xf numFmtId="166" fontId="29" fillId="2" borderId="4" xfId="0" applyNumberFormat="1" applyFont="1" applyFill="1" applyBorder="1" applyAlignment="1" applyProtection="1">
      <alignment vertical="center"/>
      <protection locked="0"/>
    </xf>
    <xf numFmtId="166" fontId="36" fillId="2" borderId="7" xfId="0" applyNumberFormat="1" applyFont="1" applyFill="1" applyBorder="1" applyAlignment="1">
      <alignment horizontal="right" vertical="center"/>
    </xf>
    <xf numFmtId="166" fontId="36" fillId="2" borderId="7" xfId="0" applyNumberFormat="1" applyFont="1" applyFill="1" applyBorder="1" applyAlignment="1" applyProtection="1">
      <alignment vertical="center"/>
      <protection locked="0"/>
    </xf>
    <xf numFmtId="166" fontId="36" fillId="2" borderId="0" xfId="0" applyNumberFormat="1" applyFont="1" applyFill="1" applyAlignment="1" applyProtection="1">
      <alignment vertical="center"/>
      <protection locked="0"/>
    </xf>
    <xf numFmtId="0" fontId="36" fillId="2" borderId="4" xfId="0" applyFont="1" applyFill="1" applyBorder="1" applyAlignment="1">
      <alignment vertical="center"/>
    </xf>
    <xf numFmtId="0" fontId="36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37" fontId="36" fillId="2" borderId="0" xfId="0" applyNumberFormat="1" applyFont="1" applyFill="1" applyAlignment="1">
      <alignment vertical="center" wrapText="1"/>
    </xf>
    <xf numFmtId="37" fontId="36" fillId="2" borderId="0" xfId="0" applyNumberFormat="1" applyFont="1" applyFill="1" applyAlignment="1">
      <alignment horizontal="left" vertical="center" wrapText="1" indent="1"/>
    </xf>
    <xf numFmtId="0" fontId="4" fillId="2" borderId="1" xfId="0" applyFont="1" applyFill="1" applyBorder="1"/>
    <xf numFmtId="1" fontId="33" fillId="2" borderId="0" xfId="0" applyNumberFormat="1" applyFont="1" applyFill="1" applyAlignment="1">
      <alignment vertical="center"/>
    </xf>
    <xf numFmtId="166" fontId="32" fillId="2" borderId="4" xfId="0" applyNumberFormat="1" applyFont="1" applyFill="1" applyBorder="1" applyAlignment="1">
      <alignment horizontal="center" vertical="center"/>
    </xf>
    <xf numFmtId="166" fontId="32" fillId="2" borderId="4" xfId="0" applyNumberFormat="1" applyFont="1" applyFill="1" applyBorder="1" applyAlignment="1">
      <alignment horizontal="right" vertical="center"/>
    </xf>
    <xf numFmtId="1" fontId="32" fillId="2" borderId="0" xfId="0" applyNumberFormat="1" applyFont="1" applyFill="1" applyAlignment="1">
      <alignment horizontal="left" vertical="center"/>
    </xf>
    <xf numFmtId="166" fontId="32" fillId="2" borderId="0" xfId="0" applyNumberFormat="1" applyFont="1" applyFill="1" applyAlignment="1">
      <alignment vertical="center"/>
    </xf>
    <xf numFmtId="1" fontId="32" fillId="2" borderId="0" xfId="0" applyNumberFormat="1" applyFont="1" applyFill="1" applyAlignment="1">
      <alignment horizontal="left" vertical="center" indent="1"/>
    </xf>
    <xf numFmtId="1" fontId="32" fillId="2" borderId="0" xfId="0" quotePrefix="1" applyNumberFormat="1" applyFont="1" applyFill="1" applyAlignment="1">
      <alignment horizontal="left" vertical="center" indent="1"/>
    </xf>
    <xf numFmtId="166" fontId="32" fillId="2" borderId="7" xfId="0" applyNumberFormat="1" applyFont="1" applyFill="1" applyBorder="1" applyAlignment="1">
      <alignment vertical="center"/>
    </xf>
    <xf numFmtId="1" fontId="35" fillId="2" borderId="0" xfId="0" applyNumberFormat="1" applyFont="1" applyFill="1" applyAlignment="1">
      <alignment horizontal="left" vertical="center"/>
    </xf>
    <xf numFmtId="166" fontId="35" fillId="2" borderId="0" xfId="0" applyNumberFormat="1" applyFont="1" applyFill="1" applyAlignment="1">
      <alignment horizontal="right" vertical="center"/>
    </xf>
    <xf numFmtId="166" fontId="32" fillId="2" borderId="4" xfId="0" applyNumberFormat="1" applyFont="1" applyFill="1" applyBorder="1" applyAlignment="1">
      <alignment vertical="center"/>
    </xf>
    <xf numFmtId="1" fontId="3" fillId="2" borderId="0" xfId="0" applyNumberFormat="1" applyFont="1" applyFill="1" applyAlignment="1">
      <alignment horizontal="left" vertical="center" indent="1"/>
    </xf>
    <xf numFmtId="166" fontId="3" fillId="2" borderId="0" xfId="0" applyNumberFormat="1" applyFont="1" applyFill="1" applyAlignment="1">
      <alignment vertical="center"/>
    </xf>
    <xf numFmtId="166" fontId="3" fillId="2" borderId="0" xfId="0" applyNumberFormat="1" applyFont="1" applyFill="1" applyAlignment="1">
      <alignment horizontal="right" vertical="center"/>
    </xf>
    <xf numFmtId="1" fontId="3" fillId="2" borderId="0" xfId="0" quotePrefix="1" applyNumberFormat="1" applyFont="1" applyFill="1" applyAlignment="1">
      <alignment horizontal="left" vertical="center" indent="1"/>
    </xf>
    <xf numFmtId="166" fontId="3" fillId="2" borderId="7" xfId="0" applyNumberFormat="1" applyFont="1" applyFill="1" applyBorder="1" applyAlignment="1">
      <alignment vertical="center"/>
    </xf>
    <xf numFmtId="1" fontId="28" fillId="2" borderId="0" xfId="0" applyNumberFormat="1" applyFont="1" applyFill="1" applyAlignment="1">
      <alignment horizontal="left" vertical="center"/>
    </xf>
    <xf numFmtId="166" fontId="28" fillId="2" borderId="7" xfId="0" applyNumberFormat="1" applyFont="1" applyFill="1" applyBorder="1" applyAlignment="1">
      <alignment horizontal="right" vertical="center"/>
    </xf>
    <xf numFmtId="1" fontId="2" fillId="2" borderId="0" xfId="0" applyNumberFormat="1" applyFont="1" applyFill="1" applyAlignment="1">
      <alignment vertical="center"/>
    </xf>
    <xf numFmtId="166" fontId="33" fillId="2" borderId="4" xfId="0" applyNumberFormat="1" applyFont="1" applyFill="1" applyBorder="1" applyAlignment="1">
      <alignment horizontal="right" vertical="center"/>
    </xf>
    <xf numFmtId="1" fontId="3" fillId="2" borderId="0" xfId="0" applyNumberFormat="1" applyFont="1" applyFill="1" applyAlignment="1">
      <alignment vertical="center"/>
    </xf>
    <xf numFmtId="166" fontId="32" fillId="2" borderId="0" xfId="0" applyNumberFormat="1" applyFont="1" applyFill="1" applyAlignment="1">
      <alignment horizontal="right" vertical="center"/>
    </xf>
    <xf numFmtId="166" fontId="32" fillId="2" borderId="7" xfId="0" applyNumberFormat="1" applyFont="1" applyFill="1" applyBorder="1" applyAlignment="1">
      <alignment horizontal="right" vertical="center"/>
    </xf>
    <xf numFmtId="1" fontId="28" fillId="2" borderId="0" xfId="0" applyNumberFormat="1" applyFont="1" applyFill="1" applyAlignment="1">
      <alignment vertical="center"/>
    </xf>
    <xf numFmtId="166" fontId="33" fillId="2" borderId="4" xfId="0" applyNumberFormat="1" applyFont="1" applyFill="1" applyBorder="1" applyAlignment="1">
      <alignment vertical="center"/>
    </xf>
    <xf numFmtId="166" fontId="33" fillId="2" borderId="7" xfId="0" applyNumberFormat="1" applyFont="1" applyFill="1" applyBorder="1" applyAlignment="1">
      <alignment vertical="center"/>
    </xf>
    <xf numFmtId="166" fontId="33" fillId="2" borderId="0" xfId="0" applyNumberFormat="1" applyFont="1" applyFill="1" applyAlignment="1">
      <alignment horizontal="right" vertical="center"/>
    </xf>
    <xf numFmtId="0" fontId="29" fillId="2" borderId="11" xfId="0" applyFont="1" applyFill="1" applyBorder="1" applyAlignment="1">
      <alignment horizontal="center" vertical="center"/>
    </xf>
    <xf numFmtId="0" fontId="29" fillId="2" borderId="11" xfId="0" applyFont="1" applyFill="1" applyBorder="1" applyAlignment="1">
      <alignment horizontal="right" vertical="center"/>
    </xf>
    <xf numFmtId="49" fontId="29" fillId="2" borderId="11" xfId="0" applyNumberFormat="1" applyFont="1" applyFill="1" applyBorder="1" applyAlignment="1">
      <alignment horizontal="right" vertical="center"/>
    </xf>
    <xf numFmtId="166" fontId="3" fillId="2" borderId="11" xfId="0" applyNumberFormat="1" applyFont="1" applyFill="1" applyBorder="1" applyAlignment="1">
      <alignment horizontal="right" vertical="center"/>
    </xf>
    <xf numFmtId="166" fontId="31" fillId="2" borderId="0" xfId="0" applyNumberFormat="1" applyFont="1" applyFill="1" applyAlignment="1">
      <alignment horizontal="right" vertical="center"/>
    </xf>
    <xf numFmtId="166" fontId="33" fillId="2" borderId="6" xfId="0" applyNumberFormat="1" applyFont="1" applyFill="1" applyBorder="1" applyAlignment="1">
      <alignment horizontal="right" vertical="center"/>
    </xf>
    <xf numFmtId="166" fontId="34" fillId="2" borderId="4" xfId="0" applyNumberFormat="1" applyFont="1" applyFill="1" applyBorder="1" applyAlignment="1">
      <alignment horizontal="right" vertical="center"/>
    </xf>
    <xf numFmtId="166" fontId="34" fillId="2" borderId="0" xfId="0" applyNumberFormat="1" applyFont="1" applyFill="1" applyAlignment="1">
      <alignment horizontal="right" vertical="center"/>
    </xf>
    <xf numFmtId="166" fontId="34" fillId="2" borderId="6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right" vertical="center"/>
    </xf>
    <xf numFmtId="166" fontId="33" fillId="2" borderId="8" xfId="0" applyNumberFormat="1" applyFont="1" applyFill="1" applyBorder="1" applyAlignment="1">
      <alignment horizontal="right" vertical="center"/>
    </xf>
    <xf numFmtId="166" fontId="33" fillId="2" borderId="9" xfId="0" applyNumberFormat="1" applyFont="1" applyFill="1" applyBorder="1" applyAlignment="1">
      <alignment horizontal="right" vertical="center"/>
    </xf>
    <xf numFmtId="166" fontId="2" fillId="2" borderId="10" xfId="0" applyNumberFormat="1" applyFont="1" applyFill="1" applyBorder="1" applyAlignment="1">
      <alignment horizontal="right" vertical="center"/>
    </xf>
    <xf numFmtId="166" fontId="2" fillId="2" borderId="0" xfId="0" applyNumberFormat="1" applyFont="1" applyFill="1" applyAlignment="1">
      <alignment horizontal="right" vertical="center"/>
    </xf>
    <xf numFmtId="166" fontId="2" fillId="2" borderId="11" xfId="0" applyNumberFormat="1" applyFont="1" applyFill="1" applyBorder="1" applyAlignment="1">
      <alignment horizontal="right" vertical="center"/>
    </xf>
    <xf numFmtId="0" fontId="4" fillId="2" borderId="11" xfId="0" applyFont="1" applyFill="1" applyBorder="1"/>
    <xf numFmtId="0" fontId="3" fillId="2" borderId="0" xfId="0" applyFont="1" applyFill="1" applyAlignment="1">
      <alignment horizontal="left" vertical="center" indent="1"/>
    </xf>
    <xf numFmtId="0" fontId="3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 indent="1"/>
    </xf>
    <xf numFmtId="0" fontId="3" fillId="2" borderId="0" xfId="0" quotePrefix="1" applyFont="1" applyFill="1" applyAlignment="1">
      <alignment horizontal="left" wrapText="1" indent="1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2" fillId="2" borderId="7" xfId="0" quotePrefix="1" applyFont="1" applyFill="1" applyBorder="1" applyAlignment="1">
      <alignment vertical="center"/>
    </xf>
    <xf numFmtId="37" fontId="29" fillId="2" borderId="0" xfId="0" applyNumberFormat="1" applyFont="1" applyFill="1" applyAlignment="1">
      <alignment horizontal="left" vertical="center"/>
    </xf>
    <xf numFmtId="0" fontId="37" fillId="0" borderId="0" xfId="0" applyFont="1"/>
    <xf numFmtId="0" fontId="3" fillId="0" borderId="1" xfId="0" applyFont="1" applyBorder="1"/>
    <xf numFmtId="0" fontId="3" fillId="2" borderId="11" xfId="0" applyFont="1" applyFill="1" applyBorder="1"/>
    <xf numFmtId="166" fontId="32" fillId="2" borderId="14" xfId="0" applyNumberFormat="1" applyFont="1" applyFill="1" applyBorder="1" applyAlignment="1">
      <alignment horizontal="right" vertical="center"/>
    </xf>
    <xf numFmtId="166" fontId="34" fillId="2" borderId="14" xfId="0" applyNumberFormat="1" applyFont="1" applyFill="1" applyBorder="1" applyAlignment="1">
      <alignment horizontal="right" vertical="center"/>
    </xf>
    <xf numFmtId="166" fontId="33" fillId="2" borderId="14" xfId="0" applyNumberFormat="1" applyFont="1" applyFill="1" applyBorder="1" applyAlignment="1">
      <alignment horizontal="right" vertical="center"/>
    </xf>
    <xf numFmtId="166" fontId="2" fillId="2" borderId="9" xfId="0" applyNumberFormat="1" applyFont="1" applyFill="1" applyBorder="1" applyAlignment="1">
      <alignment horizontal="right" vertical="center"/>
    </xf>
    <xf numFmtId="166" fontId="2" fillId="2" borderId="15" xfId="0" applyNumberFormat="1" applyFont="1" applyFill="1" applyBorder="1" applyAlignment="1">
      <alignment horizontal="right" vertical="center"/>
    </xf>
    <xf numFmtId="166" fontId="33" fillId="2" borderId="15" xfId="0" applyNumberFormat="1" applyFont="1" applyFill="1" applyBorder="1" applyAlignment="1">
      <alignment vertical="center"/>
    </xf>
    <xf numFmtId="0" fontId="29" fillId="2" borderId="14" xfId="0" applyFont="1" applyFill="1" applyBorder="1" applyAlignment="1">
      <alignment horizontal="center" vertical="center"/>
    </xf>
    <xf numFmtId="0" fontId="4" fillId="2" borderId="14" xfId="0" applyFont="1" applyFill="1" applyBorder="1"/>
    <xf numFmtId="166" fontId="29" fillId="2" borderId="14" xfId="0" applyNumberFormat="1" applyFont="1" applyFill="1" applyBorder="1" applyAlignment="1" applyProtection="1">
      <alignment vertical="center"/>
      <protection locked="0"/>
    </xf>
    <xf numFmtId="166" fontId="36" fillId="2" borderId="9" xfId="0" applyNumberFormat="1" applyFont="1" applyFill="1" applyBorder="1" applyAlignment="1">
      <alignment vertical="center"/>
    </xf>
    <xf numFmtId="166" fontId="29" fillId="2" borderId="14" xfId="0" applyNumberFormat="1" applyFont="1" applyFill="1" applyBorder="1" applyAlignment="1">
      <alignment vertical="center"/>
    </xf>
    <xf numFmtId="166" fontId="36" fillId="2" borderId="9" xfId="0" applyNumberFormat="1" applyFont="1" applyFill="1" applyBorder="1" applyAlignment="1">
      <alignment horizontal="right" vertical="center"/>
    </xf>
    <xf numFmtId="166" fontId="29" fillId="2" borderId="14" xfId="0" quotePrefix="1" applyNumberFormat="1" applyFont="1" applyFill="1" applyBorder="1" applyAlignment="1" applyProtection="1">
      <alignment vertical="center"/>
      <protection locked="0"/>
    </xf>
    <xf numFmtId="166" fontId="36" fillId="2" borderId="14" xfId="0" applyNumberFormat="1" applyFont="1" applyFill="1" applyBorder="1" applyAlignment="1">
      <alignment horizontal="right" vertical="center"/>
    </xf>
    <xf numFmtId="166" fontId="36" fillId="2" borderId="14" xfId="0" applyNumberFormat="1" applyFont="1" applyFill="1" applyBorder="1" applyAlignment="1" applyProtection="1">
      <alignment vertical="center"/>
      <protection locked="0"/>
    </xf>
    <xf numFmtId="0" fontId="4" fillId="2" borderId="16" xfId="0" applyFont="1" applyFill="1" applyBorder="1"/>
    <xf numFmtId="0" fontId="29" fillId="2" borderId="16" xfId="0" applyFont="1" applyFill="1" applyBorder="1" applyAlignment="1">
      <alignment horizontal="center" vertical="center"/>
    </xf>
    <xf numFmtId="166" fontId="29" fillId="2" borderId="16" xfId="0" applyNumberFormat="1" applyFont="1" applyFill="1" applyBorder="1" applyAlignment="1" applyProtection="1">
      <alignment vertical="center"/>
      <protection locked="0"/>
    </xf>
    <xf numFmtId="166" fontId="36" fillId="2" borderId="17" xfId="0" applyNumberFormat="1" applyFont="1" applyFill="1" applyBorder="1" applyAlignment="1">
      <alignment vertical="center"/>
    </xf>
    <xf numFmtId="166" fontId="29" fillId="2" borderId="16" xfId="0" applyNumberFormat="1" applyFont="1" applyFill="1" applyBorder="1" applyAlignment="1">
      <alignment vertical="center"/>
    </xf>
    <xf numFmtId="166" fontId="29" fillId="2" borderId="17" xfId="0" applyNumberFormat="1" applyFont="1" applyFill="1" applyBorder="1" applyAlignment="1">
      <alignment horizontal="right" vertical="center"/>
    </xf>
    <xf numFmtId="166" fontId="36" fillId="2" borderId="17" xfId="0" applyNumberFormat="1" applyFont="1" applyFill="1" applyBorder="1" applyAlignment="1">
      <alignment horizontal="right" vertical="center"/>
    </xf>
    <xf numFmtId="166" fontId="29" fillId="2" borderId="17" xfId="0" applyNumberFormat="1" applyFont="1" applyFill="1" applyBorder="1" applyAlignment="1" applyProtection="1">
      <alignment vertical="center"/>
      <protection locked="0"/>
    </xf>
    <xf numFmtId="166" fontId="29" fillId="2" borderId="16" xfId="0" quotePrefix="1" applyNumberFormat="1" applyFont="1" applyFill="1" applyBorder="1" applyAlignment="1" applyProtection="1">
      <alignment vertical="center"/>
      <protection locked="0"/>
    </xf>
    <xf numFmtId="0" fontId="4" fillId="2" borderId="17" xfId="0" applyFont="1" applyFill="1" applyBorder="1"/>
    <xf numFmtId="0" fontId="32" fillId="2" borderId="16" xfId="0" applyFont="1" applyFill="1" applyBorder="1" applyAlignment="1">
      <alignment horizontal="center" vertical="center"/>
    </xf>
    <xf numFmtId="166" fontId="32" fillId="2" borderId="16" xfId="0" applyNumberFormat="1" applyFont="1" applyFill="1" applyBorder="1" applyAlignment="1">
      <alignment vertical="center"/>
    </xf>
    <xf numFmtId="166" fontId="35" fillId="2" borderId="16" xfId="0" applyNumberFormat="1" applyFont="1" applyFill="1" applyBorder="1" applyAlignment="1">
      <alignment horizontal="right" vertical="center"/>
    </xf>
    <xf numFmtId="0" fontId="0" fillId="2" borderId="16" xfId="0" applyFill="1" applyBorder="1"/>
    <xf numFmtId="0" fontId="37" fillId="2" borderId="0" xfId="0" applyFont="1" applyFill="1" applyAlignment="1">
      <alignment horizontal="center" vertical="center"/>
    </xf>
    <xf numFmtId="166" fontId="33" fillId="2" borderId="18" xfId="0" applyNumberFormat="1" applyFont="1" applyFill="1" applyBorder="1" applyAlignment="1">
      <alignment horizontal="right" vertical="center"/>
    </xf>
    <xf numFmtId="166" fontId="33" fillId="2" borderId="19" xfId="0" applyNumberFormat="1" applyFont="1" applyFill="1" applyBorder="1" applyAlignment="1">
      <alignment horizontal="right" vertical="center"/>
    </xf>
    <xf numFmtId="49" fontId="29" fillId="2" borderId="20" xfId="0" applyNumberFormat="1" applyFont="1" applyFill="1" applyBorder="1" applyAlignment="1">
      <alignment horizontal="right" vertical="center"/>
    </xf>
    <xf numFmtId="166" fontId="33" fillId="2" borderId="21" xfId="0" applyNumberFormat="1" applyFont="1" applyFill="1" applyBorder="1" applyAlignment="1">
      <alignment horizontal="right" vertical="center"/>
    </xf>
    <xf numFmtId="166" fontId="32" fillId="0" borderId="0" xfId="0" applyNumberFormat="1" applyFont="1" applyAlignment="1">
      <alignment horizontal="right" vertical="center"/>
    </xf>
    <xf numFmtId="166" fontId="34" fillId="0" borderId="0" xfId="0" applyNumberFormat="1" applyFont="1" applyAlignment="1">
      <alignment horizontal="right" vertical="center"/>
    </xf>
    <xf numFmtId="166" fontId="33" fillId="0" borderId="0" xfId="0" applyNumberFormat="1" applyFont="1" applyAlignment="1">
      <alignment horizontal="right" vertical="center"/>
    </xf>
    <xf numFmtId="166" fontId="33" fillId="0" borderId="4" xfId="0" applyNumberFormat="1" applyFont="1" applyBorder="1" applyAlignment="1">
      <alignment vertical="center"/>
    </xf>
    <xf numFmtId="49" fontId="29" fillId="2" borderId="13" xfId="0" applyNumberFormat="1" applyFont="1" applyFill="1" applyBorder="1" applyAlignment="1">
      <alignment horizontal="right" vertical="center"/>
    </xf>
    <xf numFmtId="166" fontId="32" fillId="2" borderId="21" xfId="0" applyNumberFormat="1" applyFont="1" applyFill="1" applyBorder="1" applyAlignment="1">
      <alignment horizontal="right" vertical="center"/>
    </xf>
    <xf numFmtId="166" fontId="2" fillId="2" borderId="19" xfId="0" applyNumberFormat="1" applyFont="1" applyFill="1" applyBorder="1" applyAlignment="1">
      <alignment horizontal="right" vertical="center"/>
    </xf>
    <xf numFmtId="166" fontId="2" fillId="2" borderId="6" xfId="0" applyNumberFormat="1" applyFont="1" applyFill="1" applyBorder="1" applyAlignment="1">
      <alignment horizontal="right" vertical="center"/>
    </xf>
    <xf numFmtId="166" fontId="3" fillId="2" borderId="21" xfId="0" applyNumberFormat="1" applyFont="1" applyFill="1" applyBorder="1" applyAlignment="1">
      <alignment horizontal="right" vertical="center"/>
    </xf>
    <xf numFmtId="166" fontId="5" fillId="2" borderId="0" xfId="0" applyNumberFormat="1" applyFont="1" applyFill="1" applyAlignment="1">
      <alignment horizontal="right" vertical="center"/>
    </xf>
    <xf numFmtId="166" fontId="5" fillId="2" borderId="21" xfId="0" applyNumberFormat="1" applyFont="1" applyFill="1" applyBorder="1" applyAlignment="1">
      <alignment horizontal="right" vertical="center"/>
    </xf>
    <xf numFmtId="166" fontId="2" fillId="2" borderId="4" xfId="0" applyNumberFormat="1" applyFont="1" applyFill="1" applyBorder="1" applyAlignment="1">
      <alignment vertical="center"/>
    </xf>
    <xf numFmtId="166" fontId="2" fillId="2" borderId="21" xfId="0" applyNumberFormat="1" applyFont="1" applyFill="1" applyBorder="1" applyAlignment="1">
      <alignment horizontal="right" vertical="center"/>
    </xf>
    <xf numFmtId="166" fontId="2" fillId="2" borderId="19" xfId="0" applyNumberFormat="1" applyFont="1" applyFill="1" applyBorder="1" applyAlignment="1">
      <alignment vertical="center"/>
    </xf>
    <xf numFmtId="0" fontId="29" fillId="2" borderId="22" xfId="0" applyFont="1" applyFill="1" applyBorder="1" applyAlignment="1">
      <alignment horizontal="right" vertical="center"/>
    </xf>
    <xf numFmtId="166" fontId="3" fillId="2" borderId="16" xfId="0" applyNumberFormat="1" applyFont="1" applyFill="1" applyBorder="1" applyAlignment="1">
      <alignment vertical="center"/>
    </xf>
    <xf numFmtId="166" fontId="28" fillId="2" borderId="16" xfId="0" applyNumberFormat="1" applyFont="1" applyFill="1" applyBorder="1" applyAlignment="1">
      <alignment horizontal="right" vertical="center"/>
    </xf>
    <xf numFmtId="166" fontId="2" fillId="2" borderId="16" xfId="0" applyNumberFormat="1" applyFont="1" applyFill="1" applyBorder="1" applyAlignment="1">
      <alignment horizontal="right" vertical="center"/>
    </xf>
    <xf numFmtId="166" fontId="2" fillId="2" borderId="0" xfId="0" applyNumberFormat="1" applyFont="1" applyFill="1" applyAlignment="1">
      <alignment vertical="center"/>
    </xf>
    <xf numFmtId="166" fontId="3" fillId="2" borderId="16" xfId="0" applyNumberFormat="1" applyFont="1" applyFill="1" applyBorder="1" applyAlignment="1">
      <alignment horizontal="right" vertical="center"/>
    </xf>
    <xf numFmtId="166" fontId="2" fillId="2" borderId="16" xfId="0" applyNumberFormat="1" applyFont="1" applyFill="1" applyBorder="1" applyAlignment="1">
      <alignment vertical="center"/>
    </xf>
    <xf numFmtId="166" fontId="29" fillId="2" borderId="21" xfId="0" applyNumberFormat="1" applyFont="1" applyFill="1" applyBorder="1" applyAlignment="1" applyProtection="1">
      <alignment vertical="center"/>
      <protection locked="0"/>
    </xf>
    <xf numFmtId="166" fontId="36" fillId="2" borderId="19" xfId="0" applyNumberFormat="1" applyFont="1" applyFill="1" applyBorder="1" applyAlignment="1">
      <alignment vertical="center"/>
    </xf>
    <xf numFmtId="166" fontId="29" fillId="2" borderId="21" xfId="0" applyNumberFormat="1" applyFont="1" applyFill="1" applyBorder="1" applyAlignment="1">
      <alignment vertical="center"/>
    </xf>
    <xf numFmtId="166" fontId="36" fillId="2" borderId="19" xfId="0" applyNumberFormat="1" applyFont="1" applyFill="1" applyBorder="1" applyAlignment="1">
      <alignment horizontal="right" vertical="center"/>
    </xf>
    <xf numFmtId="166" fontId="29" fillId="2" borderId="21" xfId="0" quotePrefix="1" applyNumberFormat="1" applyFont="1" applyFill="1" applyBorder="1" applyAlignment="1" applyProtection="1">
      <alignment vertical="center"/>
      <protection locked="0"/>
    </xf>
    <xf numFmtId="166" fontId="36" fillId="2" borderId="21" xfId="0" applyNumberFormat="1" applyFont="1" applyFill="1" applyBorder="1" applyAlignment="1">
      <alignment horizontal="right" vertical="center"/>
    </xf>
    <xf numFmtId="166" fontId="36" fillId="2" borderId="21" xfId="0" applyNumberFormat="1" applyFont="1" applyFill="1" applyBorder="1" applyAlignment="1" applyProtection="1">
      <alignment vertical="center"/>
      <protection locked="0"/>
    </xf>
    <xf numFmtId="166" fontId="36" fillId="2" borderId="22" xfId="0" applyNumberFormat="1" applyFont="1" applyFill="1" applyBorder="1" applyAlignment="1">
      <alignment vertical="center"/>
    </xf>
    <xf numFmtId="166" fontId="29" fillId="2" borderId="22" xfId="0" applyNumberFormat="1" applyFont="1" applyFill="1" applyBorder="1" applyAlignment="1">
      <alignment horizontal="right" vertical="center"/>
    </xf>
    <xf numFmtId="166" fontId="36" fillId="2" borderId="22" xfId="0" applyNumberFormat="1" applyFont="1" applyFill="1" applyBorder="1" applyAlignment="1">
      <alignment horizontal="right" vertical="center"/>
    </xf>
    <xf numFmtId="166" fontId="29" fillId="2" borderId="22" xfId="0" applyNumberFormat="1" applyFont="1" applyFill="1" applyBorder="1" applyAlignment="1" applyProtection="1">
      <alignment vertical="center"/>
      <protection locked="0"/>
    </xf>
    <xf numFmtId="37" fontId="3" fillId="2" borderId="0" xfId="0" applyNumberFormat="1" applyFont="1" applyFill="1" applyAlignment="1">
      <alignment horizontal="left" vertical="center" indent="1"/>
    </xf>
    <xf numFmtId="0" fontId="28" fillId="2" borderId="0" xfId="0" applyFont="1" applyFill="1" applyAlignment="1">
      <alignment vertical="center"/>
    </xf>
    <xf numFmtId="166" fontId="2" fillId="2" borderId="7" xfId="0" applyNumberFormat="1" applyFont="1" applyFill="1" applyBorder="1" applyAlignment="1">
      <alignment horizontal="right" vertical="center"/>
    </xf>
    <xf numFmtId="166" fontId="2" fillId="2" borderId="4" xfId="0" applyNumberFormat="1" applyFont="1" applyFill="1" applyBorder="1" applyAlignment="1">
      <alignment horizontal="right" vertical="center"/>
    </xf>
    <xf numFmtId="166" fontId="3" fillId="2" borderId="7" xfId="0" applyNumberFormat="1" applyFont="1" applyFill="1" applyBorder="1" applyAlignment="1">
      <alignment horizontal="right" vertical="center"/>
    </xf>
    <xf numFmtId="166" fontId="28" fillId="2" borderId="0" xfId="0" applyNumberFormat="1" applyFont="1" applyFill="1" applyAlignment="1">
      <alignment horizontal="right" vertical="center"/>
    </xf>
    <xf numFmtId="166" fontId="3" fillId="2" borderId="4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166" fontId="2" fillId="2" borderId="6" xfId="0" applyNumberFormat="1" applyFont="1" applyFill="1" applyBorder="1" applyAlignment="1">
      <alignment vertical="center"/>
    </xf>
    <xf numFmtId="166" fontId="29" fillId="2" borderId="11" xfId="0" applyNumberFormat="1" applyFont="1" applyFill="1" applyBorder="1" applyAlignment="1">
      <alignment horizontal="right" vertical="center"/>
    </xf>
    <xf numFmtId="166" fontId="5" fillId="2" borderId="11" xfId="0" applyNumberFormat="1" applyFont="1" applyFill="1" applyBorder="1" applyAlignment="1">
      <alignment horizontal="right" vertical="center"/>
    </xf>
    <xf numFmtId="166" fontId="2" fillId="2" borderId="11" xfId="0" applyNumberFormat="1" applyFont="1" applyFill="1" applyBorder="1" applyAlignment="1">
      <alignment vertical="center"/>
    </xf>
    <xf numFmtId="0" fontId="4" fillId="2" borderId="12" xfId="0" applyFont="1" applyFill="1" applyBorder="1"/>
    <xf numFmtId="0" fontId="29" fillId="2" borderId="7" xfId="0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/>
    </xf>
  </cellXfs>
  <cellStyles count="82">
    <cellStyle name="Comma 2" xfId="1" xr:uid="{00000000-0005-0000-0000-000000000000}"/>
    <cellStyle name="COMMENTS" xfId="2" xr:uid="{00000000-0005-0000-0000-000001000000}"/>
    <cellStyle name="Final" xfId="3" xr:uid="{00000000-0005-0000-0000-000002000000}"/>
    <cellStyle name="GROUPHEADING" xfId="4" xr:uid="{00000000-0005-0000-0000-000003000000}"/>
    <cellStyle name="HDR1" xfId="5" xr:uid="{00000000-0005-0000-0000-000004000000}"/>
    <cellStyle name="HEADER1" xfId="6" xr:uid="{00000000-0005-0000-0000-000005000000}"/>
    <cellStyle name="HEADER3" xfId="7" xr:uid="{00000000-0005-0000-0000-000006000000}"/>
    <cellStyle name="heading" xfId="8" xr:uid="{00000000-0005-0000-0000-000007000000}"/>
    <cellStyle name="item" xfId="9" xr:uid="{00000000-0005-0000-0000-000009000000}"/>
    <cellStyle name="MAIN HEADING" xfId="10" xr:uid="{00000000-0005-0000-0000-00000A000000}"/>
    <cellStyle name="Normal" xfId="0" builtinId="0"/>
    <cellStyle name="Normal 135" xfId="80" xr:uid="{00000000-0005-0000-0000-00000C000000}"/>
    <cellStyle name="Normal 2" xfId="11" xr:uid="{00000000-0005-0000-0000-00000D000000}"/>
    <cellStyle name="Normal 3" xfId="12" xr:uid="{00000000-0005-0000-0000-00000E000000}"/>
    <cellStyle name="Normal 3 2" xfId="13" xr:uid="{00000000-0005-0000-0000-00000F000000}"/>
    <cellStyle name="Normal 3 3" xfId="81" xr:uid="{00000000-0005-0000-0000-000010000000}"/>
    <cellStyle name="Normal 4" xfId="14" xr:uid="{00000000-0005-0000-0000-000011000000}"/>
    <cellStyle name="Normal 4 2" xfId="15" xr:uid="{00000000-0005-0000-0000-000012000000}"/>
    <cellStyle name="Normal 5" xfId="16" xr:uid="{00000000-0005-0000-0000-000013000000}"/>
    <cellStyle name="Normal 5 2" xfId="17" xr:uid="{00000000-0005-0000-0000-000014000000}"/>
    <cellStyle name="Normal2" xfId="18" xr:uid="{00000000-0005-0000-0000-000015000000}"/>
    <cellStyle name="Percent 2" xfId="19" xr:uid="{00000000-0005-0000-0000-000017000000}"/>
    <cellStyle name="Percent 2 2" xfId="20" xr:uid="{00000000-0005-0000-0000-000018000000}"/>
    <cellStyle name="Percent 3" xfId="79" xr:uid="{00000000-0005-0000-0000-000019000000}"/>
    <cellStyle name="PSChar" xfId="21" xr:uid="{00000000-0005-0000-0000-00001A000000}"/>
    <cellStyle name="PSDec" xfId="22" xr:uid="{00000000-0005-0000-0000-00001B000000}"/>
    <cellStyle name="PSHeading" xfId="23" xr:uid="{00000000-0005-0000-0000-00001C000000}"/>
    <cellStyle name="PSSpacer" xfId="24" xr:uid="{00000000-0005-0000-0000-00001D000000}"/>
    <cellStyle name="Report" xfId="25" xr:uid="{00000000-0005-0000-0000-00001E000000}"/>
    <cellStyle name="result" xfId="26" xr:uid="{00000000-0005-0000-0000-00001F000000}"/>
    <cellStyle name="SAPBEXaggData" xfId="27" xr:uid="{00000000-0005-0000-0000-000020000000}"/>
    <cellStyle name="SAPBEXaggDataEmph" xfId="28" xr:uid="{00000000-0005-0000-0000-000021000000}"/>
    <cellStyle name="SAPBEXaggItem" xfId="29" xr:uid="{00000000-0005-0000-0000-000022000000}"/>
    <cellStyle name="SAPBEXaggItemX" xfId="30" xr:uid="{00000000-0005-0000-0000-000023000000}"/>
    <cellStyle name="SAPBEXchaText" xfId="31" xr:uid="{00000000-0005-0000-0000-000024000000}"/>
    <cellStyle name="SAPBEXexcBad7" xfId="32" xr:uid="{00000000-0005-0000-0000-000025000000}"/>
    <cellStyle name="SAPBEXexcBad8" xfId="33" xr:uid="{00000000-0005-0000-0000-000026000000}"/>
    <cellStyle name="SAPBEXexcBad9" xfId="34" xr:uid="{00000000-0005-0000-0000-000027000000}"/>
    <cellStyle name="SAPBEXexcCritical4" xfId="35" xr:uid="{00000000-0005-0000-0000-000028000000}"/>
    <cellStyle name="SAPBEXexcCritical5" xfId="36" xr:uid="{00000000-0005-0000-0000-000029000000}"/>
    <cellStyle name="SAPBEXexcCritical6" xfId="37" xr:uid="{00000000-0005-0000-0000-00002A000000}"/>
    <cellStyle name="SAPBEXexcGood1" xfId="38" xr:uid="{00000000-0005-0000-0000-00002B000000}"/>
    <cellStyle name="SAPBEXexcGood2" xfId="39" xr:uid="{00000000-0005-0000-0000-00002C000000}"/>
    <cellStyle name="SAPBEXexcGood3" xfId="40" xr:uid="{00000000-0005-0000-0000-00002D000000}"/>
    <cellStyle name="SAPBEXfilterDrill" xfId="41" xr:uid="{00000000-0005-0000-0000-00002E000000}"/>
    <cellStyle name="SAPBEXfilterItem" xfId="42" xr:uid="{00000000-0005-0000-0000-00002F000000}"/>
    <cellStyle name="SAPBEXfilterText" xfId="43" xr:uid="{00000000-0005-0000-0000-000030000000}"/>
    <cellStyle name="SAPBEXformats" xfId="44" xr:uid="{00000000-0005-0000-0000-000031000000}"/>
    <cellStyle name="SAPBEXheaderItem" xfId="45" xr:uid="{00000000-0005-0000-0000-000032000000}"/>
    <cellStyle name="SAPBEXheaderText" xfId="46" xr:uid="{00000000-0005-0000-0000-000033000000}"/>
    <cellStyle name="SAPBEXHLevel0" xfId="47" xr:uid="{00000000-0005-0000-0000-000034000000}"/>
    <cellStyle name="SAPBEXHLevel0 2" xfId="48" xr:uid="{00000000-0005-0000-0000-000035000000}"/>
    <cellStyle name="SAPBEXHLevel0X" xfId="49" xr:uid="{00000000-0005-0000-0000-000036000000}"/>
    <cellStyle name="SAPBEXHLevel0X 2" xfId="50" xr:uid="{00000000-0005-0000-0000-000037000000}"/>
    <cellStyle name="SAPBEXHLevel1" xfId="51" xr:uid="{00000000-0005-0000-0000-000038000000}"/>
    <cellStyle name="SAPBEXHLevel1 2" xfId="52" xr:uid="{00000000-0005-0000-0000-000039000000}"/>
    <cellStyle name="SAPBEXHLevel1X" xfId="53" xr:uid="{00000000-0005-0000-0000-00003A000000}"/>
    <cellStyle name="SAPBEXHLevel1X 2" xfId="54" xr:uid="{00000000-0005-0000-0000-00003B000000}"/>
    <cellStyle name="SAPBEXHLevel2" xfId="55" xr:uid="{00000000-0005-0000-0000-00003C000000}"/>
    <cellStyle name="SAPBEXHLevel2 2" xfId="56" xr:uid="{00000000-0005-0000-0000-00003D000000}"/>
    <cellStyle name="SAPBEXHLevel2X" xfId="57" xr:uid="{00000000-0005-0000-0000-00003E000000}"/>
    <cellStyle name="SAPBEXHLevel2X 2" xfId="58" xr:uid="{00000000-0005-0000-0000-00003F000000}"/>
    <cellStyle name="SAPBEXHLevel3" xfId="59" xr:uid="{00000000-0005-0000-0000-000040000000}"/>
    <cellStyle name="SAPBEXHLevel3 2" xfId="60" xr:uid="{00000000-0005-0000-0000-000041000000}"/>
    <cellStyle name="SAPBEXHLevel3X" xfId="61" xr:uid="{00000000-0005-0000-0000-000042000000}"/>
    <cellStyle name="SAPBEXHLevel3X 2" xfId="62" xr:uid="{00000000-0005-0000-0000-000043000000}"/>
    <cellStyle name="SAPBEXresData" xfId="63" xr:uid="{00000000-0005-0000-0000-000044000000}"/>
    <cellStyle name="SAPBEXresDataEmph" xfId="64" xr:uid="{00000000-0005-0000-0000-000045000000}"/>
    <cellStyle name="SAPBEXresItem" xfId="65" xr:uid="{00000000-0005-0000-0000-000046000000}"/>
    <cellStyle name="SAPBEXresItemX" xfId="66" xr:uid="{00000000-0005-0000-0000-000047000000}"/>
    <cellStyle name="SAPBEXstdData" xfId="67" xr:uid="{00000000-0005-0000-0000-000048000000}"/>
    <cellStyle name="SAPBEXstdDataEmph" xfId="68" xr:uid="{00000000-0005-0000-0000-000049000000}"/>
    <cellStyle name="SAPBEXstdItem" xfId="69" xr:uid="{00000000-0005-0000-0000-00004A000000}"/>
    <cellStyle name="SAPBEXstdItemX" xfId="70" xr:uid="{00000000-0005-0000-0000-00004B000000}"/>
    <cellStyle name="SAPBEXtitle" xfId="71" xr:uid="{00000000-0005-0000-0000-00004C000000}"/>
    <cellStyle name="SAPBEXundefined" xfId="72" xr:uid="{00000000-0005-0000-0000-00004D000000}"/>
    <cellStyle name="section" xfId="73" xr:uid="{00000000-0005-0000-0000-00004E000000}"/>
    <cellStyle name="Style 1" xfId="74" xr:uid="{00000000-0005-0000-0000-00004F000000}"/>
    <cellStyle name="Table Footnotes" xfId="75" xr:uid="{00000000-0005-0000-0000-000050000000}"/>
    <cellStyle name="Table Heading" xfId="76" xr:uid="{00000000-0005-0000-0000-000051000000}"/>
    <cellStyle name="total 2" xfId="77" xr:uid="{00000000-0005-0000-0000-000052000000}"/>
    <cellStyle name="UNDERLINE" xfId="78" xr:uid="{00000000-0005-0000-0000-000053000000}"/>
  </cellStyles>
  <dxfs count="0"/>
  <tableStyles count="0" defaultTableStyle="TableStyleMedium9" defaultPivotStyle="PivotStyleLight16"/>
  <colors>
    <mruColors>
      <color rgb="FF000000"/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cury.network\dfs\FMG\FRACM\FRB\Consolidated%20Financial%20Statements\CFS%202008-09%20and%20CFS%202009-10%20Archived\CFS%202008-09%20Excel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MG\FRACM\FRB\Consolidated%20Financial%20Statements\CFS%202017-2018\CFS%20Shell%202017-18\CFS%20Reporting%20Model%20-%20DRAFT%20V1.3.xlsm" TargetMode="External"/><Relationship Id="rId1" Type="http://schemas.openxmlformats.org/officeDocument/2006/relationships/externalLinkPath" Target="/FMG/FRACM/FRB/Consolidated%20Financial%20Statements/CFS%202017-2018/CFS%20Shell%202017-18/CFS%20Reporting%20Model%20-%20DRAFT%20V1.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cury.network\dfs\FMG\FRACM\FRB\Consolidated%20Financial%20Statements\CFS%202008-09%20and%20CFS%202009-10%20Archived\CFS%202009-10%20Shell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MG/FRACM/FRB/Consolidated%20Financial%20Statements/CFS%202010-2011/CFS%202010-11%20Shell/CFS%202010-11%20Shell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MG/FRACM/FRB/Consolidated%20Financial%20Statements/CFS%202011-2012/CFS%202011-12%20Shell/CFS%202011-12%20Shell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FMG/FRACM/FRB/Consolidated%20Financial%20Statements/CFS%202012-2013/CFS%202012-13%20Shell/Formatted%20Version/CFS%202012-13%20Shell_New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FMG/FRACM/FRB/Consolidated%20Financial%20Statements/CFS%202013-2014/CFS%202013-14%20Shell/CFS%202013-14%20Shell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FMG/FRACM/FRB/Consolidated%20Financial%20Statements/CFS%202014-2015/CFS%202014-15%20Shell/CFS%202014-15%20Shell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FMG/FRACM/FRB/Consolidated%20Financial%20Statements/CFS%202015-2016/CFS%202015-16%20Shell/CFS%202015-16%20Shell.xlsm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MG\FRACM\FRB\Consolidated%20Financial%20Statements\CFS%202016-2017\CFS%20Shell%202016-17\CFS%202016-17%20Shell.xlsm" TargetMode="External"/><Relationship Id="rId1" Type="http://schemas.openxmlformats.org/officeDocument/2006/relationships/externalLinkPath" Target="/FMG/FRACM/FRB/Consolidated%20Financial%20Statements/CFS%202016-2017/CFS%20Shell%202016-17/CFS%202016-17%20Shel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Retrieve PL &amp; BS"/>
      <sheetName val="Retrieve OEI"/>
      <sheetName val="Retrieve OIE Compare"/>
      <sheetName val="Retrieve AMT"/>
      <sheetName val="Retrieve AMT Compare"/>
      <sheetName val="Retrieve Func"/>
      <sheetName val="Retrieve PB Func"/>
      <sheetName val="Retrieve EMT"/>
      <sheetName val="Retrieve EMT Compare"/>
      <sheetName val="Retrieve Comm &amp; Cont"/>
      <sheetName val="Retrieve C&amp;C VDS"/>
      <sheetName val="Retrieve C&amp;C VDS Compare"/>
      <sheetName val="PL"/>
      <sheetName val="BS"/>
      <sheetName val="OEI"/>
      <sheetName val="C&amp;C"/>
      <sheetName val="AMT"/>
      <sheetName val="AMT Compar"/>
      <sheetName val="EMT"/>
      <sheetName val="EMT Compar"/>
      <sheetName val="Checks"/>
      <sheetName val="Rev_Exp_"/>
      <sheetName val="Rev_Exp_1049_Sect"/>
      <sheetName val="Asset_Liab"/>
      <sheetName val="Asset_Liab_Sect"/>
      <sheetName val="Cash flow"/>
      <sheetName val="GFS Rec"/>
      <sheetName val="Cashflow_Sect"/>
      <sheetName val="Note 1"/>
      <sheetName val="Note 1_B"/>
      <sheetName val="Note 2, 3"/>
      <sheetName val="Note 4, 5"/>
      <sheetName val="Note 6, 7"/>
      <sheetName val="Note 8, 9"/>
      <sheetName val="Note 10"/>
      <sheetName val="Note 11"/>
      <sheetName val="Function map"/>
      <sheetName val="Funct"/>
      <sheetName val="Retrieve Func GFS"/>
      <sheetName val="GFS - Dept Exp by Function"/>
      <sheetName val="Retrieve Func GFS0708"/>
      <sheetName val="Retrieve Func (2)"/>
      <sheetName val="Note 12"/>
      <sheetName val="Note 13"/>
      <sheetName val="Note 14, 15 &amp; 16"/>
      <sheetName val="Note 17"/>
      <sheetName val="Note 17_B"/>
      <sheetName val="Note 18, 19"/>
      <sheetName val="Note 20"/>
      <sheetName val="Note 20_B"/>
      <sheetName val="Note 21, 22"/>
      <sheetName val="Note 21_B"/>
      <sheetName val="Note 23"/>
      <sheetName val="Note 24"/>
      <sheetName val="Note 25, 26 &amp; 27"/>
      <sheetName val="Note 28, 29"/>
      <sheetName val="Note 30, 31"/>
      <sheetName val="Note 32 a"/>
      <sheetName val="Note 32 table 2"/>
      <sheetName val="Note 33"/>
      <sheetName val="Note 34"/>
      <sheetName val="Note 34_A Commit_Sect"/>
      <sheetName val="Note 35"/>
      <sheetName val="Note 35 _B"/>
      <sheetName val="Note 35_C_Sect"/>
      <sheetName val="Note 35_A"/>
      <sheetName val="Note 35_B"/>
      <sheetName val="Note 35_C"/>
      <sheetName val="Note 35_D"/>
      <sheetName val="Note 36"/>
      <sheetName val="Note 37"/>
      <sheetName val="Note 37A"/>
      <sheetName val="Note 38"/>
      <sheetName val="Note 39"/>
      <sheetName val="Note 40"/>
      <sheetName val="Note 41"/>
      <sheetName val="PB Retrieve by function"/>
      <sheetName val="Note 42"/>
      <sheetName val="Note 43"/>
      <sheetName val="Note 44"/>
      <sheetName val="GFS - Dept Accts 2008-2009"/>
      <sheetName val="Dept Function Split"/>
      <sheetName val="GGS A"/>
      <sheetName val="GGS B"/>
      <sheetName val="GGS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14">
          <cell r="G214">
            <v>1</v>
          </cell>
        </row>
        <row r="215">
          <cell r="G215">
            <v>20</v>
          </cell>
        </row>
        <row r="216">
          <cell r="G216">
            <v>423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67">
          <cell r="D67">
            <v>0</v>
          </cell>
          <cell r="P67">
            <v>0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28">
          <cell r="D28">
            <v>423</v>
          </cell>
        </row>
        <row r="29">
          <cell r="D29">
            <v>1</v>
          </cell>
        </row>
        <row r="30">
          <cell r="D30">
            <v>85</v>
          </cell>
        </row>
      </sheetData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_com.sap.ip.bi.xl.hiddensheet"/>
      <sheetName val="SheetDetails"/>
      <sheetName val="Note_Template"/>
      <sheetName val="Cover"/>
      <sheetName val="Navigation"/>
      <sheetName val="Index"/>
      <sheetName val="Lists"/>
      <sheetName val="Temp Shilpa Notes"/>
      <sheetName val="Import Status"/>
      <sheetName val="Sheet1"/>
      <sheetName val="PrimaryMapping"/>
      <sheetName val="MaturityMapping"/>
      <sheetName val="CashFlowMapping"/>
      <sheetName val="AccountMapping"/>
      <sheetName val="Manual Data Status"/>
      <sheetName val="Journal"/>
      <sheetName val="Trail"/>
      <sheetName val="Adjustments"/>
      <sheetName val="MappingRetrieve"/>
      <sheetName val="GFS"/>
      <sheetName val="Expenses by Function"/>
      <sheetName val="SPP"/>
      <sheetName val="Version Log"/>
      <sheetName val="KPMG_Admin"/>
      <sheetName val="Errorhandle"/>
      <sheetName val="ErrLog"/>
      <sheetName val="Working"/>
      <sheetName val="StyleList"/>
      <sheetName val="ChangeLog"/>
      <sheetName val="Validations"/>
      <sheetName val="Analytics"/>
      <sheetName val="Face Statements &gt;&gt;&gt;"/>
      <sheetName val="Note_DPL"/>
      <sheetName val="Note_DBS"/>
      <sheetName val="Note_CEQ"/>
      <sheetName val="Note_NIE"/>
      <sheetName val="Note_DCF"/>
      <sheetName val="Note_PLS"/>
      <sheetName val="Note_BSS"/>
      <sheetName val="Note_SOC"/>
      <sheetName val="Note_EQS"/>
      <sheetName val="Note_DCS"/>
      <sheetName val="Restatements &gt;&gt;&gt;"/>
      <sheetName val="Note_RTS"/>
      <sheetName val="Revenue &gt;&gt;&gt;"/>
      <sheetName val="Note_RTA"/>
      <sheetName val="Note_SGR"/>
      <sheetName val="Note_GRX"/>
      <sheetName val="Note_IDV"/>
      <sheetName val="Note_OTA"/>
      <sheetName val="Expenses &gt;&gt;&gt;"/>
      <sheetName val="Note_OSE"/>
      <sheetName val="Note_FEX"/>
      <sheetName val="Note_LSA"/>
      <sheetName val="Note_DAE"/>
      <sheetName val="Note_FAF"/>
      <sheetName val="Note_IRV"/>
      <sheetName val="Note_DRV"/>
      <sheetName val="Note_RRV"/>
      <sheetName val="Note_ROR"/>
      <sheetName val="Note_ORV"/>
      <sheetName val="Note_RAW"/>
      <sheetName val="Note_CGS"/>
      <sheetName val="Note_IEX"/>
      <sheetName val="Note_SUB"/>
      <sheetName val="Note_PBE"/>
      <sheetName val="Note_ITE"/>
      <sheetName val="Note_GRE"/>
      <sheetName val="Note_ITO"/>
      <sheetName val="Note_OCI"/>
      <sheetName val="Note_FIQ"/>
      <sheetName val="Note_XYF"/>
      <sheetName val="Note_REC"/>
      <sheetName val="Note_RIA"/>
      <sheetName val="Note_INE"/>
      <sheetName val="Note_INV"/>
      <sheetName val="Note_OFA"/>
      <sheetName val="Note_LAB"/>
      <sheetName val="Write-downs &amp; Gains &gt;&gt;&gt;"/>
      <sheetName val="Note_WRA"/>
      <sheetName val="Note_GSA"/>
      <sheetName val="Note_INR"/>
      <sheetName val="Note_INP"/>
      <sheetName val="Note_OGL"/>
      <sheetName val="Assets &gt;&gt;&gt;"/>
      <sheetName val="Note_CSH"/>
      <sheetName val="Note_APR"/>
      <sheetName val="Note_DTA"/>
      <sheetName val="Note_JCA"/>
      <sheetName val="Note_RDD"/>
      <sheetName val="Note_ILP"/>
      <sheetName val="Note_EUI"/>
      <sheetName val="Note_PBL"/>
      <sheetName val="Note_GRA"/>
      <sheetName val="Note_DIV"/>
      <sheetName val="Note_AMT"/>
      <sheetName val="Note_ALT"/>
      <sheetName val="Note_ACC"/>
      <sheetName val="Note_LOA"/>
      <sheetName val="Note_LEA"/>
      <sheetName val="Note_DEP"/>
      <sheetName val="Note_OBL"/>
      <sheetName val="Note_TAL"/>
      <sheetName val="Note_IVT"/>
      <sheetName val="Note_ONF"/>
      <sheetName val="Note_ASF"/>
      <sheetName val="Note_DCB"/>
      <sheetName val="Liabilities &gt;&gt;&gt;"/>
      <sheetName val="Note_DEL"/>
      <sheetName val="Note_DSA"/>
      <sheetName val="Note_DAC"/>
      <sheetName val="Note_GSL"/>
      <sheetName val="Note_RCS"/>
      <sheetName val="Note_NCA"/>
      <sheetName val="Note_LOR"/>
      <sheetName val="Note_BOL"/>
      <sheetName val="Note_IBL"/>
      <sheetName val="Note_EBL"/>
      <sheetName val="Note_ERP"/>
      <sheetName val="Note_HPS"/>
      <sheetName val="Note_REA"/>
      <sheetName val="Note_OPL"/>
      <sheetName val="Note_FIB"/>
      <sheetName val="Note_FIC"/>
      <sheetName val="Note_FID"/>
      <sheetName val="Note_PRL"/>
      <sheetName val="Note_FIF"/>
      <sheetName val="Note_FIG"/>
      <sheetName val="Other Disclosures &gt;&gt;&gt;"/>
      <sheetName val="Note_NTR"/>
      <sheetName val="Note_CFR"/>
      <sheetName val="Note_RFA"/>
      <sheetName val="Note_RFS"/>
      <sheetName val="Note_SHI"/>
      <sheetName val="Note_CTG"/>
      <sheetName val="Note_FIK"/>
      <sheetName val="Note_FIL"/>
      <sheetName val="Note_FAR"/>
      <sheetName val="Note_DIS"/>
      <sheetName val="Note_CDR"/>
      <sheetName val="Note_DCN"/>
      <sheetName val="Note_FIM"/>
      <sheetName val="Note_FIN"/>
      <sheetName val="Note_FIS"/>
      <sheetName val="Note_IRR"/>
      <sheetName val="Note_FER"/>
      <sheetName val="Note_AHT"/>
      <sheetName val="Note_RES"/>
      <sheetName val="Note_OPR"/>
      <sheetName val="Note_DFS"/>
      <sheetName val="Note_DFA"/>
      <sheetName val="Note_MIR"/>
      <sheetName val="Note_EBD"/>
      <sheetName val="Note_RCI"/>
      <sheetName val="Note_GGA"/>
      <sheetName val="Note_GGB"/>
      <sheetName val="Note_GGC"/>
      <sheetName val="Note_AXE"/>
      <sheetName val="Note_A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70">
          <cell r="F270">
            <v>-43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2">
          <cell r="D2" t="str">
            <v>CASH FLOW STATEMENT</v>
          </cell>
        </row>
      </sheetData>
      <sheetData sheetId="37">
        <row r="2">
          <cell r="D2" t="str">
            <v>CONSOLIDATED STATEMENT OF COMPREHENSIVE INCOME FOR THE WHOLE OF GOVERNMENT AND GENERAL GOVERNMENT OF THE AUSTRALIAN COMMONWEALTH</v>
          </cell>
        </row>
      </sheetData>
      <sheetData sheetId="38">
        <row r="2">
          <cell r="D2" t="str">
            <v>CONSOLIDATED STATEMENT OF FINANCIAL POSITION BY SECTOR</v>
          </cell>
        </row>
      </sheetData>
      <sheetData sheetId="39" refreshError="1"/>
      <sheetData sheetId="40" refreshError="1"/>
      <sheetData sheetId="41">
        <row r="12">
          <cell r="F12">
            <v>418053</v>
          </cell>
        </row>
        <row r="64">
          <cell r="G64">
            <v>-3</v>
          </cell>
          <cell r="S64">
            <v>-3</v>
          </cell>
        </row>
      </sheetData>
      <sheetData sheetId="42" refreshError="1"/>
      <sheetData sheetId="43">
        <row r="2">
          <cell r="D2" t="str">
            <v>CONSOLIDATED STATEMENT OF COMPREHENSIVE INCOME FOR THE WHOLE OF GOVERNMENT AND GENERAL GOVERNMENT OF THE AUSTRALIAN COMMONWEALTH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>
        <row r="28">
          <cell r="E28">
            <v>-87</v>
          </cell>
        </row>
      </sheetData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E9">
            <v>36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ount check"/>
      <sheetName val="Cover"/>
      <sheetName val="Retrieve PL &amp; BS"/>
      <sheetName val="Retrieve OEI"/>
      <sheetName val="Retrieve AMT"/>
      <sheetName val="Retrieve Func"/>
      <sheetName val="Retrieve PB Func"/>
      <sheetName val="Opening Check"/>
      <sheetName val="Retrieve EMT"/>
      <sheetName val="Retrieve C&amp;C VDS"/>
      <sheetName val="Retrieve C&amp;C VDS Compare"/>
      <sheetName val="PL"/>
      <sheetName val="OEI"/>
      <sheetName val="AMT"/>
      <sheetName val="AMT Compar"/>
      <sheetName val="EMT"/>
      <sheetName val="EMT Compar"/>
      <sheetName val="C&amp;C"/>
      <sheetName val="Retrieve Comm &amp; Cont"/>
      <sheetName val="BS"/>
      <sheetName val="Maturity"/>
      <sheetName val="Checks"/>
      <sheetName val="Rev_Exp_"/>
      <sheetName val="Rev_Exp_1049_Sect"/>
      <sheetName val="Asset_Liab"/>
      <sheetName val="Asset_Liab_Sect"/>
      <sheetName val="Cash flow"/>
      <sheetName val="GFS Rec"/>
      <sheetName val="Cashflow_Sect"/>
      <sheetName val="Equity"/>
      <sheetName val="Equity_Sect"/>
      <sheetName val="Note 1"/>
      <sheetName val="Note 1_B"/>
      <sheetName val="Note 2, 3"/>
      <sheetName val="Note 4, 5"/>
      <sheetName val="Note 6, 7"/>
      <sheetName val="Note 8, 9"/>
      <sheetName val="Note 10"/>
      <sheetName val="Note 11"/>
      <sheetName val="Function map"/>
      <sheetName val="Funct"/>
      <sheetName val="CBMS Func"/>
      <sheetName val="Retrieve Func (2)"/>
      <sheetName val="Retrieve Func GFS"/>
      <sheetName val="GFS - Dept Exp by Function"/>
      <sheetName val="Retrieve Func GFS0708"/>
      <sheetName val="Dept Function Split"/>
      <sheetName val="GFS - Dept Accts 2008-2009"/>
      <sheetName val="Note 12"/>
      <sheetName val="Note 13"/>
      <sheetName val="Note 14, 15 &amp; 16"/>
      <sheetName val="Note 17"/>
      <sheetName val="Note 17_B"/>
      <sheetName val="Note 18, 19"/>
      <sheetName val="Note 20"/>
      <sheetName val="Note 20_B"/>
      <sheetName val="Note 21, 22"/>
      <sheetName val="Note 21_B"/>
      <sheetName val="Note 23"/>
      <sheetName val="Note 24"/>
      <sheetName val="Note 25, 26 &amp; 27"/>
      <sheetName val="Note 28, 29"/>
      <sheetName val="Note 30, 31"/>
      <sheetName val="Note 32"/>
      <sheetName val="Note 33"/>
      <sheetName val="Note 34"/>
      <sheetName val="Note 34_A Commit_Sect"/>
      <sheetName val="Note 35"/>
      <sheetName val="Note 35 _B"/>
      <sheetName val="Note 35_C_Sect"/>
      <sheetName val="Note 35_A"/>
      <sheetName val="Note 35_B"/>
      <sheetName val="Note 35_C"/>
      <sheetName val="Note 35_D"/>
      <sheetName val="Note 36"/>
      <sheetName val="Note 37"/>
      <sheetName val="Note 37A"/>
      <sheetName val="Note 38"/>
      <sheetName val="Note 39"/>
      <sheetName val="Note 40"/>
      <sheetName val="Note 41"/>
      <sheetName val="PB Retrieve by function"/>
      <sheetName val="Note 42"/>
      <sheetName val="Note 43"/>
      <sheetName val="Note 44"/>
      <sheetName val="GGS A"/>
      <sheetName val="GGS B"/>
      <sheetName val="GGS C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76">
          <cell r="D76">
            <v>0</v>
          </cell>
          <cell r="P76">
            <v>0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>
        <row r="31">
          <cell r="D31">
            <v>-181</v>
          </cell>
          <cell r="G31">
            <v>-286</v>
          </cell>
        </row>
        <row r="32">
          <cell r="D32">
            <v>4</v>
          </cell>
          <cell r="G32">
            <v>4</v>
          </cell>
        </row>
        <row r="33">
          <cell r="D33">
            <v>2</v>
          </cell>
          <cell r="G33">
            <v>2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ount check"/>
      <sheetName val="Cover"/>
      <sheetName val="Opening Check"/>
      <sheetName val="Checks"/>
      <sheetName val="PL"/>
      <sheetName val="AMT"/>
      <sheetName val="EMT"/>
      <sheetName val="BS"/>
      <sheetName val="C&amp;C"/>
      <sheetName val="OEI"/>
      <sheetName val="Retrieve OEI"/>
      <sheetName val="CBMS Func"/>
      <sheetName val="2009-10 Provision Calcs"/>
      <sheetName val="Rev_Exp_"/>
      <sheetName val="Rev_Exp_1049_Sect"/>
      <sheetName val="Asset_Liab"/>
      <sheetName val="Asset_Liab_Sect"/>
      <sheetName val="Cash flow"/>
      <sheetName val="GFS Rec"/>
      <sheetName val="Cashflow_Sect"/>
      <sheetName val="Equity"/>
      <sheetName val="Equity_Sect"/>
      <sheetName val="Note 1"/>
      <sheetName val="Note 1_B"/>
      <sheetName val="Note 2, 3"/>
      <sheetName val="Note 4, 5"/>
      <sheetName val="Note 6, 7"/>
      <sheetName val="Note 8, 9"/>
      <sheetName val="Note 10"/>
      <sheetName val="Note 11"/>
      <sheetName val="Function map"/>
      <sheetName val="Note 12"/>
      <sheetName val="Note 13"/>
      <sheetName val="Note 14, 15 &amp; 16"/>
      <sheetName val="Note 17"/>
      <sheetName val="Note 17_B"/>
      <sheetName val="Note 18, 19"/>
      <sheetName val="Note 20"/>
      <sheetName val="Note 20_B"/>
      <sheetName val="Note 21, 22"/>
      <sheetName val="Note 21_B"/>
      <sheetName val="Note 23"/>
      <sheetName val="Note 24"/>
      <sheetName val="Note 25, 26 &amp; 27"/>
      <sheetName val="Note 28, 29, 30"/>
      <sheetName val="Note 31"/>
      <sheetName val="Note 32"/>
      <sheetName val="Note 33"/>
      <sheetName val="Note 34"/>
      <sheetName val="Note 34_A Commit_Sect"/>
      <sheetName val="Note 35"/>
      <sheetName val="Note 35 _B"/>
      <sheetName val="Note 35_C_Sect"/>
      <sheetName val="Note 35_A"/>
      <sheetName val="Note 35_B"/>
      <sheetName val="Note 35_C"/>
      <sheetName val="Note 35_D"/>
      <sheetName val="Note 36"/>
      <sheetName val="Note 37"/>
      <sheetName val="Note 37A"/>
      <sheetName val="Note 38"/>
      <sheetName val="Note 39"/>
      <sheetName val="Note 40"/>
      <sheetName val="Note 41"/>
      <sheetName val="Note 42"/>
      <sheetName val="Note 43"/>
      <sheetName val="Note 44"/>
      <sheetName val="GGS A"/>
      <sheetName val="GGS B"/>
      <sheetName val="GGS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08">
          <cell r="F308">
            <v>36356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8">
          <cell r="D8">
            <v>268000</v>
          </cell>
        </row>
      </sheetData>
      <sheetData sheetId="15" refreshError="1"/>
      <sheetData sheetId="16">
        <row r="10">
          <cell r="E10">
            <v>1865</v>
          </cell>
        </row>
      </sheetData>
      <sheetData sheetId="17" refreshError="1"/>
      <sheetData sheetId="18" refreshError="1"/>
      <sheetData sheetId="19">
        <row r="9">
          <cell r="D9">
            <v>260972.75899999999</v>
          </cell>
        </row>
        <row r="76">
          <cell r="D76">
            <v>0</v>
          </cell>
          <cell r="P76">
            <v>0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31">
          <cell r="D31">
            <v>3605</v>
          </cell>
          <cell r="G31">
            <v>1568</v>
          </cell>
        </row>
        <row r="32">
          <cell r="D32">
            <v>6</v>
          </cell>
          <cell r="G32">
            <v>6</v>
          </cell>
        </row>
        <row r="33">
          <cell r="D33">
            <v>0</v>
          </cell>
          <cell r="G33">
            <v>0</v>
          </cell>
        </row>
      </sheetData>
      <sheetData sheetId="34" refreshError="1"/>
      <sheetData sheetId="35" refreshError="1"/>
      <sheetData sheetId="36" refreshError="1"/>
      <sheetData sheetId="37">
        <row r="30">
          <cell r="F30">
            <v>36356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ount check"/>
      <sheetName val="Cover"/>
      <sheetName val="Opening Check"/>
      <sheetName val="Checks"/>
      <sheetName val="PL"/>
      <sheetName val="AMT"/>
      <sheetName val="EMT"/>
      <sheetName val="BS"/>
      <sheetName val="C&amp;C"/>
      <sheetName val="OEI"/>
      <sheetName val="Retrieve OEI"/>
      <sheetName val="2010-11 Provision Calcs"/>
      <sheetName val="GFS Rec"/>
      <sheetName val="Note 35_A"/>
      <sheetName val="Note 35_B"/>
      <sheetName val="Note 35_C"/>
      <sheetName val="Note 35_D"/>
      <sheetName val="Rev_Exp_"/>
      <sheetName val="Rev_Exp_1049_Sect"/>
      <sheetName val="Asset_Liab"/>
      <sheetName val="Asset_Liab_Sect"/>
      <sheetName val="Cash flow"/>
      <sheetName val="Cashflow_Sect"/>
      <sheetName val="Equity"/>
      <sheetName val="Equity_Sect"/>
      <sheetName val="Note 1"/>
      <sheetName val="Note 1_B"/>
      <sheetName val="Note 2, 3"/>
      <sheetName val="Note 4, 5"/>
      <sheetName val="Note 6, 7"/>
      <sheetName val="Note 8, 9"/>
      <sheetName val="Note 10"/>
      <sheetName val="Note 11"/>
      <sheetName val="Function map"/>
      <sheetName val="CBMS Func"/>
      <sheetName val="Note 12"/>
      <sheetName val="Note 13"/>
      <sheetName val="Note 14, 15 &amp; 16"/>
      <sheetName val="Note 17"/>
      <sheetName val="Note 17_B"/>
      <sheetName val="Note 18, 19"/>
      <sheetName val="Note 20"/>
      <sheetName val="Note 20_B"/>
      <sheetName val="Note 21, 22"/>
      <sheetName val="Note 21_B"/>
      <sheetName val="Note 23"/>
      <sheetName val="Note 24"/>
      <sheetName val="Note 25, 26 &amp; 27"/>
      <sheetName val="Note 28, 29, 30"/>
      <sheetName val="Note 31"/>
      <sheetName val="Note 32"/>
      <sheetName val="Note 33"/>
      <sheetName val="Note 34"/>
      <sheetName val="Note 34_A Commit_Sect"/>
      <sheetName val="Note 35"/>
      <sheetName val="Note 35 _B"/>
      <sheetName val="Note 35_C_Sect"/>
      <sheetName val="Note 36"/>
      <sheetName val="Note 37"/>
      <sheetName val="Note 37A"/>
      <sheetName val="Note 38"/>
      <sheetName val="Note 39"/>
      <sheetName val="Note 40"/>
      <sheetName val="Note 41"/>
      <sheetName val="Note 42"/>
      <sheetName val="Note 44"/>
      <sheetName val="GGS A"/>
      <sheetName val="GGS B"/>
      <sheetName val="GGS 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08">
          <cell r="F308">
            <v>38638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9">
          <cell r="E9">
            <v>288838</v>
          </cell>
        </row>
      </sheetData>
      <sheetData sheetId="18">
        <row r="8">
          <cell r="D8">
            <v>289004</v>
          </cell>
        </row>
      </sheetData>
      <sheetData sheetId="19">
        <row r="9">
          <cell r="E9">
            <v>5427</v>
          </cell>
        </row>
      </sheetData>
      <sheetData sheetId="20">
        <row r="10">
          <cell r="I10">
            <v>1551</v>
          </cell>
        </row>
      </sheetData>
      <sheetData sheetId="21">
        <row r="9">
          <cell r="E9">
            <v>280642</v>
          </cell>
        </row>
      </sheetData>
      <sheetData sheetId="22">
        <row r="9">
          <cell r="D9">
            <v>280839</v>
          </cell>
        </row>
        <row r="76">
          <cell r="D76">
            <v>0</v>
          </cell>
          <cell r="P76">
            <v>0</v>
          </cell>
        </row>
      </sheetData>
      <sheetData sheetId="23"/>
      <sheetData sheetId="24"/>
      <sheetData sheetId="25"/>
      <sheetData sheetId="26"/>
      <sheetData sheetId="27">
        <row r="12">
          <cell r="G12">
            <v>136772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31">
          <cell r="D31">
            <v>3655</v>
          </cell>
          <cell r="G31">
            <v>1185</v>
          </cell>
        </row>
        <row r="32">
          <cell r="D32">
            <v>9</v>
          </cell>
          <cell r="G32">
            <v>9</v>
          </cell>
        </row>
        <row r="33">
          <cell r="D33">
            <v>6</v>
          </cell>
          <cell r="G33">
            <v>12</v>
          </cell>
        </row>
      </sheetData>
      <sheetData sheetId="38"/>
      <sheetData sheetId="39"/>
      <sheetData sheetId="40"/>
      <sheetData sheetId="41">
        <row r="30">
          <cell r="F30">
            <v>38638</v>
          </cell>
        </row>
      </sheetData>
      <sheetData sheetId="42"/>
      <sheetData sheetId="43"/>
      <sheetData sheetId="44"/>
      <sheetData sheetId="45"/>
      <sheetData sheetId="46"/>
      <sheetData sheetId="47"/>
      <sheetData sheetId="48">
        <row r="45">
          <cell r="F45">
            <v>235840</v>
          </cell>
        </row>
      </sheetData>
      <sheetData sheetId="49">
        <row r="8">
          <cell r="G8">
            <v>5252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ount check"/>
      <sheetName val="Cover"/>
      <sheetName val="Opening Check"/>
      <sheetName val="Checks"/>
      <sheetName val="PL"/>
      <sheetName val="AMT"/>
      <sheetName val="EMT"/>
      <sheetName val="BS"/>
      <sheetName val="C&amp;C"/>
      <sheetName val="OEI"/>
      <sheetName val="Retrieve OEI"/>
      <sheetName val="2010-11 Provision Calcs"/>
      <sheetName val="GFS Rec"/>
      <sheetName val="Note 35_A"/>
      <sheetName val="Note 35_B"/>
      <sheetName val="Note 35_C"/>
      <sheetName val="Note 35_D"/>
      <sheetName val="Rev_Exp_"/>
      <sheetName val="Rev_Exp_1049_Sect"/>
      <sheetName val="Asset_Liab"/>
      <sheetName val="Asset_Liab_Sect"/>
      <sheetName val="Cash flow"/>
      <sheetName val="Cashflow_Sect"/>
      <sheetName val="Equity"/>
      <sheetName val="Equity_Sect"/>
      <sheetName val="Note 1"/>
      <sheetName val="Note 1_B"/>
      <sheetName val="Note 1_C"/>
      <sheetName val="Note 1_D"/>
      <sheetName val="Note 2, 3"/>
      <sheetName val="Note 4, 5"/>
      <sheetName val="Note 6, 7"/>
      <sheetName val="Note 8, 9"/>
      <sheetName val="Note 10"/>
      <sheetName val="Note 11"/>
      <sheetName val="Function map"/>
      <sheetName val="CBMS Func"/>
      <sheetName val="Note 12"/>
      <sheetName val="Note 13"/>
      <sheetName val="Note 14, 15 &amp; 16"/>
      <sheetName val="Note 17"/>
      <sheetName val="Note 17_B"/>
      <sheetName val="Note 18, 19"/>
      <sheetName val="Note 20"/>
      <sheetName val="Note 20_B"/>
      <sheetName val="Note 21, 22"/>
      <sheetName val="Note 21_B"/>
      <sheetName val="Note 23"/>
      <sheetName val="Note 24"/>
      <sheetName val="Note 25, 26 &amp; 27"/>
      <sheetName val="Note 28, 29, 30"/>
      <sheetName val="Note 31"/>
      <sheetName val="Note 32"/>
      <sheetName val="Note 33"/>
      <sheetName val="Note 34"/>
      <sheetName val="Note 34_A Commit_Sect"/>
      <sheetName val="Note 35"/>
      <sheetName val="Note 35 _B"/>
      <sheetName val="Note 35_C_Sect"/>
      <sheetName val="Note 36"/>
      <sheetName val="Note 37"/>
      <sheetName val="Note 37A"/>
      <sheetName val="Note 38"/>
      <sheetName val="Note 39"/>
      <sheetName val="Note 40"/>
      <sheetName val="Note 41"/>
      <sheetName val="Note 42"/>
      <sheetName val="Note 44"/>
      <sheetName val="GGS A"/>
      <sheetName val="GGS B"/>
      <sheetName val="GGS C"/>
      <sheetName val="CFS 2012-13 Shell_New"/>
    </sheetNames>
    <sheetDataSet>
      <sheetData sheetId="0" refreshError="1"/>
      <sheetData sheetId="1">
        <row r="4">
          <cell r="N4">
            <v>2012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2">
          <cell r="A2">
            <v>2013</v>
          </cell>
        </row>
      </sheetData>
      <sheetData sheetId="7">
        <row r="308">
          <cell r="F308">
            <v>40328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8">
          <cell r="D8">
            <v>316779</v>
          </cell>
        </row>
      </sheetData>
      <sheetData sheetId="19">
        <row r="9">
          <cell r="E9">
            <v>4080</v>
          </cell>
        </row>
      </sheetData>
      <sheetData sheetId="20">
        <row r="10">
          <cell r="E10">
            <v>2523</v>
          </cell>
        </row>
      </sheetData>
      <sheetData sheetId="21" refreshError="1"/>
      <sheetData sheetId="22">
        <row r="9">
          <cell r="D9">
            <v>309948</v>
          </cell>
        </row>
        <row r="76">
          <cell r="D76">
            <v>0</v>
          </cell>
          <cell r="P76">
            <v>0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>
        <row r="31">
          <cell r="D31">
            <v>-17620</v>
          </cell>
          <cell r="G31">
            <v>-18765</v>
          </cell>
        </row>
        <row r="32">
          <cell r="D32">
            <v>12</v>
          </cell>
          <cell r="G32">
            <v>12</v>
          </cell>
        </row>
        <row r="33">
          <cell r="D33">
            <v>0</v>
          </cell>
          <cell r="G33">
            <v>0</v>
          </cell>
        </row>
      </sheetData>
      <sheetData sheetId="40" refreshError="1"/>
      <sheetData sheetId="41" refreshError="1"/>
      <sheetData sheetId="42" refreshError="1"/>
      <sheetData sheetId="43">
        <row r="30">
          <cell r="F30">
            <v>40328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ount check"/>
      <sheetName val="Cover"/>
      <sheetName val="Opening Check"/>
      <sheetName val="Checks"/>
      <sheetName val="PL"/>
      <sheetName val="BS"/>
      <sheetName val="AMT"/>
      <sheetName val="EMT"/>
      <sheetName val="C&amp;C"/>
      <sheetName val="OEI"/>
      <sheetName val="Retrieve OEI"/>
      <sheetName val="2010-11 Provision Calcs"/>
      <sheetName val="GFS Rec"/>
      <sheetName val="Note 35_A"/>
      <sheetName val="Note 35_B"/>
      <sheetName val="Note 35_C"/>
      <sheetName val="Note 35_D"/>
      <sheetName val="Rev_Exp_"/>
      <sheetName val="Rev_Exp_1049_Sect"/>
      <sheetName val="Asset_Liab"/>
      <sheetName val="Asset_Liab_Sect"/>
      <sheetName val="Cash flow"/>
      <sheetName val="Cashflow_Sect"/>
      <sheetName val="Equity"/>
      <sheetName val="Equity_Sect"/>
      <sheetName val="Note 1"/>
      <sheetName val="Note 1_B"/>
      <sheetName val="Note 1_C"/>
      <sheetName val="Note 1_C old"/>
      <sheetName val="Note 1_D"/>
      <sheetName val="Note 2, 3"/>
      <sheetName val="Note 4, 5"/>
      <sheetName val="Note 6, 7"/>
      <sheetName val="Note 8, 9"/>
      <sheetName val="Note 10"/>
      <sheetName val="Note 11"/>
      <sheetName val="Function map"/>
      <sheetName val="CBMS Func"/>
      <sheetName val="Note 12"/>
      <sheetName val="Note 13"/>
      <sheetName val="Note 14, 15 &amp; 16"/>
      <sheetName val="FVM"/>
      <sheetName val="FIN"/>
      <sheetName val="FIO"/>
      <sheetName val="FIP"/>
      <sheetName val="FIQ"/>
      <sheetName val="Note 18"/>
      <sheetName val="Note 18_B"/>
      <sheetName val="Note 19, 20"/>
      <sheetName val="Note 21"/>
      <sheetName val="Note 21_B"/>
      <sheetName val="Note 22, 23"/>
      <sheetName val="Note 22_B"/>
      <sheetName val="Note 24"/>
      <sheetName val="Note 25"/>
      <sheetName val="Note 26, 27 &amp; 28"/>
      <sheetName val="Note 29, 30, 31"/>
      <sheetName val="Note 32"/>
      <sheetName val="Note 33"/>
      <sheetName val="Note 34"/>
      <sheetName val="Note 35"/>
      <sheetName val="Note 35_A Commit_Sect"/>
      <sheetName val="Note 36"/>
      <sheetName val="Note 36 _B"/>
      <sheetName val="Note 36_C_Sect"/>
      <sheetName val="Note 37"/>
      <sheetName val="Note 38"/>
      <sheetName val="Note 38A"/>
      <sheetName val="Note 39"/>
      <sheetName val="Note 40"/>
      <sheetName val="Note 41"/>
      <sheetName val="Note 42"/>
      <sheetName val="Note 43"/>
      <sheetName val="Note 44-GGS A"/>
      <sheetName val="Note 44-GGS B"/>
      <sheetName val="Note 44-GGS C"/>
      <sheetName val="Note 45"/>
    </sheetNames>
    <sheetDataSet>
      <sheetData sheetId="0"/>
      <sheetData sheetId="1"/>
      <sheetData sheetId="2"/>
      <sheetData sheetId="3"/>
      <sheetData sheetId="4"/>
      <sheetData sheetId="5">
        <row r="125">
          <cell r="F125">
            <v>56943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9">
          <cell r="E9">
            <v>334430</v>
          </cell>
        </row>
      </sheetData>
      <sheetData sheetId="18">
        <row r="8">
          <cell r="C8">
            <v>349208</v>
          </cell>
        </row>
      </sheetData>
      <sheetData sheetId="19">
        <row r="9">
          <cell r="E9">
            <v>4062</v>
          </cell>
        </row>
      </sheetData>
      <sheetData sheetId="20">
        <row r="10">
          <cell r="D10">
            <v>3844</v>
          </cell>
        </row>
      </sheetData>
      <sheetData sheetId="21">
        <row r="9">
          <cell r="E9">
            <v>326284</v>
          </cell>
        </row>
      </sheetData>
      <sheetData sheetId="22">
        <row r="9">
          <cell r="D9">
            <v>326426</v>
          </cell>
        </row>
        <row r="76">
          <cell r="C76">
            <v>0</v>
          </cell>
          <cell r="D76">
            <v>0</v>
          </cell>
          <cell r="O76">
            <v>0</v>
          </cell>
          <cell r="P76">
            <v>0</v>
          </cell>
        </row>
      </sheetData>
      <sheetData sheetId="23"/>
      <sheetData sheetId="24"/>
      <sheetData sheetId="25">
        <row r="13">
          <cell r="J13">
            <v>-15</v>
          </cell>
        </row>
      </sheetData>
      <sheetData sheetId="26"/>
      <sheetData sheetId="27"/>
      <sheetData sheetId="28"/>
      <sheetData sheetId="29"/>
      <sheetData sheetId="30">
        <row r="9">
          <cell r="F9">
            <v>157761</v>
          </cell>
        </row>
      </sheetData>
      <sheetData sheetId="31">
        <row r="39">
          <cell r="F39">
            <v>1507</v>
          </cell>
        </row>
      </sheetData>
      <sheetData sheetId="32">
        <row r="16">
          <cell r="F16">
            <v>6923</v>
          </cell>
        </row>
      </sheetData>
      <sheetData sheetId="33">
        <row r="9">
          <cell r="F9">
            <v>40943</v>
          </cell>
        </row>
      </sheetData>
      <sheetData sheetId="34">
        <row r="16">
          <cell r="F16">
            <v>2477</v>
          </cell>
        </row>
      </sheetData>
      <sheetData sheetId="35"/>
      <sheetData sheetId="36"/>
      <sheetData sheetId="37"/>
      <sheetData sheetId="38">
        <row r="12">
          <cell r="F12">
            <v>719</v>
          </cell>
        </row>
      </sheetData>
      <sheetData sheetId="39"/>
      <sheetData sheetId="40">
        <row r="31">
          <cell r="D31">
            <v>25113</v>
          </cell>
          <cell r="G31">
            <v>25298</v>
          </cell>
        </row>
        <row r="32">
          <cell r="D32">
            <v>4</v>
          </cell>
          <cell r="G32">
            <v>4</v>
          </cell>
        </row>
        <row r="33">
          <cell r="D33">
            <v>4</v>
          </cell>
          <cell r="G33">
            <v>15</v>
          </cell>
        </row>
      </sheetData>
      <sheetData sheetId="41"/>
      <sheetData sheetId="42"/>
      <sheetData sheetId="43"/>
      <sheetData sheetId="44"/>
      <sheetData sheetId="45"/>
      <sheetData sheetId="46">
        <row r="19">
          <cell r="F19">
            <v>5823</v>
          </cell>
        </row>
      </sheetData>
      <sheetData sheetId="47"/>
      <sheetData sheetId="48"/>
      <sheetData sheetId="49">
        <row r="30">
          <cell r="F30">
            <v>40288</v>
          </cell>
        </row>
      </sheetData>
      <sheetData sheetId="50"/>
      <sheetData sheetId="51"/>
      <sheetData sheetId="52"/>
      <sheetData sheetId="53"/>
      <sheetData sheetId="54"/>
      <sheetData sheetId="55"/>
      <sheetData sheetId="56">
        <row r="8">
          <cell r="D8">
            <v>-1978</v>
          </cell>
        </row>
      </sheetData>
      <sheetData sheetId="57">
        <row r="8">
          <cell r="G8">
            <v>4622</v>
          </cell>
        </row>
      </sheetData>
      <sheetData sheetId="58"/>
      <sheetData sheetId="59">
        <row r="49">
          <cell r="E49">
            <v>4514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ount check"/>
      <sheetName val="Cover"/>
      <sheetName val="Opening Check"/>
      <sheetName val="Checks"/>
      <sheetName val="PL"/>
      <sheetName val="BS"/>
      <sheetName val="AMT"/>
      <sheetName val="EMT"/>
      <sheetName val="C&amp;C"/>
      <sheetName val="OEI"/>
      <sheetName val="Retrieve OEI"/>
      <sheetName val="GFS Rec"/>
      <sheetName val="Note 35_A"/>
      <sheetName val="Note 35_B"/>
      <sheetName val="Note 35_C"/>
      <sheetName val="Note 35_D"/>
      <sheetName val="Rev_Exp_"/>
      <sheetName val="5 SOEF"/>
      <sheetName val="Rev_Exp_1049_Sect"/>
      <sheetName val="Asset_Liab"/>
      <sheetName val="Asset_Liab_Sect"/>
      <sheetName val="Cash flow"/>
      <sheetName val="Cashflow_Sect"/>
      <sheetName val="Equity"/>
      <sheetName val="Equity_Sect"/>
      <sheetName val="Note 1"/>
      <sheetName val="Note 1_B"/>
      <sheetName val="Note 1_C"/>
      <sheetName val="Note 1_C old"/>
      <sheetName val="Note 1_D"/>
      <sheetName val="Note 2"/>
      <sheetName val="3 Revenue"/>
      <sheetName val="Note 3A, 3B"/>
      <sheetName val="Note 3C, 3D"/>
      <sheetName val="4 Expense"/>
      <sheetName val="Note 4A, 4B"/>
      <sheetName val="Note 4C, 4D"/>
      <sheetName val="Note 4E"/>
      <sheetName val="Note 4F"/>
      <sheetName val="Function map"/>
      <sheetName val="CBMS Func"/>
      <sheetName val="Note 5A"/>
      <sheetName val="Note 5B"/>
      <sheetName val="Note 5C,5D,5E"/>
      <sheetName val="FVM"/>
      <sheetName val="FIN"/>
      <sheetName val="FIO"/>
      <sheetName val="FIP"/>
      <sheetName val="FIQ"/>
      <sheetName val="7 Assets"/>
      <sheetName val="Note 7A"/>
      <sheetName val="Note 7A_2"/>
      <sheetName val="Note 7B, 7C"/>
      <sheetName val="Note 22"/>
      <sheetName val="Note 22_B"/>
      <sheetName val="Note 7D"/>
      <sheetName val="Note 23_B"/>
      <sheetName val="Note 7E"/>
      <sheetName val="Note 7F"/>
      <sheetName val="Note 7H"/>
      <sheetName val="8 Liabilities"/>
      <sheetName val="Note 8A, 8B, 8C"/>
      <sheetName val="Note 8D, 8E, 8F"/>
      <sheetName val="Note 8G"/>
      <sheetName val="Note 9"/>
      <sheetName val="Note 10"/>
      <sheetName val="Note 11"/>
      <sheetName val="Note 11_A Commit_Sect"/>
      <sheetName val="Note 12"/>
      <sheetName val="Note 12A"/>
      <sheetName val="Note 12A_1_Sect"/>
      <sheetName val="Note 12B"/>
      <sheetName val="Note 12C"/>
      <sheetName val="Note 12C1"/>
      <sheetName val="Note 13"/>
      <sheetName val="Note 41 old"/>
      <sheetName val="Note 42 old"/>
      <sheetName val="Note 14A"/>
      <sheetName val="Note 14B-GGS A"/>
      <sheetName val="Note 14B-GGS B"/>
      <sheetName val="Note 14B-GGS C"/>
      <sheetName val="Note 17"/>
      <sheetName val="Note 19"/>
    </sheetNames>
    <sheetDataSet>
      <sheetData sheetId="0"/>
      <sheetData sheetId="1"/>
      <sheetData sheetId="2"/>
      <sheetData sheetId="3"/>
      <sheetData sheetId="4"/>
      <sheetData sheetId="5">
        <row r="125">
          <cell r="F125">
            <v>60778</v>
          </cell>
        </row>
      </sheetData>
      <sheetData sheetId="6"/>
      <sheetData sheetId="7">
        <row r="138">
          <cell r="K138">
            <v>60778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9">
          <cell r="E9">
            <v>348232</v>
          </cell>
        </row>
      </sheetData>
      <sheetData sheetId="17"/>
      <sheetData sheetId="18">
        <row r="8">
          <cell r="C8">
            <v>355009</v>
          </cell>
        </row>
      </sheetData>
      <sheetData sheetId="19">
        <row r="9">
          <cell r="E9">
            <v>4514</v>
          </cell>
        </row>
      </sheetData>
      <sheetData sheetId="20">
        <row r="10">
          <cell r="D10">
            <v>3156</v>
          </cell>
        </row>
      </sheetData>
      <sheetData sheetId="21">
        <row r="9">
          <cell r="E9">
            <v>338219</v>
          </cell>
        </row>
      </sheetData>
      <sheetData sheetId="22">
        <row r="9">
          <cell r="E9">
            <v>338215</v>
          </cell>
        </row>
      </sheetData>
      <sheetData sheetId="23"/>
      <sheetData sheetId="24"/>
      <sheetData sheetId="25">
        <row r="13">
          <cell r="J13">
            <v>26</v>
          </cell>
        </row>
      </sheetData>
      <sheetData sheetId="26"/>
      <sheetData sheetId="27"/>
      <sheetData sheetId="28"/>
      <sheetData sheetId="29"/>
      <sheetData sheetId="30"/>
      <sheetData sheetId="31"/>
      <sheetData sheetId="32">
        <row r="12">
          <cell r="F12">
            <v>181177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30">
          <cell r="D30">
            <v>1005</v>
          </cell>
          <cell r="G30">
            <v>1115</v>
          </cell>
        </row>
        <row r="31">
          <cell r="D31">
            <v>11</v>
          </cell>
          <cell r="G31">
            <v>11</v>
          </cell>
        </row>
        <row r="32">
          <cell r="D32">
            <v>8</v>
          </cell>
          <cell r="G32">
            <v>22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5">
          <cell r="D5">
            <v>36</v>
          </cell>
        </row>
      </sheetData>
      <sheetData sheetId="59"/>
      <sheetData sheetId="60"/>
      <sheetData sheetId="61"/>
      <sheetData sheetId="62"/>
      <sheetData sheetId="63"/>
      <sheetData sheetId="64"/>
      <sheetData sheetId="65">
        <row r="16">
          <cell r="F16">
            <v>19536</v>
          </cell>
        </row>
      </sheetData>
      <sheetData sheetId="66"/>
      <sheetData sheetId="67"/>
      <sheetData sheetId="68">
        <row r="12">
          <cell r="F12">
            <v>19536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ount check"/>
      <sheetName val="Cover"/>
      <sheetName val="Opening Check"/>
      <sheetName val="Checks"/>
      <sheetName val="PL"/>
      <sheetName val="BS"/>
      <sheetName val="AMT"/>
      <sheetName val="EMT"/>
      <sheetName val="C&amp;C"/>
      <sheetName val="OEI"/>
      <sheetName val="Retrieve OEI"/>
      <sheetName val="GFS Rec"/>
      <sheetName val="Note 35_A"/>
      <sheetName val="Note 35_B"/>
      <sheetName val="Note 35_C"/>
      <sheetName val="Note 35_D"/>
      <sheetName val="Rev_Exp_"/>
      <sheetName val="Asset_Liab"/>
      <sheetName val="Rev_Exp_1049_Sect"/>
      <sheetName val="Asset_Liab_Sect"/>
      <sheetName val="Cash flow"/>
      <sheetName val="Cashflow_Sect"/>
      <sheetName val="Equity"/>
      <sheetName val="Equity_Sect"/>
      <sheetName val="Note 3"/>
      <sheetName val="Note 1_B"/>
      <sheetName val="Note 1_C"/>
      <sheetName val="Note 1_C old"/>
      <sheetName val="Note 1_D"/>
      <sheetName val="Note 2"/>
      <sheetName val="3 Revenue"/>
      <sheetName val="Note 3A, 3B"/>
      <sheetName val="Note 3C, 3D"/>
      <sheetName val="4 Expense"/>
      <sheetName val="Note 4A, 4B"/>
      <sheetName val="Note 4C, 4D"/>
      <sheetName val="Note 4E"/>
      <sheetName val="Note 4F"/>
      <sheetName val="Function map"/>
      <sheetName val="CBMS Func"/>
      <sheetName val="5 SOEF"/>
      <sheetName val="Note 5A"/>
      <sheetName val="Note 5B"/>
      <sheetName val="Note 5C,5D,5E"/>
      <sheetName val="FVM"/>
      <sheetName val="FIN"/>
      <sheetName val="FIO"/>
      <sheetName val="FIP"/>
      <sheetName val="FIQ"/>
      <sheetName val="7 Assets"/>
      <sheetName val="Note 7A"/>
      <sheetName val="Note 7A_2"/>
      <sheetName val="Note 7B, 7C"/>
      <sheetName val="Note 22"/>
      <sheetName val="Note 22_B"/>
      <sheetName val="Note 23_B"/>
      <sheetName val="Note 7D"/>
      <sheetName val="Note 7E"/>
      <sheetName val="Note 7F"/>
      <sheetName val="Note 7G"/>
      <sheetName val="8 Liabilities"/>
      <sheetName val="Note 8A, 8B, 8C"/>
      <sheetName val="Note 8D, 8E, 8F"/>
      <sheetName val="Note 8G"/>
      <sheetName val="Note 9"/>
      <sheetName val="Note 10"/>
      <sheetName val="Note 11"/>
      <sheetName val="Note 11_A Commit_Sect"/>
      <sheetName val="Note 12"/>
      <sheetName val="Note 11A"/>
      <sheetName val="Note 11A_1_Sect"/>
      <sheetName val="Note 11B"/>
      <sheetName val="Note 11C"/>
      <sheetName val="Note 11C1"/>
      <sheetName val="Note 12."/>
      <sheetName val="Note 41 old"/>
      <sheetName val="Note 42 old"/>
      <sheetName val="Note 13A"/>
      <sheetName val="Note 13B-GGS A"/>
      <sheetName val="Note 13B-GGS B"/>
      <sheetName val="Note 13B-GGS C"/>
      <sheetName val="Note 17"/>
      <sheetName val="Note 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>
        <row r="19">
          <cell r="F19">
            <v>2301</v>
          </cell>
        </row>
        <row r="30">
          <cell r="D30">
            <v>5694</v>
          </cell>
          <cell r="G30">
            <v>1698</v>
          </cell>
        </row>
        <row r="31">
          <cell r="D31">
            <v>22</v>
          </cell>
          <cell r="G31">
            <v>22</v>
          </cell>
        </row>
        <row r="32">
          <cell r="D32">
            <v>2</v>
          </cell>
          <cell r="G32">
            <v>9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ount check"/>
      <sheetName val="Cover"/>
      <sheetName val="Opening Check"/>
      <sheetName val="OEI"/>
      <sheetName val="Retrieve OEI"/>
      <sheetName val="GFS Rec"/>
      <sheetName val="Note 35_A"/>
      <sheetName val="Note 35_B"/>
      <sheetName val="Note 35_C"/>
      <sheetName val="Note 35_D"/>
      <sheetName val="Checks"/>
      <sheetName val="PL"/>
      <sheetName val="BS"/>
      <sheetName val="AMT"/>
      <sheetName val="EMT"/>
      <sheetName val="C&amp;C"/>
      <sheetName val="Restate"/>
      <sheetName val="Rev_Exp_"/>
      <sheetName val="Asset_Liab"/>
      <sheetName val="Rev_Exp_1049_Sect"/>
      <sheetName val="Asset_Liab_Sect"/>
      <sheetName val="Equity"/>
      <sheetName val="Cash flow"/>
      <sheetName val="Cashflow_Sect"/>
      <sheetName val="Equity_Sect"/>
      <sheetName val="Note 3"/>
      <sheetName val="Note 1_B"/>
      <sheetName val="Note 1_C"/>
      <sheetName val="Note 1_C old"/>
      <sheetName val="Note 1_D"/>
      <sheetName val="Note 2 NA"/>
      <sheetName val="2 Revenue"/>
      <sheetName val="Note 2A, 2B"/>
      <sheetName val="Note 2C, 2D"/>
      <sheetName val="3 Expense"/>
      <sheetName val="Note 3A, 3B"/>
      <sheetName val="Note 3C, 3D"/>
      <sheetName val="Note 3E"/>
      <sheetName val="Note 3F"/>
      <sheetName val="4 SOEF"/>
      <sheetName val="FVM"/>
      <sheetName val="FIN"/>
      <sheetName val="FIO"/>
      <sheetName val="FIP"/>
      <sheetName val="FIQ"/>
      <sheetName val="Note 4A"/>
      <sheetName val="Note 4B"/>
      <sheetName val="Note 4C"/>
      <sheetName val="5 Assets"/>
      <sheetName val="Note 5A"/>
      <sheetName val="Note 5A_2"/>
      <sheetName val="Note 5B, 5C"/>
      <sheetName val="Note 22"/>
      <sheetName val="Note 22_B"/>
      <sheetName val="Note 23_B"/>
      <sheetName val="Note 5D"/>
      <sheetName val="Note 5D_2"/>
      <sheetName val="Note 5D_3"/>
      <sheetName val="Note 5E"/>
      <sheetName val="Note 5F"/>
      <sheetName val="Note 5G"/>
      <sheetName val="6 Liabilities"/>
      <sheetName val="Note 6A, 6B, 6C"/>
      <sheetName val="Note 6D, 6E, 6F"/>
      <sheetName val="Note 6G, 6H"/>
      <sheetName val="Note 7"/>
      <sheetName val="Note 8"/>
      <sheetName val="Note 11"/>
      <sheetName val="Note 11_A Commit_Sect"/>
      <sheetName val="Note 12"/>
      <sheetName val="Note 9A"/>
      <sheetName val="Note 9B_1"/>
      <sheetName val="Note 9B_2"/>
      <sheetName val="Note 9B_3"/>
      <sheetName val="Note 9C"/>
      <sheetName val="Note 9C_2"/>
      <sheetName val="Note 11A_1_Sect"/>
      <sheetName val="Note 11."/>
      <sheetName val="Note 41 old"/>
      <sheetName val="Note 42 old"/>
      <sheetName val="Note 12A"/>
      <sheetName val="Note 12B-GGS A"/>
      <sheetName val="Note 12B-GGS B"/>
      <sheetName val="Note 12B-GGS C"/>
      <sheetName val="Note 13"/>
      <sheetName val="Note 14"/>
      <sheetName val="Note 13B-GGS C"/>
      <sheetName val="Note 17"/>
      <sheetName val="Note 19"/>
      <sheetName val="Function map"/>
      <sheetName val="CBMS Func"/>
    </sheetNames>
    <sheetDataSet>
      <sheetData sheetId="0"/>
      <sheetData sheetId="1">
        <row r="2">
          <cell r="N2" t="str">
            <v>2015-16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A4" t="str">
            <v>CBMS Key</v>
          </cell>
        </row>
      </sheetData>
      <sheetData sheetId="12">
        <row r="1">
          <cell r="D1"/>
        </row>
      </sheetData>
      <sheetData sheetId="13"/>
      <sheetData sheetId="14">
        <row r="2">
          <cell r="A2"/>
        </row>
      </sheetData>
      <sheetData sheetId="15">
        <row r="5">
          <cell r="E5"/>
        </row>
      </sheetData>
      <sheetData sheetId="16"/>
      <sheetData sheetId="17">
        <row r="9">
          <cell r="D9">
            <v>388568</v>
          </cell>
        </row>
      </sheetData>
      <sheetData sheetId="18">
        <row r="9">
          <cell r="D9">
            <v>6283</v>
          </cell>
        </row>
      </sheetData>
      <sheetData sheetId="19">
        <row r="1">
          <cell r="A1" t="str">
            <v>CONSOLIDATED STATEMENT OF COMPREHENSIVE INCOME BY SECTOR</v>
          </cell>
        </row>
      </sheetData>
      <sheetData sheetId="20">
        <row r="1">
          <cell r="B1" t="str">
            <v>CONSOLIDATED STATEMENT OF FINANCIAL POSITION BY SECTOR</v>
          </cell>
        </row>
      </sheetData>
      <sheetData sheetId="21"/>
      <sheetData sheetId="22">
        <row r="9">
          <cell r="D9">
            <v>379239</v>
          </cell>
        </row>
      </sheetData>
      <sheetData sheetId="23">
        <row r="1">
          <cell r="B1" t="str">
            <v>CONSOLIDATED STATEMENT OF CASH FLOWS BY SECTOR</v>
          </cell>
        </row>
        <row r="67">
          <cell r="E67">
            <v>-3</v>
          </cell>
          <cell r="Q67">
            <v>-3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B2">
            <v>2016</v>
          </cell>
        </row>
      </sheetData>
      <sheetData sheetId="32">
        <row r="12">
          <cell r="F12">
            <v>197388</v>
          </cell>
        </row>
      </sheetData>
      <sheetData sheetId="33"/>
      <sheetData sheetId="34">
        <row r="2">
          <cell r="B2">
            <v>2016</v>
          </cell>
        </row>
      </sheetData>
      <sheetData sheetId="35">
        <row r="16">
          <cell r="I16">
            <v>-5</v>
          </cell>
        </row>
      </sheetData>
      <sheetData sheetId="36">
        <row r="6">
          <cell r="F6">
            <v>34841</v>
          </cell>
        </row>
      </sheetData>
      <sheetData sheetId="37">
        <row r="7">
          <cell r="F7">
            <v>106351</v>
          </cell>
        </row>
      </sheetData>
      <sheetData sheetId="38">
        <row r="5">
          <cell r="F5">
            <v>27042</v>
          </cell>
        </row>
      </sheetData>
      <sheetData sheetId="39"/>
      <sheetData sheetId="40"/>
      <sheetData sheetId="41"/>
      <sheetData sheetId="42"/>
      <sheetData sheetId="43"/>
      <sheetData sheetId="44"/>
      <sheetData sheetId="45">
        <row r="13">
          <cell r="C13">
            <v>6180</v>
          </cell>
        </row>
      </sheetData>
      <sheetData sheetId="46">
        <row r="16">
          <cell r="C16">
            <v>4990</v>
          </cell>
        </row>
      </sheetData>
      <sheetData sheetId="47">
        <row r="13">
          <cell r="C13">
            <v>320</v>
          </cell>
        </row>
      </sheetData>
      <sheetData sheetId="48"/>
      <sheetData sheetId="49">
        <row r="6">
          <cell r="C6">
            <v>3897</v>
          </cell>
        </row>
      </sheetData>
      <sheetData sheetId="50"/>
      <sheetData sheetId="51">
        <row r="6">
          <cell r="C6">
            <v>0</v>
          </cell>
        </row>
      </sheetData>
      <sheetData sheetId="52"/>
      <sheetData sheetId="53"/>
      <sheetData sheetId="54"/>
      <sheetData sheetId="55">
        <row r="13">
          <cell r="A13" t="str">
            <v>Net book value at 30 June 2017</v>
          </cell>
        </row>
      </sheetData>
      <sheetData sheetId="56">
        <row r="10">
          <cell r="D10">
            <v>51889</v>
          </cell>
        </row>
      </sheetData>
      <sheetData sheetId="57"/>
      <sheetData sheetId="58"/>
      <sheetData sheetId="59">
        <row r="5">
          <cell r="C5">
            <v>54</v>
          </cell>
        </row>
      </sheetData>
      <sheetData sheetId="60"/>
      <sheetData sheetId="61"/>
      <sheetData sheetId="62">
        <row r="6">
          <cell r="C6">
            <v>0</v>
          </cell>
        </row>
      </sheetData>
      <sheetData sheetId="63">
        <row r="10">
          <cell r="C10">
            <v>162</v>
          </cell>
        </row>
      </sheetData>
      <sheetData sheetId="64">
        <row r="8">
          <cell r="C8">
            <v>4702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>
        <row r="8">
          <cell r="H8">
            <v>4976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>
        <row r="6">
          <cell r="B6">
            <v>388641</v>
          </cell>
        </row>
      </sheetData>
      <sheetData sheetId="82">
        <row r="8">
          <cell r="B8">
            <v>46814</v>
          </cell>
        </row>
      </sheetData>
      <sheetData sheetId="83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Q73"/>
  <sheetViews>
    <sheetView tabSelected="1" zoomScale="106" zoomScaleNormal="106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ColWidth="8.86328125" defaultRowHeight="12.75"/>
  <cols>
    <col min="1" max="1" width="45.59765625" style="1" customWidth="1"/>
    <col min="2" max="2" width="8.3984375" style="1" customWidth="1"/>
    <col min="3" max="5" width="7.3984375" style="1" customWidth="1"/>
    <col min="6" max="6" width="7.59765625" style="1" customWidth="1"/>
    <col min="7" max="9" width="7.3984375" style="1" customWidth="1"/>
    <col min="10" max="10" width="7.59765625" style="1" customWidth="1"/>
    <col min="11" max="12" width="7.3984375" style="1" customWidth="1"/>
    <col min="13" max="18" width="7.59765625" style="1" customWidth="1"/>
    <col min="19" max="19" width="7.33203125" style="1" customWidth="1"/>
    <col min="20" max="20" width="2.3984375" style="1" customWidth="1"/>
    <col min="21" max="24" width="7.3984375" style="1" customWidth="1"/>
    <col min="25" max="25" width="8.1328125" style="1" customWidth="1"/>
    <col min="26" max="27" width="7.3984375" style="1" customWidth="1"/>
    <col min="28" max="28" width="7.59765625" style="1" customWidth="1"/>
    <col min="29" max="29" width="8.1328125" style="1" customWidth="1"/>
    <col min="30" max="31" width="7.3984375" style="1" customWidth="1"/>
    <col min="32" max="33" width="7.59765625" style="1" customWidth="1"/>
    <col min="34" max="35" width="8.86328125" style="1" customWidth="1"/>
    <col min="36" max="36" width="8.1328125" style="1" customWidth="1"/>
    <col min="37" max="37" width="7.86328125" style="1" customWidth="1"/>
    <col min="38" max="38" width="7.53125" style="1" customWidth="1"/>
    <col min="39" max="16384" width="8.86328125" style="2"/>
  </cols>
  <sheetData>
    <row r="1" spans="1:95" s="31" customFormat="1">
      <c r="A1" s="3" t="s">
        <v>102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145"/>
      <c r="AG1" s="145"/>
      <c r="AH1" s="145"/>
      <c r="AI1" s="145"/>
      <c r="AJ1" s="145"/>
      <c r="AK1" s="2"/>
      <c r="AL1" s="2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</row>
    <row r="2" spans="1:95" s="31" customFormat="1">
      <c r="A2" s="4" t="s">
        <v>168</v>
      </c>
      <c r="B2" s="4"/>
      <c r="C2" s="4"/>
      <c r="D2" s="4"/>
      <c r="E2" s="4"/>
      <c r="F2" s="4"/>
      <c r="G2" s="4"/>
      <c r="H2" s="4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2"/>
      <c r="AG2" s="32"/>
      <c r="AH2" s="32"/>
      <c r="AI2" s="32"/>
      <c r="AJ2" s="32"/>
      <c r="AK2" s="2"/>
      <c r="AL2" s="2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</row>
    <row r="3" spans="1:95" s="31" customFormat="1" ht="13.5" customHeight="1">
      <c r="A3" s="5"/>
      <c r="B3" s="196" t="s">
        <v>103</v>
      </c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2"/>
      <c r="U3" s="196" t="s">
        <v>114</v>
      </c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</row>
    <row r="4" spans="1:95" s="31" customFormat="1" ht="10.15">
      <c r="A4" s="6"/>
      <c r="B4" s="195" t="s">
        <v>104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2"/>
      <c r="U4" s="195" t="s">
        <v>104</v>
      </c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5"/>
      <c r="AI4" s="195"/>
      <c r="AJ4" s="195"/>
      <c r="AK4" s="195"/>
      <c r="AL4" s="195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</row>
    <row r="5" spans="1:95" s="31" customFormat="1" ht="12.75" customHeight="1">
      <c r="A5" s="7"/>
      <c r="B5" s="33">
        <v>2008</v>
      </c>
      <c r="C5" s="33">
        <v>2009</v>
      </c>
      <c r="D5" s="33">
        <v>2010</v>
      </c>
      <c r="E5" s="33">
        <v>2011</v>
      </c>
      <c r="F5" s="33">
        <v>2012</v>
      </c>
      <c r="G5" s="33">
        <v>2013</v>
      </c>
      <c r="H5" s="33">
        <v>2014</v>
      </c>
      <c r="I5" s="33">
        <v>2015</v>
      </c>
      <c r="J5" s="33">
        <v>2016</v>
      </c>
      <c r="K5" s="33">
        <v>2017</v>
      </c>
      <c r="L5" s="33">
        <v>2018</v>
      </c>
      <c r="M5" s="33">
        <v>2019</v>
      </c>
      <c r="N5" s="33">
        <v>2020</v>
      </c>
      <c r="O5" s="33">
        <v>2021</v>
      </c>
      <c r="P5" s="33">
        <v>2022</v>
      </c>
      <c r="Q5" s="34">
        <v>2023</v>
      </c>
      <c r="R5" s="33">
        <v>2024</v>
      </c>
      <c r="S5" s="33">
        <v>2025</v>
      </c>
      <c r="T5" s="34"/>
      <c r="U5" s="33">
        <v>2008</v>
      </c>
      <c r="V5" s="33">
        <v>2009</v>
      </c>
      <c r="W5" s="33">
        <v>2010</v>
      </c>
      <c r="X5" s="33">
        <v>2011</v>
      </c>
      <c r="Y5" s="33">
        <v>2012</v>
      </c>
      <c r="Z5" s="33">
        <v>2013</v>
      </c>
      <c r="AA5" s="33">
        <v>2014</v>
      </c>
      <c r="AB5" s="33">
        <v>2015</v>
      </c>
      <c r="AC5" s="33">
        <v>2016</v>
      </c>
      <c r="AD5" s="33">
        <v>2017</v>
      </c>
      <c r="AE5" s="33">
        <v>2018</v>
      </c>
      <c r="AF5" s="33">
        <v>2019</v>
      </c>
      <c r="AG5" s="33">
        <v>2020</v>
      </c>
      <c r="AH5" s="33">
        <v>2021</v>
      </c>
      <c r="AI5" s="33">
        <v>2022</v>
      </c>
      <c r="AJ5" s="34">
        <v>2023</v>
      </c>
      <c r="AK5" s="34">
        <v>2024</v>
      </c>
      <c r="AL5" s="34">
        <v>2025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</row>
    <row r="6" spans="1:95" s="31" customFormat="1" ht="12.75" customHeight="1">
      <c r="A6" s="7"/>
      <c r="B6" s="35" t="s">
        <v>17</v>
      </c>
      <c r="C6" s="35" t="s">
        <v>17</v>
      </c>
      <c r="D6" s="35" t="s">
        <v>17</v>
      </c>
      <c r="E6" s="35" t="s">
        <v>17</v>
      </c>
      <c r="F6" s="35" t="s">
        <v>17</v>
      </c>
      <c r="G6" s="35" t="s">
        <v>17</v>
      </c>
      <c r="H6" s="35" t="s">
        <v>17</v>
      </c>
      <c r="I6" s="35" t="s">
        <v>17</v>
      </c>
      <c r="J6" s="35" t="s">
        <v>17</v>
      </c>
      <c r="K6" s="35" t="s">
        <v>17</v>
      </c>
      <c r="L6" s="35" t="s">
        <v>17</v>
      </c>
      <c r="M6" s="35" t="s">
        <v>17</v>
      </c>
      <c r="N6" s="148" t="s">
        <v>17</v>
      </c>
      <c r="O6" s="148" t="s">
        <v>17</v>
      </c>
      <c r="P6" s="148" t="s">
        <v>17</v>
      </c>
      <c r="Q6" s="148" t="s">
        <v>17</v>
      </c>
      <c r="R6" s="154" t="s">
        <v>17</v>
      </c>
      <c r="S6" s="154" t="s">
        <v>17</v>
      </c>
      <c r="T6" s="2"/>
      <c r="U6" s="35" t="s">
        <v>17</v>
      </c>
      <c r="V6" s="35" t="s">
        <v>17</v>
      </c>
      <c r="W6" s="35" t="s">
        <v>17</v>
      </c>
      <c r="X6" s="35" t="s">
        <v>17</v>
      </c>
      <c r="Y6" s="35" t="s">
        <v>17</v>
      </c>
      <c r="Z6" s="35" t="s">
        <v>17</v>
      </c>
      <c r="AA6" s="35" t="s">
        <v>17</v>
      </c>
      <c r="AB6" s="35" t="s">
        <v>17</v>
      </c>
      <c r="AC6" s="35" t="s">
        <v>17</v>
      </c>
      <c r="AD6" s="35" t="s">
        <v>17</v>
      </c>
      <c r="AE6" s="35" t="s">
        <v>17</v>
      </c>
      <c r="AF6" s="35" t="s">
        <v>17</v>
      </c>
      <c r="AG6" s="148" t="s">
        <v>17</v>
      </c>
      <c r="AH6" s="148" t="s">
        <v>17</v>
      </c>
      <c r="AI6" s="148" t="s">
        <v>17</v>
      </c>
      <c r="AJ6" s="148" t="s">
        <v>17</v>
      </c>
      <c r="AK6" s="35" t="s">
        <v>17</v>
      </c>
      <c r="AL6" s="35" t="s">
        <v>17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</row>
    <row r="7" spans="1:95" s="31" customFormat="1" ht="10.15">
      <c r="A7" s="3" t="s">
        <v>0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45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45"/>
      <c r="AK7" s="91"/>
      <c r="AL7" s="9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</row>
    <row r="8" spans="1:95" s="31" customFormat="1" ht="10.15">
      <c r="A8" s="8" t="s">
        <v>1</v>
      </c>
      <c r="B8" s="81">
        <v>286230</v>
      </c>
      <c r="C8" s="81">
        <v>278632</v>
      </c>
      <c r="D8" s="81">
        <v>268000</v>
      </c>
      <c r="E8" s="81">
        <v>289004</v>
      </c>
      <c r="F8" s="81">
        <v>316779</v>
      </c>
      <c r="G8" s="81">
        <v>334542</v>
      </c>
      <c r="H8" s="81">
        <v>348372</v>
      </c>
      <c r="I8" s="81">
        <v>355534</v>
      </c>
      <c r="J8" s="81">
        <v>369598</v>
      </c>
      <c r="K8" s="81">
        <v>388369</v>
      </c>
      <c r="L8" s="81">
        <v>426977</v>
      </c>
      <c r="M8" s="81">
        <v>456203</v>
      </c>
      <c r="N8" s="81">
        <v>447318</v>
      </c>
      <c r="O8" s="81">
        <v>480381</v>
      </c>
      <c r="P8" s="81">
        <v>550355</v>
      </c>
      <c r="Q8" s="73">
        <v>618288</v>
      </c>
      <c r="R8" s="81">
        <v>650365</v>
      </c>
      <c r="S8" s="81">
        <v>677182</v>
      </c>
      <c r="T8" s="81"/>
      <c r="U8" s="81">
        <v>285966</v>
      </c>
      <c r="V8" s="81">
        <v>278321</v>
      </c>
      <c r="W8" s="81">
        <v>267962</v>
      </c>
      <c r="X8" s="81">
        <v>288838</v>
      </c>
      <c r="Y8" s="81">
        <v>316548</v>
      </c>
      <c r="Z8" s="81">
        <v>334430</v>
      </c>
      <c r="AA8" s="81">
        <v>348232</v>
      </c>
      <c r="AB8" s="81">
        <v>355436</v>
      </c>
      <c r="AC8" s="81">
        <v>369603</v>
      </c>
      <c r="AD8" s="81">
        <v>388296</v>
      </c>
      <c r="AE8" s="81">
        <v>426971</v>
      </c>
      <c r="AF8" s="81">
        <v>455891</v>
      </c>
      <c r="AG8" s="81">
        <v>447097</v>
      </c>
      <c r="AH8" s="81">
        <v>479916</v>
      </c>
      <c r="AI8" s="81">
        <v>549394</v>
      </c>
      <c r="AJ8" s="73">
        <v>617367</v>
      </c>
      <c r="AK8" s="81">
        <v>649443</v>
      </c>
      <c r="AL8" s="81">
        <v>676088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</row>
    <row r="9" spans="1:95" s="31" customFormat="1" ht="10.15">
      <c r="A9" s="8" t="s">
        <v>18</v>
      </c>
      <c r="B9" s="81">
        <v>5278</v>
      </c>
      <c r="C9" s="81">
        <v>6284</v>
      </c>
      <c r="D9" s="81">
        <v>7598</v>
      </c>
      <c r="E9" s="81">
        <v>7680</v>
      </c>
      <c r="F9" s="81">
        <v>8106</v>
      </c>
      <c r="G9" s="81">
        <v>8886</v>
      </c>
      <c r="H9" s="81">
        <v>8575</v>
      </c>
      <c r="I9" s="81">
        <v>7156</v>
      </c>
      <c r="J9" s="81">
        <v>7089</v>
      </c>
      <c r="K9" s="81">
        <v>8230</v>
      </c>
      <c r="L9" s="81">
        <v>9770</v>
      </c>
      <c r="M9" s="81">
        <v>12488</v>
      </c>
      <c r="N9" s="81">
        <v>14826</v>
      </c>
      <c r="O9" s="81">
        <v>16020</v>
      </c>
      <c r="P9" s="81">
        <v>17834</v>
      </c>
      <c r="Q9" s="73">
        <v>19014</v>
      </c>
      <c r="R9" s="81">
        <v>19786</v>
      </c>
      <c r="S9" s="81">
        <v>20595</v>
      </c>
      <c r="T9" s="81"/>
      <c r="U9" s="81">
        <v>14822</v>
      </c>
      <c r="V9" s="81">
        <v>16282</v>
      </c>
      <c r="W9" s="81">
        <v>18399</v>
      </c>
      <c r="X9" s="81">
        <v>19098</v>
      </c>
      <c r="Y9" s="81">
        <v>20260</v>
      </c>
      <c r="Z9" s="81">
        <v>22127</v>
      </c>
      <c r="AA9" s="81">
        <v>16904</v>
      </c>
      <c r="AB9" s="81">
        <v>16082</v>
      </c>
      <c r="AC9" s="81">
        <v>16609</v>
      </c>
      <c r="AD9" s="81">
        <v>18404</v>
      </c>
      <c r="AE9" s="81">
        <v>21114</v>
      </c>
      <c r="AF9" s="81">
        <v>27672</v>
      </c>
      <c r="AG9" s="81">
        <v>31033</v>
      </c>
      <c r="AH9" s="81">
        <v>33450</v>
      </c>
      <c r="AI9" s="81">
        <v>37244</v>
      </c>
      <c r="AJ9" s="73">
        <v>39499</v>
      </c>
      <c r="AK9" s="81">
        <v>41597</v>
      </c>
      <c r="AL9" s="81">
        <v>43725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</row>
    <row r="10" spans="1:95" s="31" customFormat="1" ht="10.15">
      <c r="A10" s="8" t="s">
        <v>19</v>
      </c>
      <c r="B10" s="81">
        <v>5505</v>
      </c>
      <c r="C10" s="81">
        <v>5134</v>
      </c>
      <c r="D10" s="81">
        <v>4430</v>
      </c>
      <c r="E10" s="81">
        <v>5169</v>
      </c>
      <c r="F10" s="81">
        <v>4617</v>
      </c>
      <c r="G10" s="81">
        <v>3644</v>
      </c>
      <c r="H10" s="81">
        <v>3339</v>
      </c>
      <c r="I10" s="81">
        <v>3145</v>
      </c>
      <c r="J10" s="81">
        <v>2931</v>
      </c>
      <c r="K10" s="81">
        <v>2992</v>
      </c>
      <c r="L10" s="81">
        <v>3317</v>
      </c>
      <c r="M10" s="81">
        <v>4455</v>
      </c>
      <c r="N10" s="81">
        <v>3689</v>
      </c>
      <c r="O10" s="81">
        <v>3001</v>
      </c>
      <c r="P10" s="81">
        <v>4453</v>
      </c>
      <c r="Q10" s="73">
        <v>9892</v>
      </c>
      <c r="R10" s="81">
        <v>12222</v>
      </c>
      <c r="S10" s="81">
        <v>12101</v>
      </c>
      <c r="T10" s="81"/>
      <c r="U10" s="81">
        <v>8816</v>
      </c>
      <c r="V10" s="81">
        <v>8274</v>
      </c>
      <c r="W10" s="81">
        <v>5945</v>
      </c>
      <c r="X10" s="81">
        <v>6792</v>
      </c>
      <c r="Y10" s="81">
        <v>6091</v>
      </c>
      <c r="Z10" s="81">
        <v>4658</v>
      </c>
      <c r="AA10" s="81">
        <v>4406</v>
      </c>
      <c r="AB10" s="81">
        <v>4499</v>
      </c>
      <c r="AC10" s="81">
        <v>4279</v>
      </c>
      <c r="AD10" s="81">
        <v>4145</v>
      </c>
      <c r="AE10" s="81">
        <v>4774</v>
      </c>
      <c r="AF10" s="81">
        <v>6026</v>
      </c>
      <c r="AG10" s="81">
        <v>4925</v>
      </c>
      <c r="AH10" s="81">
        <v>6723</v>
      </c>
      <c r="AI10" s="81">
        <v>12974</v>
      </c>
      <c r="AJ10" s="73">
        <v>11926</v>
      </c>
      <c r="AK10" s="81">
        <v>13671</v>
      </c>
      <c r="AL10" s="81">
        <v>14140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</row>
    <row r="11" spans="1:95" s="31" customFormat="1" ht="10.15">
      <c r="A11" s="9" t="s">
        <v>176</v>
      </c>
      <c r="B11" s="81">
        <v>2848</v>
      </c>
      <c r="C11" s="81">
        <v>3475</v>
      </c>
      <c r="D11" s="81">
        <v>7658</v>
      </c>
      <c r="E11" s="81">
        <v>2562</v>
      </c>
      <c r="F11" s="81">
        <v>2662</v>
      </c>
      <c r="G11" s="81">
        <v>3079</v>
      </c>
      <c r="H11" s="81">
        <v>4105</v>
      </c>
      <c r="I11" s="81">
        <v>6178</v>
      </c>
      <c r="J11" s="81">
        <v>6240</v>
      </c>
      <c r="K11" s="81">
        <v>4998</v>
      </c>
      <c r="L11" s="81">
        <v>5086</v>
      </c>
      <c r="M11" s="81">
        <v>9622</v>
      </c>
      <c r="N11" s="81">
        <v>8366</v>
      </c>
      <c r="O11" s="81">
        <v>10460</v>
      </c>
      <c r="P11" s="81">
        <v>9052</v>
      </c>
      <c r="Q11" s="73">
        <v>5291</v>
      </c>
      <c r="R11" s="81">
        <v>6455</v>
      </c>
      <c r="S11" s="81">
        <v>7495</v>
      </c>
      <c r="T11" s="81"/>
      <c r="U11" s="81">
        <v>1372</v>
      </c>
      <c r="V11" s="81">
        <v>1592</v>
      </c>
      <c r="W11" s="81">
        <v>1492</v>
      </c>
      <c r="X11" s="81">
        <v>2031</v>
      </c>
      <c r="Y11" s="81">
        <v>1472</v>
      </c>
      <c r="Z11" s="81">
        <v>2175</v>
      </c>
      <c r="AA11" s="81">
        <v>2457</v>
      </c>
      <c r="AB11" s="81">
        <v>3927</v>
      </c>
      <c r="AC11" s="81">
        <v>2863</v>
      </c>
      <c r="AD11" s="81">
        <v>3556</v>
      </c>
      <c r="AE11" s="81">
        <v>4247</v>
      </c>
      <c r="AF11" s="81">
        <v>7797</v>
      </c>
      <c r="AG11" s="81">
        <v>5558</v>
      </c>
      <c r="AH11" s="81">
        <v>7620</v>
      </c>
      <c r="AI11" s="81">
        <v>8846</v>
      </c>
      <c r="AJ11" s="73">
        <v>5230</v>
      </c>
      <c r="AK11" s="81">
        <v>6262</v>
      </c>
      <c r="AL11" s="81">
        <v>7275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</row>
    <row r="12" spans="1:95" s="31" customFormat="1" ht="10.15">
      <c r="A12" s="9" t="s">
        <v>20</v>
      </c>
      <c r="B12" s="81">
        <v>4005</v>
      </c>
      <c r="C12" s="81">
        <v>5273</v>
      </c>
      <c r="D12" s="81">
        <v>5081</v>
      </c>
      <c r="E12" s="81">
        <v>5473</v>
      </c>
      <c r="F12" s="81">
        <v>5994</v>
      </c>
      <c r="G12" s="81">
        <v>7009</v>
      </c>
      <c r="H12" s="81">
        <v>6843</v>
      </c>
      <c r="I12" s="81">
        <v>7565</v>
      </c>
      <c r="J12" s="81">
        <v>9457</v>
      </c>
      <c r="K12" s="81">
        <v>10863</v>
      </c>
      <c r="L12" s="81">
        <v>10971</v>
      </c>
      <c r="M12" s="81">
        <v>10620</v>
      </c>
      <c r="N12" s="81">
        <v>12065</v>
      </c>
      <c r="O12" s="81">
        <v>13578</v>
      </c>
      <c r="P12" s="81">
        <v>14746</v>
      </c>
      <c r="Q12" s="73">
        <v>15907</v>
      </c>
      <c r="R12" s="81">
        <v>16588</v>
      </c>
      <c r="S12" s="81">
        <v>16226</v>
      </c>
      <c r="T12" s="81"/>
      <c r="U12" s="81">
        <v>4108</v>
      </c>
      <c r="V12" s="81">
        <v>5320</v>
      </c>
      <c r="W12" s="81">
        <v>5099</v>
      </c>
      <c r="X12" s="81">
        <v>5530</v>
      </c>
      <c r="Y12" s="81">
        <v>6057</v>
      </c>
      <c r="Z12" s="81">
        <v>7057</v>
      </c>
      <c r="AA12" s="81">
        <v>6855</v>
      </c>
      <c r="AB12" s="81">
        <v>7525</v>
      </c>
      <c r="AC12" s="81">
        <v>9430</v>
      </c>
      <c r="AD12" s="81">
        <v>10795</v>
      </c>
      <c r="AE12" s="81">
        <v>10755</v>
      </c>
      <c r="AF12" s="81">
        <v>10435</v>
      </c>
      <c r="AG12" s="81">
        <v>11894</v>
      </c>
      <c r="AH12" s="81">
        <v>13474</v>
      </c>
      <c r="AI12" s="81">
        <v>14755</v>
      </c>
      <c r="AJ12" s="73">
        <v>15899</v>
      </c>
      <c r="AK12" s="81">
        <v>16603</v>
      </c>
      <c r="AL12" s="81">
        <v>16186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</row>
    <row r="13" spans="1:95" s="31" customFormat="1" ht="10.15">
      <c r="A13" s="10" t="s">
        <v>2</v>
      </c>
      <c r="B13" s="92">
        <v>303866</v>
      </c>
      <c r="C13" s="92">
        <v>298798</v>
      </c>
      <c r="D13" s="92">
        <v>292767</v>
      </c>
      <c r="E13" s="92">
        <v>309888</v>
      </c>
      <c r="F13" s="92">
        <v>338158</v>
      </c>
      <c r="G13" s="92">
        <v>357160</v>
      </c>
      <c r="H13" s="92">
        <v>371234</v>
      </c>
      <c r="I13" s="92">
        <v>379578</v>
      </c>
      <c r="J13" s="92">
        <v>395315</v>
      </c>
      <c r="K13" s="92">
        <v>415452</v>
      </c>
      <c r="L13" s="92">
        <v>456121</v>
      </c>
      <c r="M13" s="92">
        <v>493388</v>
      </c>
      <c r="N13" s="92">
        <v>486264</v>
      </c>
      <c r="O13" s="92">
        <v>523440</v>
      </c>
      <c r="P13" s="92">
        <v>596440</v>
      </c>
      <c r="Q13" s="157">
        <v>668392</v>
      </c>
      <c r="R13" s="92">
        <v>705416</v>
      </c>
      <c r="S13" s="92">
        <v>733599</v>
      </c>
      <c r="T13" s="86"/>
      <c r="U13" s="92">
        <v>315084</v>
      </c>
      <c r="V13" s="92">
        <v>309789</v>
      </c>
      <c r="W13" s="92">
        <v>298897</v>
      </c>
      <c r="X13" s="92">
        <v>322289</v>
      </c>
      <c r="Y13" s="92">
        <v>350428</v>
      </c>
      <c r="Z13" s="92">
        <v>370447</v>
      </c>
      <c r="AA13" s="92">
        <v>378854</v>
      </c>
      <c r="AB13" s="92">
        <v>387469</v>
      </c>
      <c r="AC13" s="92">
        <v>402784</v>
      </c>
      <c r="AD13" s="92">
        <v>425196</v>
      </c>
      <c r="AE13" s="92">
        <v>467861</v>
      </c>
      <c r="AF13" s="92">
        <v>507821</v>
      </c>
      <c r="AG13" s="92">
        <v>500507</v>
      </c>
      <c r="AH13" s="92">
        <v>541183</v>
      </c>
      <c r="AI13" s="92">
        <v>623213</v>
      </c>
      <c r="AJ13" s="157">
        <v>689921</v>
      </c>
      <c r="AK13" s="92">
        <v>727576</v>
      </c>
      <c r="AL13" s="92">
        <v>757414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</row>
    <row r="14" spans="1:95" s="31" customFormat="1" ht="10.15">
      <c r="A14" s="10" t="s">
        <v>3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73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73"/>
      <c r="AK14" s="81"/>
      <c r="AL14" s="8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</row>
    <row r="15" spans="1:95" s="31" customFormat="1" ht="10.15">
      <c r="A15" s="11" t="s">
        <v>4</v>
      </c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73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73"/>
      <c r="AK15" s="81"/>
      <c r="AL15" s="8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</row>
    <row r="16" spans="1:95" s="31" customFormat="1" ht="10.15">
      <c r="A16" s="9" t="s">
        <v>21</v>
      </c>
      <c r="B16" s="81">
        <v>14192</v>
      </c>
      <c r="C16" s="81">
        <v>15205</v>
      </c>
      <c r="D16" s="81">
        <v>17108</v>
      </c>
      <c r="E16" s="81">
        <v>17940</v>
      </c>
      <c r="F16" s="81">
        <v>18192</v>
      </c>
      <c r="G16" s="81">
        <v>18486</v>
      </c>
      <c r="H16" s="81">
        <v>18823</v>
      </c>
      <c r="I16" s="81">
        <v>18357</v>
      </c>
      <c r="J16" s="81">
        <v>18675</v>
      </c>
      <c r="K16" s="81">
        <v>19059</v>
      </c>
      <c r="L16" s="81">
        <v>19214</v>
      </c>
      <c r="M16" s="81">
        <v>19775</v>
      </c>
      <c r="N16" s="81">
        <v>20721</v>
      </c>
      <c r="O16" s="81">
        <v>21373</v>
      </c>
      <c r="P16" s="81">
        <v>22778</v>
      </c>
      <c r="Q16" s="73">
        <v>23830</v>
      </c>
      <c r="R16" s="81">
        <v>26547</v>
      </c>
      <c r="S16" s="81">
        <v>29376</v>
      </c>
      <c r="T16" s="81"/>
      <c r="U16" s="81">
        <v>16805</v>
      </c>
      <c r="V16" s="81">
        <v>17967</v>
      </c>
      <c r="W16" s="81">
        <v>20004</v>
      </c>
      <c r="X16" s="81">
        <v>21154</v>
      </c>
      <c r="Y16" s="81">
        <v>21605</v>
      </c>
      <c r="Z16" s="81">
        <v>22207</v>
      </c>
      <c r="AA16" s="81">
        <v>22519</v>
      </c>
      <c r="AB16" s="81">
        <v>22282</v>
      </c>
      <c r="AC16" s="81">
        <v>22730</v>
      </c>
      <c r="AD16" s="81">
        <v>23322</v>
      </c>
      <c r="AE16" s="81">
        <v>23571</v>
      </c>
      <c r="AF16" s="81">
        <v>24337</v>
      </c>
      <c r="AG16" s="81">
        <v>25482</v>
      </c>
      <c r="AH16" s="81">
        <v>26110</v>
      </c>
      <c r="AI16" s="81">
        <v>27627</v>
      </c>
      <c r="AJ16" s="73">
        <v>28785</v>
      </c>
      <c r="AK16" s="81">
        <v>31682</v>
      </c>
      <c r="AL16" s="81">
        <v>34724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</row>
    <row r="17" spans="1:95" s="31" customFormat="1" ht="10.15">
      <c r="A17" s="9" t="s">
        <v>22</v>
      </c>
      <c r="B17" s="81">
        <v>2763</v>
      </c>
      <c r="C17" s="81">
        <v>2902</v>
      </c>
      <c r="D17" s="81">
        <v>3859</v>
      </c>
      <c r="E17" s="81">
        <v>4512</v>
      </c>
      <c r="F17" s="81">
        <v>4564</v>
      </c>
      <c r="G17" s="81">
        <v>8403</v>
      </c>
      <c r="H17" s="81">
        <v>6372</v>
      </c>
      <c r="I17" s="81">
        <v>6927</v>
      </c>
      <c r="J17" s="81">
        <v>7854</v>
      </c>
      <c r="K17" s="81">
        <v>9831</v>
      </c>
      <c r="L17" s="81">
        <v>7791</v>
      </c>
      <c r="M17" s="81">
        <v>9136</v>
      </c>
      <c r="N17" s="81">
        <v>12247</v>
      </c>
      <c r="O17" s="81">
        <v>12431</v>
      </c>
      <c r="P17" s="81">
        <v>12217</v>
      </c>
      <c r="Q17" s="73">
        <v>9217</v>
      </c>
      <c r="R17" s="81">
        <v>9146</v>
      </c>
      <c r="S17" s="81">
        <v>9472</v>
      </c>
      <c r="T17" s="81"/>
      <c r="U17" s="81">
        <v>2854</v>
      </c>
      <c r="V17" s="81">
        <v>3036</v>
      </c>
      <c r="W17" s="81">
        <v>4102</v>
      </c>
      <c r="X17" s="81">
        <v>4792</v>
      </c>
      <c r="Y17" s="81">
        <v>4860</v>
      </c>
      <c r="Z17" s="81">
        <v>8760</v>
      </c>
      <c r="AA17" s="81">
        <v>6893</v>
      </c>
      <c r="AB17" s="81">
        <v>7324</v>
      </c>
      <c r="AC17" s="81">
        <v>8396</v>
      </c>
      <c r="AD17" s="81">
        <v>10431</v>
      </c>
      <c r="AE17" s="81">
        <v>8359</v>
      </c>
      <c r="AF17" s="81">
        <v>9695</v>
      </c>
      <c r="AG17" s="81">
        <v>12865</v>
      </c>
      <c r="AH17" s="81">
        <v>13068</v>
      </c>
      <c r="AI17" s="81">
        <v>12872</v>
      </c>
      <c r="AJ17" s="73">
        <v>9808</v>
      </c>
      <c r="AK17" s="81">
        <v>9747</v>
      </c>
      <c r="AL17" s="81">
        <v>10167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</row>
    <row r="18" spans="1:95" s="31" customFormat="1" ht="10.15">
      <c r="A18" s="9" t="s">
        <v>23</v>
      </c>
      <c r="B18" s="81">
        <v>5247</v>
      </c>
      <c r="C18" s="81">
        <v>5695</v>
      </c>
      <c r="D18" s="81">
        <v>5641</v>
      </c>
      <c r="E18" s="81">
        <v>5876</v>
      </c>
      <c r="F18" s="81">
        <v>5808</v>
      </c>
      <c r="G18" s="81">
        <v>6397</v>
      </c>
      <c r="H18" s="81">
        <v>6340</v>
      </c>
      <c r="I18" s="81">
        <v>6804</v>
      </c>
      <c r="J18" s="81">
        <v>8132</v>
      </c>
      <c r="K18" s="81">
        <v>8214</v>
      </c>
      <c r="L18" s="81">
        <v>8790</v>
      </c>
      <c r="M18" s="81">
        <v>9013</v>
      </c>
      <c r="N18" s="81">
        <v>11468</v>
      </c>
      <c r="O18" s="81">
        <v>11738</v>
      </c>
      <c r="P18" s="81">
        <v>11462</v>
      </c>
      <c r="Q18" s="73">
        <v>12661</v>
      </c>
      <c r="R18" s="81">
        <v>13623</v>
      </c>
      <c r="S18" s="81">
        <v>13902</v>
      </c>
      <c r="T18" s="81"/>
      <c r="U18" s="81">
        <v>5581</v>
      </c>
      <c r="V18" s="81">
        <v>6099</v>
      </c>
      <c r="W18" s="81">
        <v>6099</v>
      </c>
      <c r="X18" s="81">
        <v>6384</v>
      </c>
      <c r="Y18" s="81">
        <v>6399</v>
      </c>
      <c r="Z18" s="81">
        <v>7162</v>
      </c>
      <c r="AA18" s="81">
        <v>7375</v>
      </c>
      <c r="AB18" s="81">
        <v>8131</v>
      </c>
      <c r="AC18" s="81">
        <v>9773</v>
      </c>
      <c r="AD18" s="81">
        <v>10456</v>
      </c>
      <c r="AE18" s="81">
        <v>11684</v>
      </c>
      <c r="AF18" s="81">
        <v>12666</v>
      </c>
      <c r="AG18" s="81">
        <v>16088</v>
      </c>
      <c r="AH18" s="81">
        <v>16695</v>
      </c>
      <c r="AI18" s="81">
        <v>16266</v>
      </c>
      <c r="AJ18" s="73">
        <v>17250</v>
      </c>
      <c r="AK18" s="150">
        <v>18684</v>
      </c>
      <c r="AL18" s="150">
        <v>19186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</row>
    <row r="19" spans="1:95" s="31" customFormat="1" ht="10.15">
      <c r="A19" s="9" t="s">
        <v>24</v>
      </c>
      <c r="B19" s="81">
        <v>53022</v>
      </c>
      <c r="C19" s="81">
        <v>57493</v>
      </c>
      <c r="D19" s="81">
        <v>61917</v>
      </c>
      <c r="E19" s="81">
        <v>66200</v>
      </c>
      <c r="F19" s="81">
        <v>71764</v>
      </c>
      <c r="G19" s="81">
        <v>71594</v>
      </c>
      <c r="H19" s="81">
        <v>75134</v>
      </c>
      <c r="I19" s="81">
        <v>78633</v>
      </c>
      <c r="J19" s="81">
        <v>85120</v>
      </c>
      <c r="K19" s="81">
        <v>94587</v>
      </c>
      <c r="L19" s="81">
        <v>100324</v>
      </c>
      <c r="M19" s="81">
        <v>115188</v>
      </c>
      <c r="N19" s="81">
        <v>125758</v>
      </c>
      <c r="O19" s="81">
        <v>141735</v>
      </c>
      <c r="P19" s="81">
        <v>163435</v>
      </c>
      <c r="Q19" s="73">
        <v>170953</v>
      </c>
      <c r="R19" s="81">
        <v>192434</v>
      </c>
      <c r="S19" s="81">
        <v>226146</v>
      </c>
      <c r="T19" s="81"/>
      <c r="U19" s="81">
        <v>58193</v>
      </c>
      <c r="V19" s="81">
        <v>63107</v>
      </c>
      <c r="W19" s="81">
        <v>68157</v>
      </c>
      <c r="X19" s="81">
        <v>72959</v>
      </c>
      <c r="Y19" s="81">
        <v>79057</v>
      </c>
      <c r="Z19" s="81">
        <v>79693</v>
      </c>
      <c r="AA19" s="81">
        <v>78756</v>
      </c>
      <c r="AB19" s="81">
        <v>82653</v>
      </c>
      <c r="AC19" s="81">
        <v>89852</v>
      </c>
      <c r="AD19" s="81">
        <v>100609</v>
      </c>
      <c r="AE19" s="81">
        <v>107218</v>
      </c>
      <c r="AF19" s="81">
        <v>124532</v>
      </c>
      <c r="AG19" s="81">
        <v>135477</v>
      </c>
      <c r="AH19" s="81">
        <v>150887</v>
      </c>
      <c r="AI19" s="81">
        <v>173096</v>
      </c>
      <c r="AJ19" s="73">
        <v>180809</v>
      </c>
      <c r="AK19" s="81">
        <v>201936</v>
      </c>
      <c r="AL19" s="81">
        <v>236503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</row>
    <row r="20" spans="1:95" s="31" customFormat="1" ht="10.15">
      <c r="A20" s="9" t="s">
        <v>25</v>
      </c>
      <c r="B20" s="81">
        <v>4257</v>
      </c>
      <c r="C20" s="81">
        <v>5029</v>
      </c>
      <c r="D20" s="81">
        <v>4471</v>
      </c>
      <c r="E20" s="81">
        <v>5054</v>
      </c>
      <c r="F20" s="81">
        <v>6693</v>
      </c>
      <c r="G20" s="81">
        <v>5874</v>
      </c>
      <c r="H20" s="81">
        <v>6017</v>
      </c>
      <c r="I20" s="81">
        <v>5742</v>
      </c>
      <c r="J20" s="81">
        <v>6332</v>
      </c>
      <c r="K20" s="81">
        <v>5906</v>
      </c>
      <c r="L20" s="81">
        <v>6721</v>
      </c>
      <c r="M20" s="81">
        <v>7863</v>
      </c>
      <c r="N20" s="81">
        <v>8512</v>
      </c>
      <c r="O20" s="81">
        <v>7879</v>
      </c>
      <c r="P20" s="81">
        <v>7819</v>
      </c>
      <c r="Q20" s="158">
        <v>9697</v>
      </c>
      <c r="R20" s="116">
        <v>13387</v>
      </c>
      <c r="S20" s="116">
        <v>25270</v>
      </c>
      <c r="T20" s="81"/>
      <c r="U20" s="81">
        <v>4833</v>
      </c>
      <c r="V20" s="81">
        <v>5699</v>
      </c>
      <c r="W20" s="81">
        <v>5238</v>
      </c>
      <c r="X20" s="81">
        <v>5651</v>
      </c>
      <c r="Y20" s="81">
        <v>7453</v>
      </c>
      <c r="Z20" s="81">
        <v>6794</v>
      </c>
      <c r="AA20" s="81">
        <v>7010</v>
      </c>
      <c r="AB20" s="81">
        <v>6838</v>
      </c>
      <c r="AC20" s="81">
        <v>7380</v>
      </c>
      <c r="AD20" s="81">
        <v>6718</v>
      </c>
      <c r="AE20" s="81">
        <v>7353</v>
      </c>
      <c r="AF20" s="81">
        <v>8696</v>
      </c>
      <c r="AG20" s="81">
        <v>9286</v>
      </c>
      <c r="AH20" s="81">
        <v>8658</v>
      </c>
      <c r="AI20" s="81">
        <v>8494</v>
      </c>
      <c r="AJ20" s="158">
        <v>10767</v>
      </c>
      <c r="AK20" s="116">
        <v>14410</v>
      </c>
      <c r="AL20" s="116">
        <v>26395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</row>
    <row r="21" spans="1:95" s="31" customFormat="1" ht="10.15">
      <c r="A21" s="11" t="s">
        <v>26</v>
      </c>
      <c r="B21" s="93">
        <v>79481</v>
      </c>
      <c r="C21" s="93">
        <v>86324</v>
      </c>
      <c r="D21" s="93">
        <v>92996</v>
      </c>
      <c r="E21" s="93">
        <v>99582</v>
      </c>
      <c r="F21" s="93">
        <v>107021</v>
      </c>
      <c r="G21" s="93">
        <v>110754</v>
      </c>
      <c r="H21" s="93">
        <v>112686</v>
      </c>
      <c r="I21" s="93">
        <v>116463</v>
      </c>
      <c r="J21" s="93">
        <v>126113</v>
      </c>
      <c r="K21" s="93">
        <v>137597</v>
      </c>
      <c r="L21" s="93">
        <v>142840</v>
      </c>
      <c r="M21" s="93">
        <v>160975</v>
      </c>
      <c r="N21" s="93">
        <v>178706</v>
      </c>
      <c r="O21" s="93">
        <v>195156</v>
      </c>
      <c r="P21" s="93">
        <v>217711</v>
      </c>
      <c r="Q21" s="159">
        <v>226358</v>
      </c>
      <c r="R21" s="94">
        <v>255137</v>
      </c>
      <c r="S21" s="94">
        <v>304166</v>
      </c>
      <c r="T21" s="94"/>
      <c r="U21" s="93">
        <v>88266</v>
      </c>
      <c r="V21" s="93">
        <v>95908</v>
      </c>
      <c r="W21" s="93">
        <v>103600</v>
      </c>
      <c r="X21" s="93">
        <v>110940</v>
      </c>
      <c r="Y21" s="93">
        <v>119374</v>
      </c>
      <c r="Z21" s="93">
        <v>124616</v>
      </c>
      <c r="AA21" s="93">
        <v>122553</v>
      </c>
      <c r="AB21" s="93">
        <v>127228</v>
      </c>
      <c r="AC21" s="93">
        <v>138131</v>
      </c>
      <c r="AD21" s="93">
        <v>151536</v>
      </c>
      <c r="AE21" s="93">
        <v>158185</v>
      </c>
      <c r="AF21" s="93">
        <v>179926</v>
      </c>
      <c r="AG21" s="93">
        <v>199198</v>
      </c>
      <c r="AH21" s="93">
        <v>215418</v>
      </c>
      <c r="AI21" s="93">
        <v>238355</v>
      </c>
      <c r="AJ21" s="159">
        <v>247419</v>
      </c>
      <c r="AK21" s="151">
        <v>276459</v>
      </c>
      <c r="AL21" s="151">
        <v>326975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</row>
    <row r="22" spans="1:95" s="31" customFormat="1" ht="10.15">
      <c r="A22" s="104" t="s">
        <v>5</v>
      </c>
      <c r="B22" s="81">
        <v>6011</v>
      </c>
      <c r="C22" s="81">
        <v>6715</v>
      </c>
      <c r="D22" s="81">
        <v>6687</v>
      </c>
      <c r="E22" s="81">
        <v>6997</v>
      </c>
      <c r="F22" s="81">
        <v>7376</v>
      </c>
      <c r="G22" s="81">
        <v>6729</v>
      </c>
      <c r="H22" s="81">
        <v>8214</v>
      </c>
      <c r="I22" s="81">
        <v>8999</v>
      </c>
      <c r="J22" s="81">
        <v>9106</v>
      </c>
      <c r="K22" s="81">
        <v>8445</v>
      </c>
      <c r="L22" s="81">
        <v>9240</v>
      </c>
      <c r="M22" s="81">
        <v>9444</v>
      </c>
      <c r="N22" s="81">
        <v>7673</v>
      </c>
      <c r="O22" s="81">
        <v>7002</v>
      </c>
      <c r="P22" s="81">
        <v>8974</v>
      </c>
      <c r="Q22" s="73">
        <v>12336</v>
      </c>
      <c r="R22" s="81">
        <v>13375</v>
      </c>
      <c r="S22" s="81">
        <v>14250</v>
      </c>
      <c r="T22" s="81"/>
      <c r="U22" s="81">
        <v>6011</v>
      </c>
      <c r="V22" s="81">
        <v>6715</v>
      </c>
      <c r="W22" s="81">
        <v>6687</v>
      </c>
      <c r="X22" s="81">
        <v>6997</v>
      </c>
      <c r="Y22" s="81">
        <v>7376</v>
      </c>
      <c r="Z22" s="81">
        <v>6729</v>
      </c>
      <c r="AA22" s="81">
        <v>8214</v>
      </c>
      <c r="AB22" s="81">
        <v>8999</v>
      </c>
      <c r="AC22" s="81">
        <v>9106</v>
      </c>
      <c r="AD22" s="81">
        <v>8445</v>
      </c>
      <c r="AE22" s="81">
        <v>9240</v>
      </c>
      <c r="AF22" s="81">
        <v>9444</v>
      </c>
      <c r="AG22" s="81">
        <v>7673</v>
      </c>
      <c r="AH22" s="81">
        <v>7002</v>
      </c>
      <c r="AI22" s="81">
        <v>8974</v>
      </c>
      <c r="AJ22" s="73">
        <v>12336</v>
      </c>
      <c r="AK22" s="81">
        <v>13375</v>
      </c>
      <c r="AL22" s="81">
        <v>14250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</row>
    <row r="23" spans="1:95" s="31" customFormat="1" ht="10.15">
      <c r="A23" s="104" t="s">
        <v>159</v>
      </c>
      <c r="B23" s="81">
        <v>5065</v>
      </c>
      <c r="C23" s="81">
        <v>5758</v>
      </c>
      <c r="D23" s="81">
        <v>7607</v>
      </c>
      <c r="E23" s="81">
        <v>11370</v>
      </c>
      <c r="F23" s="81">
        <v>13479</v>
      </c>
      <c r="G23" s="81">
        <v>13947</v>
      </c>
      <c r="H23" s="81">
        <v>15050</v>
      </c>
      <c r="I23" s="81">
        <v>16024</v>
      </c>
      <c r="J23" s="81">
        <v>16673</v>
      </c>
      <c r="K23" s="81">
        <v>16960</v>
      </c>
      <c r="L23" s="81">
        <v>17811</v>
      </c>
      <c r="M23" s="81">
        <v>18078</v>
      </c>
      <c r="N23" s="81">
        <v>18463</v>
      </c>
      <c r="O23" s="81">
        <v>19187</v>
      </c>
      <c r="P23" s="81">
        <v>19944</v>
      </c>
      <c r="Q23" s="73">
        <v>25651</v>
      </c>
      <c r="R23" s="81">
        <v>28257</v>
      </c>
      <c r="S23" s="81">
        <v>30128</v>
      </c>
      <c r="T23" s="81"/>
      <c r="U23" s="81">
        <v>5901</v>
      </c>
      <c r="V23" s="81">
        <v>6442</v>
      </c>
      <c r="W23" s="81">
        <v>7898</v>
      </c>
      <c r="X23" s="81">
        <v>11658</v>
      </c>
      <c r="Y23" s="81">
        <v>13811</v>
      </c>
      <c r="Z23" s="81">
        <v>13982</v>
      </c>
      <c r="AA23" s="81">
        <v>15646</v>
      </c>
      <c r="AB23" s="81">
        <v>16816</v>
      </c>
      <c r="AC23" s="81">
        <v>17197</v>
      </c>
      <c r="AD23" s="81">
        <v>17553</v>
      </c>
      <c r="AE23" s="81">
        <v>18996</v>
      </c>
      <c r="AF23" s="81">
        <v>19475</v>
      </c>
      <c r="AG23" s="81">
        <v>19857</v>
      </c>
      <c r="AH23" s="81">
        <v>20472</v>
      </c>
      <c r="AI23" s="81">
        <v>21564</v>
      </c>
      <c r="AJ23" s="73">
        <v>33586</v>
      </c>
      <c r="AK23" s="81">
        <v>39259</v>
      </c>
      <c r="AL23" s="81">
        <v>37081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</row>
    <row r="24" spans="1:95" s="31" customFormat="1" ht="10.15">
      <c r="A24" s="104" t="s">
        <v>105</v>
      </c>
      <c r="B24" s="81">
        <v>0</v>
      </c>
      <c r="C24" s="81">
        <v>0</v>
      </c>
      <c r="D24" s="81">
        <v>0</v>
      </c>
      <c r="E24" s="81">
        <v>0</v>
      </c>
      <c r="F24" s="81">
        <v>0</v>
      </c>
      <c r="G24" s="81">
        <v>0</v>
      </c>
      <c r="H24" s="81">
        <v>0</v>
      </c>
      <c r="I24" s="81">
        <v>0</v>
      </c>
      <c r="J24" s="81">
        <v>0</v>
      </c>
      <c r="K24" s="81">
        <v>0</v>
      </c>
      <c r="L24" s="81">
        <v>0</v>
      </c>
      <c r="M24" s="81">
        <v>0</v>
      </c>
      <c r="N24" s="81">
        <v>0</v>
      </c>
      <c r="O24" s="81">
        <v>0</v>
      </c>
      <c r="P24" s="81">
        <v>0</v>
      </c>
      <c r="Q24" s="73">
        <v>0</v>
      </c>
      <c r="R24" s="81">
        <v>0</v>
      </c>
      <c r="S24" s="81">
        <v>0</v>
      </c>
      <c r="T24" s="81"/>
      <c r="U24" s="81">
        <v>0</v>
      </c>
      <c r="V24" s="81">
        <v>0</v>
      </c>
      <c r="W24" s="81">
        <v>0</v>
      </c>
      <c r="X24" s="81">
        <v>0</v>
      </c>
      <c r="Y24" s="81">
        <v>0</v>
      </c>
      <c r="Z24" s="81">
        <v>0</v>
      </c>
      <c r="AA24" s="81">
        <v>0</v>
      </c>
      <c r="AB24" s="81">
        <v>0</v>
      </c>
      <c r="AC24" s="81">
        <v>0</v>
      </c>
      <c r="AD24" s="81">
        <v>0</v>
      </c>
      <c r="AE24" s="81">
        <v>0</v>
      </c>
      <c r="AF24" s="81">
        <v>0</v>
      </c>
      <c r="AG24" s="81">
        <v>0</v>
      </c>
      <c r="AH24" s="81">
        <v>0</v>
      </c>
      <c r="AI24" s="81">
        <v>0</v>
      </c>
      <c r="AJ24" s="73">
        <v>0</v>
      </c>
      <c r="AK24" s="81">
        <v>0</v>
      </c>
      <c r="AL24" s="81">
        <v>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</row>
    <row r="25" spans="1:95" s="31" customFormat="1" ht="10.15">
      <c r="A25" s="104" t="s">
        <v>27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100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100"/>
      <c r="AK25" s="86"/>
      <c r="AL25" s="86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</row>
    <row r="26" spans="1:95" s="31" customFormat="1" ht="10.15">
      <c r="A26" s="103" t="s">
        <v>28</v>
      </c>
      <c r="B26" s="81">
        <v>88492.010120000006</v>
      </c>
      <c r="C26" s="81">
        <v>93289</v>
      </c>
      <c r="D26" s="81">
        <v>101965.40327</v>
      </c>
      <c r="E26" s="81">
        <v>108878.27753000001</v>
      </c>
      <c r="F26" s="81">
        <v>111012.65195</v>
      </c>
      <c r="G26" s="81">
        <v>110698.72427000001</v>
      </c>
      <c r="H26" s="81">
        <v>115959.91199999998</v>
      </c>
      <c r="I26" s="81">
        <v>124635</v>
      </c>
      <c r="J26" s="81">
        <v>125410</v>
      </c>
      <c r="K26" s="81">
        <v>134314</v>
      </c>
      <c r="L26" s="81">
        <v>139426</v>
      </c>
      <c r="M26" s="81">
        <v>147982</v>
      </c>
      <c r="N26" s="81">
        <v>149799</v>
      </c>
      <c r="O26" s="81">
        <v>166968</v>
      </c>
      <c r="P26" s="81">
        <v>184580</v>
      </c>
      <c r="Q26" s="73">
        <v>190895</v>
      </c>
      <c r="R26" s="81">
        <v>197590</v>
      </c>
      <c r="S26" s="81">
        <v>212186</v>
      </c>
      <c r="T26" s="81"/>
      <c r="U26" s="81">
        <v>88462.010120000006</v>
      </c>
      <c r="V26" s="81">
        <v>93212</v>
      </c>
      <c r="W26" s="81">
        <v>101882.40327</v>
      </c>
      <c r="X26" s="81">
        <v>108834.27753000001</v>
      </c>
      <c r="Y26" s="81">
        <v>110976.65195</v>
      </c>
      <c r="Z26" s="81">
        <v>110589.72427000001</v>
      </c>
      <c r="AA26" s="81">
        <v>115909.91199999998</v>
      </c>
      <c r="AB26" s="81">
        <v>124567</v>
      </c>
      <c r="AC26" s="81">
        <v>125339</v>
      </c>
      <c r="AD26" s="81">
        <v>134313</v>
      </c>
      <c r="AE26" s="81">
        <v>139430</v>
      </c>
      <c r="AF26" s="81">
        <v>147956</v>
      </c>
      <c r="AG26" s="81">
        <v>149769</v>
      </c>
      <c r="AH26" s="81">
        <v>166930</v>
      </c>
      <c r="AI26" s="81">
        <v>184534</v>
      </c>
      <c r="AJ26" s="73">
        <v>190846</v>
      </c>
      <c r="AK26" s="81">
        <v>197585</v>
      </c>
      <c r="AL26" s="81">
        <v>212141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</row>
    <row r="27" spans="1:95" s="31" customFormat="1" ht="10.15">
      <c r="A27" s="103" t="s">
        <v>29</v>
      </c>
      <c r="B27" s="81">
        <v>7508</v>
      </c>
      <c r="C27" s="81">
        <v>8169</v>
      </c>
      <c r="D27" s="81">
        <v>8413</v>
      </c>
      <c r="E27" s="81">
        <v>8690</v>
      </c>
      <c r="F27" s="81">
        <v>10020</v>
      </c>
      <c r="G27" s="81">
        <v>12247</v>
      </c>
      <c r="H27" s="81">
        <v>13368</v>
      </c>
      <c r="I27" s="81">
        <v>12617</v>
      </c>
      <c r="J27" s="81">
        <v>12053</v>
      </c>
      <c r="K27" s="81">
        <v>11002</v>
      </c>
      <c r="L27" s="81">
        <v>11224</v>
      </c>
      <c r="M27" s="81">
        <v>11501</v>
      </c>
      <c r="N27" s="81">
        <v>67641</v>
      </c>
      <c r="O27" s="81">
        <v>86845</v>
      </c>
      <c r="P27" s="81">
        <v>17764</v>
      </c>
      <c r="Q27" s="73">
        <v>18562</v>
      </c>
      <c r="R27" s="81">
        <v>19335</v>
      </c>
      <c r="S27" s="81">
        <v>18910</v>
      </c>
      <c r="T27" s="81"/>
      <c r="U27" s="81">
        <v>7437</v>
      </c>
      <c r="V27" s="81">
        <v>8079</v>
      </c>
      <c r="W27" s="81">
        <v>8315</v>
      </c>
      <c r="X27" s="81">
        <v>8571</v>
      </c>
      <c r="Y27" s="81">
        <v>9873</v>
      </c>
      <c r="Z27" s="81">
        <v>12076</v>
      </c>
      <c r="AA27" s="81">
        <v>13197</v>
      </c>
      <c r="AB27" s="81">
        <v>12454</v>
      </c>
      <c r="AC27" s="81">
        <v>11901</v>
      </c>
      <c r="AD27" s="81">
        <v>10853</v>
      </c>
      <c r="AE27" s="81">
        <v>11070</v>
      </c>
      <c r="AF27" s="81">
        <v>11363</v>
      </c>
      <c r="AG27" s="81">
        <v>67233</v>
      </c>
      <c r="AH27" s="81">
        <v>85249</v>
      </c>
      <c r="AI27" s="81">
        <v>16852</v>
      </c>
      <c r="AJ27" s="73">
        <v>17606</v>
      </c>
      <c r="AK27" s="81">
        <v>18263</v>
      </c>
      <c r="AL27" s="81">
        <v>17782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</row>
    <row r="28" spans="1:95" s="31" customFormat="1" ht="10.15">
      <c r="A28" s="103" t="s">
        <v>30</v>
      </c>
      <c r="B28" s="81">
        <v>86342</v>
      </c>
      <c r="C28" s="81">
        <v>111548</v>
      </c>
      <c r="D28" s="81">
        <v>98490</v>
      </c>
      <c r="E28" s="81">
        <v>105559</v>
      </c>
      <c r="F28" s="81">
        <v>112906</v>
      </c>
      <c r="G28" s="81">
        <v>117221</v>
      </c>
      <c r="H28" s="81">
        <v>125184</v>
      </c>
      <c r="I28" s="81">
        <v>129736</v>
      </c>
      <c r="J28" s="81">
        <v>131574</v>
      </c>
      <c r="K28" s="81">
        <v>128150</v>
      </c>
      <c r="L28" s="81">
        <v>127146</v>
      </c>
      <c r="M28" s="81">
        <v>125324</v>
      </c>
      <c r="N28" s="81">
        <v>144714</v>
      </c>
      <c r="O28" s="81">
        <v>160484</v>
      </c>
      <c r="P28" s="81">
        <v>154450</v>
      </c>
      <c r="Q28" s="73">
        <v>142768</v>
      </c>
      <c r="R28" s="81">
        <v>153237</v>
      </c>
      <c r="S28" s="81">
        <v>163674</v>
      </c>
      <c r="T28" s="81"/>
      <c r="U28" s="81">
        <v>86342</v>
      </c>
      <c r="V28" s="81">
        <v>111548</v>
      </c>
      <c r="W28" s="81">
        <v>98490</v>
      </c>
      <c r="X28" s="81">
        <v>105559</v>
      </c>
      <c r="Y28" s="81">
        <v>112906</v>
      </c>
      <c r="Z28" s="81">
        <v>117221</v>
      </c>
      <c r="AA28" s="81">
        <v>125184</v>
      </c>
      <c r="AB28" s="81">
        <v>129736</v>
      </c>
      <c r="AC28" s="81">
        <v>131574</v>
      </c>
      <c r="AD28" s="81">
        <v>128150</v>
      </c>
      <c r="AE28" s="81">
        <v>127146</v>
      </c>
      <c r="AF28" s="81">
        <v>125324</v>
      </c>
      <c r="AG28" s="81">
        <v>144715</v>
      </c>
      <c r="AH28" s="81">
        <v>160485</v>
      </c>
      <c r="AI28" s="81">
        <v>154452</v>
      </c>
      <c r="AJ28" s="73">
        <v>142770</v>
      </c>
      <c r="AK28" s="81">
        <v>153237</v>
      </c>
      <c r="AL28" s="81">
        <v>163674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</row>
    <row r="29" spans="1:95" s="31" customFormat="1" ht="10.15">
      <c r="A29" s="103" t="s">
        <v>106</v>
      </c>
      <c r="B29" s="82">
        <v>0</v>
      </c>
      <c r="C29" s="82">
        <v>0</v>
      </c>
      <c r="D29" s="82">
        <v>0</v>
      </c>
      <c r="E29" s="82">
        <v>0</v>
      </c>
      <c r="F29" s="82">
        <v>0</v>
      </c>
      <c r="G29" s="82">
        <v>0</v>
      </c>
      <c r="H29" s="82">
        <v>0</v>
      </c>
      <c r="I29" s="82">
        <v>0</v>
      </c>
      <c r="J29" s="82">
        <v>0</v>
      </c>
      <c r="K29" s="82">
        <v>0</v>
      </c>
      <c r="L29" s="82">
        <v>0</v>
      </c>
      <c r="M29" s="82">
        <v>0</v>
      </c>
      <c r="N29" s="82">
        <v>0</v>
      </c>
      <c r="O29" s="82">
        <v>0</v>
      </c>
      <c r="P29" s="81">
        <v>0</v>
      </c>
      <c r="Q29" s="158">
        <v>0</v>
      </c>
      <c r="R29" s="116">
        <v>0</v>
      </c>
      <c r="S29" s="116">
        <v>0</v>
      </c>
      <c r="T29" s="81"/>
      <c r="U29" s="82">
        <v>0</v>
      </c>
      <c r="V29" s="82">
        <v>0</v>
      </c>
      <c r="W29" s="82">
        <v>0</v>
      </c>
      <c r="X29" s="82">
        <v>0</v>
      </c>
      <c r="Y29" s="82">
        <v>0</v>
      </c>
      <c r="Z29" s="82">
        <v>0</v>
      </c>
      <c r="AA29" s="82">
        <v>0</v>
      </c>
      <c r="AB29" s="82">
        <v>0</v>
      </c>
      <c r="AC29" s="82">
        <v>0</v>
      </c>
      <c r="AD29" s="82">
        <v>0</v>
      </c>
      <c r="AE29" s="82">
        <v>0</v>
      </c>
      <c r="AF29" s="82">
        <v>0</v>
      </c>
      <c r="AG29" s="82">
        <v>0</v>
      </c>
      <c r="AH29" s="82">
        <v>0</v>
      </c>
      <c r="AI29" s="82">
        <v>0</v>
      </c>
      <c r="AJ29" s="158">
        <v>0</v>
      </c>
      <c r="AK29" s="116">
        <v>0</v>
      </c>
      <c r="AL29" s="116">
        <v>0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</row>
    <row r="30" spans="1:95" s="31" customFormat="1" ht="10.15">
      <c r="A30" s="105" t="s">
        <v>31</v>
      </c>
      <c r="B30" s="94">
        <v>182342.01011999999</v>
      </c>
      <c r="C30" s="94">
        <v>213006</v>
      </c>
      <c r="D30" s="94">
        <v>208868.40327000001</v>
      </c>
      <c r="E30" s="94">
        <v>223127.27753000002</v>
      </c>
      <c r="F30" s="94">
        <v>233938.65195</v>
      </c>
      <c r="G30" s="94">
        <v>240166.72427000001</v>
      </c>
      <c r="H30" s="94">
        <v>254511.91199999998</v>
      </c>
      <c r="I30" s="94">
        <v>266988</v>
      </c>
      <c r="J30" s="94">
        <v>269037</v>
      </c>
      <c r="K30" s="94">
        <v>273466</v>
      </c>
      <c r="L30" s="94">
        <v>277796</v>
      </c>
      <c r="M30" s="94">
        <v>284807</v>
      </c>
      <c r="N30" s="94">
        <v>362154</v>
      </c>
      <c r="O30" s="94">
        <v>414297</v>
      </c>
      <c r="P30" s="94">
        <v>356794</v>
      </c>
      <c r="Q30" s="159">
        <v>352225</v>
      </c>
      <c r="R30" s="94">
        <v>370162</v>
      </c>
      <c r="S30" s="94">
        <v>394770</v>
      </c>
      <c r="T30" s="94"/>
      <c r="U30" s="94">
        <v>182241.01011999999</v>
      </c>
      <c r="V30" s="94">
        <v>212839</v>
      </c>
      <c r="W30" s="94">
        <v>208687.40327000001</v>
      </c>
      <c r="X30" s="94">
        <v>222964.27753000002</v>
      </c>
      <c r="Y30" s="94">
        <v>233755.65195</v>
      </c>
      <c r="Z30" s="94">
        <v>239886.72427000001</v>
      </c>
      <c r="AA30" s="94">
        <v>254290.91199999998</v>
      </c>
      <c r="AB30" s="94">
        <v>266757</v>
      </c>
      <c r="AC30" s="94">
        <v>268814</v>
      </c>
      <c r="AD30" s="94">
        <v>273316</v>
      </c>
      <c r="AE30" s="94">
        <v>277646</v>
      </c>
      <c r="AF30" s="94">
        <v>284643</v>
      </c>
      <c r="AG30" s="94">
        <v>361717</v>
      </c>
      <c r="AH30" s="94">
        <v>412664</v>
      </c>
      <c r="AI30" s="94">
        <v>355838</v>
      </c>
      <c r="AJ30" s="159">
        <v>351222</v>
      </c>
      <c r="AK30" s="94">
        <v>369085</v>
      </c>
      <c r="AL30" s="94">
        <v>393597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</row>
    <row r="31" spans="1:95" s="31" customFormat="1" ht="10.15">
      <c r="A31" s="104" t="s">
        <v>32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73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73"/>
      <c r="AK31" s="81"/>
      <c r="AL31" s="8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</row>
    <row r="32" spans="1:95" s="31" customFormat="1" ht="10.15">
      <c r="A32" s="103" t="s">
        <v>33</v>
      </c>
      <c r="B32" s="81">
        <v>1939</v>
      </c>
      <c r="C32" s="81">
        <v>1853</v>
      </c>
      <c r="D32" s="81">
        <v>2127</v>
      </c>
      <c r="E32" s="81">
        <v>2442</v>
      </c>
      <c r="F32" s="81">
        <v>2034</v>
      </c>
      <c r="G32" s="81">
        <v>794</v>
      </c>
      <c r="H32" s="81">
        <v>2627</v>
      </c>
      <c r="I32" s="81">
        <v>1473</v>
      </c>
      <c r="J32" s="81">
        <v>1193</v>
      </c>
      <c r="K32" s="81">
        <v>1203</v>
      </c>
      <c r="L32" s="81">
        <v>1996</v>
      </c>
      <c r="M32" s="81">
        <v>1243</v>
      </c>
      <c r="N32" s="81">
        <v>2495</v>
      </c>
      <c r="O32" s="81">
        <v>2792</v>
      </c>
      <c r="P32" s="81">
        <v>2884</v>
      </c>
      <c r="Q32" s="73">
        <v>2714</v>
      </c>
      <c r="R32" s="81">
        <v>2282</v>
      </c>
      <c r="S32" s="81">
        <v>2790</v>
      </c>
      <c r="T32" s="81"/>
      <c r="U32" s="81">
        <v>1939</v>
      </c>
      <c r="V32" s="81">
        <v>1853</v>
      </c>
      <c r="W32" s="81">
        <v>2046</v>
      </c>
      <c r="X32" s="81">
        <v>2442</v>
      </c>
      <c r="Y32" s="81">
        <v>2034</v>
      </c>
      <c r="Z32" s="81">
        <v>794</v>
      </c>
      <c r="AA32" s="81">
        <v>2477</v>
      </c>
      <c r="AB32" s="81">
        <v>1473</v>
      </c>
      <c r="AC32" s="81">
        <v>1193</v>
      </c>
      <c r="AD32" s="81">
        <v>1203</v>
      </c>
      <c r="AE32" s="81">
        <v>1996</v>
      </c>
      <c r="AF32" s="81">
        <v>1243</v>
      </c>
      <c r="AG32" s="81">
        <v>2495</v>
      </c>
      <c r="AH32" s="81">
        <v>2792</v>
      </c>
      <c r="AI32" s="81">
        <v>2884</v>
      </c>
      <c r="AJ32" s="73">
        <v>2714</v>
      </c>
      <c r="AK32" s="81">
        <v>2282</v>
      </c>
      <c r="AL32" s="81">
        <v>2790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</row>
    <row r="33" spans="1:95" s="31" customFormat="1" ht="10.15">
      <c r="A33" s="103" t="s">
        <v>34</v>
      </c>
      <c r="B33" s="81">
        <v>5161.3728799999999</v>
      </c>
      <c r="C33" s="81">
        <v>11026</v>
      </c>
      <c r="D33" s="81">
        <v>21748.596729999994</v>
      </c>
      <c r="E33" s="81">
        <v>12993.722470000001</v>
      </c>
      <c r="F33" s="81">
        <v>13497.348049999999</v>
      </c>
      <c r="G33" s="81">
        <v>7888.2757300000012</v>
      </c>
      <c r="H33" s="81">
        <v>18732.088</v>
      </c>
      <c r="I33" s="81">
        <v>7398</v>
      </c>
      <c r="J33" s="81">
        <v>7589</v>
      </c>
      <c r="K33" s="81">
        <v>10140</v>
      </c>
      <c r="L33" s="81">
        <v>10597</v>
      </c>
      <c r="M33" s="81">
        <v>9955</v>
      </c>
      <c r="N33" s="81">
        <v>8568</v>
      </c>
      <c r="O33" s="81">
        <v>13506</v>
      </c>
      <c r="P33" s="81">
        <v>16816</v>
      </c>
      <c r="Q33" s="158">
        <v>17808</v>
      </c>
      <c r="R33" s="116">
        <v>17131</v>
      </c>
      <c r="S33" s="116">
        <v>23917</v>
      </c>
      <c r="T33" s="81"/>
      <c r="U33" s="81">
        <v>5161.3728799999999</v>
      </c>
      <c r="V33" s="81">
        <v>11026</v>
      </c>
      <c r="W33" s="81">
        <v>21748.596729999994</v>
      </c>
      <c r="X33" s="81">
        <v>12993.722470000001</v>
      </c>
      <c r="Y33" s="81">
        <v>13497.348049999999</v>
      </c>
      <c r="Z33" s="81">
        <v>7888.2757300000012</v>
      </c>
      <c r="AA33" s="81">
        <v>9932.0879999999997</v>
      </c>
      <c r="AB33" s="81">
        <v>7398</v>
      </c>
      <c r="AC33" s="81">
        <v>7589</v>
      </c>
      <c r="AD33" s="81">
        <v>10028</v>
      </c>
      <c r="AE33" s="81">
        <v>10180</v>
      </c>
      <c r="AF33" s="81">
        <v>9848</v>
      </c>
      <c r="AG33" s="81">
        <v>8409</v>
      </c>
      <c r="AH33" s="81">
        <v>13286</v>
      </c>
      <c r="AI33" s="81">
        <v>16056</v>
      </c>
      <c r="AJ33" s="158">
        <v>17695</v>
      </c>
      <c r="AK33" s="116">
        <v>17040</v>
      </c>
      <c r="AL33" s="116">
        <v>23875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</row>
    <row r="34" spans="1:95" s="31" customFormat="1" ht="10.15">
      <c r="A34" s="105" t="s">
        <v>35</v>
      </c>
      <c r="B34" s="95">
        <v>7100.3728799999999</v>
      </c>
      <c r="C34" s="95">
        <v>12879</v>
      </c>
      <c r="D34" s="95">
        <v>23875.596729999994</v>
      </c>
      <c r="E34" s="95">
        <v>15435.722470000001</v>
      </c>
      <c r="F34" s="95">
        <v>15531.348049999999</v>
      </c>
      <c r="G34" s="95">
        <v>8682.2757300000012</v>
      </c>
      <c r="H34" s="95">
        <v>21359.088</v>
      </c>
      <c r="I34" s="95">
        <v>8871</v>
      </c>
      <c r="J34" s="95">
        <v>8782</v>
      </c>
      <c r="K34" s="95">
        <v>11343</v>
      </c>
      <c r="L34" s="95">
        <v>12593</v>
      </c>
      <c r="M34" s="95">
        <v>11198</v>
      </c>
      <c r="N34" s="95">
        <v>11063</v>
      </c>
      <c r="O34" s="95">
        <v>16298</v>
      </c>
      <c r="P34" s="95">
        <v>19700</v>
      </c>
      <c r="Q34" s="160">
        <v>20522</v>
      </c>
      <c r="R34" s="117">
        <v>19413</v>
      </c>
      <c r="S34" s="117">
        <v>26707</v>
      </c>
      <c r="T34" s="94"/>
      <c r="U34" s="95">
        <v>7100.3728799999999</v>
      </c>
      <c r="V34" s="95">
        <v>12879</v>
      </c>
      <c r="W34" s="95">
        <v>23794.596729999994</v>
      </c>
      <c r="X34" s="95">
        <v>15435.722470000001</v>
      </c>
      <c r="Y34" s="95">
        <v>15531.348049999999</v>
      </c>
      <c r="Z34" s="95">
        <v>8682.2757300000012</v>
      </c>
      <c r="AA34" s="95">
        <v>12409.088</v>
      </c>
      <c r="AB34" s="95">
        <v>8871</v>
      </c>
      <c r="AC34" s="95">
        <v>8782</v>
      </c>
      <c r="AD34" s="95">
        <v>11231</v>
      </c>
      <c r="AE34" s="95">
        <v>12176</v>
      </c>
      <c r="AF34" s="95">
        <v>11091</v>
      </c>
      <c r="AG34" s="95">
        <v>10904</v>
      </c>
      <c r="AH34" s="95">
        <v>16078</v>
      </c>
      <c r="AI34" s="95">
        <v>18940</v>
      </c>
      <c r="AJ34" s="160">
        <v>20409</v>
      </c>
      <c r="AK34" s="117">
        <v>19322</v>
      </c>
      <c r="AL34" s="117">
        <v>26665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</row>
    <row r="35" spans="1:95" s="31" customFormat="1" ht="10.15">
      <c r="A35" s="106" t="s">
        <v>6</v>
      </c>
      <c r="B35" s="86">
        <v>279999.38299999997</v>
      </c>
      <c r="C35" s="86">
        <v>324682</v>
      </c>
      <c r="D35" s="86">
        <v>340034</v>
      </c>
      <c r="E35" s="86">
        <v>356512</v>
      </c>
      <c r="F35" s="86">
        <v>377345.99999999994</v>
      </c>
      <c r="G35" s="86">
        <v>380279</v>
      </c>
      <c r="H35" s="86">
        <v>411821</v>
      </c>
      <c r="I35" s="86">
        <v>417345</v>
      </c>
      <c r="J35" s="86">
        <v>429711</v>
      </c>
      <c r="K35" s="86">
        <v>447811</v>
      </c>
      <c r="L35" s="86">
        <v>460280</v>
      </c>
      <c r="M35" s="86">
        <v>484502</v>
      </c>
      <c r="N35" s="86">
        <v>578059</v>
      </c>
      <c r="O35" s="86">
        <v>651940</v>
      </c>
      <c r="P35" s="86">
        <v>623123</v>
      </c>
      <c r="Q35" s="100">
        <v>637092</v>
      </c>
      <c r="R35" s="86">
        <v>686344</v>
      </c>
      <c r="S35" s="86">
        <v>770021</v>
      </c>
      <c r="T35" s="86"/>
      <c r="U35" s="86">
        <v>289519.38299999997</v>
      </c>
      <c r="V35" s="86">
        <v>334783</v>
      </c>
      <c r="W35" s="86">
        <v>350667</v>
      </c>
      <c r="X35" s="86">
        <v>367995</v>
      </c>
      <c r="Y35" s="86">
        <v>389847.99999999994</v>
      </c>
      <c r="Z35" s="86">
        <v>393896</v>
      </c>
      <c r="AA35" s="86">
        <v>413113</v>
      </c>
      <c r="AB35" s="86">
        <v>428671</v>
      </c>
      <c r="AC35" s="86">
        <v>442030</v>
      </c>
      <c r="AD35" s="86">
        <v>462081</v>
      </c>
      <c r="AE35" s="86">
        <v>476243</v>
      </c>
      <c r="AF35" s="86">
        <v>504579</v>
      </c>
      <c r="AG35" s="86">
        <v>599349</v>
      </c>
      <c r="AH35" s="86">
        <v>671634</v>
      </c>
      <c r="AI35" s="86">
        <v>643671</v>
      </c>
      <c r="AJ35" s="100">
        <v>664972</v>
      </c>
      <c r="AK35" s="152">
        <v>717500</v>
      </c>
      <c r="AL35" s="152">
        <v>798568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</row>
    <row r="36" spans="1:95" s="31" customFormat="1" ht="10.15">
      <c r="A36" s="106" t="s">
        <v>7</v>
      </c>
      <c r="B36" s="84">
        <v>23866.617000000027</v>
      </c>
      <c r="C36" s="84">
        <v>-25884</v>
      </c>
      <c r="D36" s="84">
        <v>-47267</v>
      </c>
      <c r="E36" s="84">
        <v>-46624</v>
      </c>
      <c r="F36" s="84">
        <v>-39187.999999999942</v>
      </c>
      <c r="G36" s="84">
        <v>-23119</v>
      </c>
      <c r="H36" s="84">
        <v>-40587</v>
      </c>
      <c r="I36" s="84">
        <v>-37767</v>
      </c>
      <c r="J36" s="84">
        <v>-34396</v>
      </c>
      <c r="K36" s="84">
        <v>-32359</v>
      </c>
      <c r="L36" s="84">
        <v>-4159</v>
      </c>
      <c r="M36" s="84">
        <v>8886</v>
      </c>
      <c r="N36" s="84">
        <v>-91795</v>
      </c>
      <c r="O36" s="84">
        <v>-128500</v>
      </c>
      <c r="P36" s="84">
        <v>-26683</v>
      </c>
      <c r="Q36" s="161">
        <v>31300</v>
      </c>
      <c r="R36" s="84">
        <v>19072</v>
      </c>
      <c r="S36" s="84">
        <v>-36422</v>
      </c>
      <c r="T36" s="23"/>
      <c r="U36" s="84">
        <v>25564.617000000027</v>
      </c>
      <c r="V36" s="84">
        <v>-24994</v>
      </c>
      <c r="W36" s="84">
        <v>-51770</v>
      </c>
      <c r="X36" s="84">
        <v>-45706</v>
      </c>
      <c r="Y36" s="84">
        <v>-39419.999999999942</v>
      </c>
      <c r="Z36" s="84">
        <v>-23449</v>
      </c>
      <c r="AA36" s="84">
        <v>-34259</v>
      </c>
      <c r="AB36" s="84">
        <v>-41202</v>
      </c>
      <c r="AC36" s="84">
        <v>-39246</v>
      </c>
      <c r="AD36" s="84">
        <v>-36885</v>
      </c>
      <c r="AE36" s="84">
        <v>-8382</v>
      </c>
      <c r="AF36" s="84">
        <v>3242</v>
      </c>
      <c r="AG36" s="84">
        <v>-98842</v>
      </c>
      <c r="AH36" s="84">
        <v>-130451</v>
      </c>
      <c r="AI36" s="84">
        <v>-20458</v>
      </c>
      <c r="AJ36" s="161">
        <v>24949</v>
      </c>
      <c r="AK36" s="153">
        <v>10076</v>
      </c>
      <c r="AL36" s="153">
        <v>-41154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</row>
    <row r="37" spans="1:95" s="31" customFormat="1" ht="10.15">
      <c r="A37" s="106" t="s">
        <v>107</v>
      </c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</row>
    <row r="38" spans="1:95" s="31" customFormat="1" ht="10.15">
      <c r="A38" s="107" t="s">
        <v>108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73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73"/>
      <c r="AK38" s="81"/>
      <c r="AL38" s="8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</row>
    <row r="39" spans="1:95" s="31" customFormat="1" ht="10.15">
      <c r="A39" s="103" t="s">
        <v>161</v>
      </c>
      <c r="B39" s="81">
        <v>-7226</v>
      </c>
      <c r="C39" s="81">
        <v>-10350</v>
      </c>
      <c r="D39" s="81">
        <v>-7935</v>
      </c>
      <c r="E39" s="81">
        <v>-6030</v>
      </c>
      <c r="F39" s="81">
        <v>-6607</v>
      </c>
      <c r="G39" s="81">
        <v>-6800</v>
      </c>
      <c r="H39" s="81">
        <v>-6537</v>
      </c>
      <c r="I39" s="81">
        <v>-5361</v>
      </c>
      <c r="J39" s="81">
        <v>-8747</v>
      </c>
      <c r="K39" s="81">
        <v>-13387</v>
      </c>
      <c r="L39" s="81">
        <v>-7810</v>
      </c>
      <c r="M39" s="81">
        <v>-6644</v>
      </c>
      <c r="N39" s="81">
        <v>-8203</v>
      </c>
      <c r="O39" s="81">
        <v>-11164</v>
      </c>
      <c r="P39" s="81">
        <v>-11231</v>
      </c>
      <c r="Q39" s="73">
        <v>-16169</v>
      </c>
      <c r="R39" s="81">
        <v>-14183</v>
      </c>
      <c r="S39" s="81">
        <v>-14596</v>
      </c>
      <c r="T39" s="81"/>
      <c r="U39" s="81">
        <v>-7790</v>
      </c>
      <c r="V39" s="81">
        <v>-10654</v>
      </c>
      <c r="W39" s="81">
        <v>-8064</v>
      </c>
      <c r="X39" s="81">
        <v>-6511</v>
      </c>
      <c r="Y39" s="81">
        <v>-6921</v>
      </c>
      <c r="Z39" s="81">
        <v>-7390</v>
      </c>
      <c r="AA39" s="81">
        <v>-6592</v>
      </c>
      <c r="AB39" s="81">
        <v>-5576</v>
      </c>
      <c r="AC39" s="81">
        <v>-8806</v>
      </c>
      <c r="AD39" s="81">
        <v>-13420</v>
      </c>
      <c r="AE39" s="81">
        <v>-7941</v>
      </c>
      <c r="AF39" s="81">
        <v>-7302</v>
      </c>
      <c r="AG39" s="81">
        <v>-9079</v>
      </c>
      <c r="AH39" s="81">
        <v>-12005</v>
      </c>
      <c r="AI39" s="81">
        <v>-12270</v>
      </c>
      <c r="AJ39" s="73">
        <v>-18049</v>
      </c>
      <c r="AK39" s="81">
        <v>-16370</v>
      </c>
      <c r="AL39" s="81">
        <v>-15926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</row>
    <row r="40" spans="1:95" s="113" customFormat="1" ht="10.15">
      <c r="A40" s="27" t="s">
        <v>139</v>
      </c>
      <c r="B40" s="73">
        <v>163</v>
      </c>
      <c r="C40" s="73">
        <v>281</v>
      </c>
      <c r="D40" s="73">
        <v>717</v>
      </c>
      <c r="E40" s="73">
        <v>508</v>
      </c>
      <c r="F40" s="73">
        <v>581</v>
      </c>
      <c r="G40" s="73">
        <v>388</v>
      </c>
      <c r="H40" s="73">
        <v>310</v>
      </c>
      <c r="I40" s="73">
        <v>224</v>
      </c>
      <c r="J40" s="73">
        <v>283</v>
      </c>
      <c r="K40" s="73">
        <v>0</v>
      </c>
      <c r="L40" s="73">
        <v>0</v>
      </c>
      <c r="M40" s="73">
        <v>0</v>
      </c>
      <c r="N40" s="73">
        <v>0</v>
      </c>
      <c r="O40" s="73">
        <v>0</v>
      </c>
      <c r="P40" s="73">
        <v>0</v>
      </c>
      <c r="Q40" s="73">
        <v>0</v>
      </c>
      <c r="R40" s="73">
        <v>0</v>
      </c>
      <c r="S40" s="73">
        <v>0</v>
      </c>
      <c r="T40" s="73"/>
      <c r="U40" s="73">
        <v>163</v>
      </c>
      <c r="V40" s="73">
        <v>281</v>
      </c>
      <c r="W40" s="73">
        <v>717</v>
      </c>
      <c r="X40" s="73">
        <v>508</v>
      </c>
      <c r="Y40" s="73">
        <v>581</v>
      </c>
      <c r="Z40" s="73">
        <v>388</v>
      </c>
      <c r="AA40" s="73">
        <v>310</v>
      </c>
      <c r="AB40" s="73">
        <v>230</v>
      </c>
      <c r="AC40" s="73">
        <v>283</v>
      </c>
      <c r="AD40" s="73">
        <v>0</v>
      </c>
      <c r="AE40" s="73">
        <v>0</v>
      </c>
      <c r="AF40" s="73">
        <v>0</v>
      </c>
      <c r="AG40" s="73">
        <v>0</v>
      </c>
      <c r="AH40" s="73">
        <v>0</v>
      </c>
      <c r="AI40" s="73">
        <v>0</v>
      </c>
      <c r="AJ40" s="73">
        <v>0</v>
      </c>
      <c r="AK40" s="73">
        <v>0</v>
      </c>
      <c r="AL40" s="73">
        <v>0</v>
      </c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</row>
    <row r="41" spans="1:95" s="31" customFormat="1" ht="10.15">
      <c r="A41" s="27" t="s">
        <v>162</v>
      </c>
      <c r="B41" s="73">
        <v>86</v>
      </c>
      <c r="C41" s="73">
        <v>-1401</v>
      </c>
      <c r="D41" s="73">
        <v>-574</v>
      </c>
      <c r="E41" s="73">
        <v>-2722</v>
      </c>
      <c r="F41" s="73">
        <v>-2858</v>
      </c>
      <c r="G41" s="73">
        <v>1339</v>
      </c>
      <c r="H41" s="73">
        <v>6093</v>
      </c>
      <c r="I41" s="73">
        <v>10690</v>
      </c>
      <c r="J41" s="73">
        <v>6222</v>
      </c>
      <c r="K41" s="73">
        <v>5515</v>
      </c>
      <c r="L41" s="73">
        <v>7477</v>
      </c>
      <c r="M41" s="73">
        <v>3338</v>
      </c>
      <c r="N41" s="73">
        <v>2110</v>
      </c>
      <c r="O41" s="73">
        <v>8313</v>
      </c>
      <c r="P41" s="73">
        <v>-1297</v>
      </c>
      <c r="Q41" s="73">
        <v>-1846</v>
      </c>
      <c r="R41" s="73">
        <v>3938</v>
      </c>
      <c r="S41" s="73">
        <v>10056</v>
      </c>
      <c r="T41" s="73"/>
      <c r="U41" s="73">
        <v>550</v>
      </c>
      <c r="V41" s="73">
        <v>85</v>
      </c>
      <c r="W41" s="73">
        <v>-89</v>
      </c>
      <c r="X41" s="73">
        <v>-2842</v>
      </c>
      <c r="Y41" s="73">
        <v>-2296</v>
      </c>
      <c r="Z41" s="73">
        <v>1076</v>
      </c>
      <c r="AA41" s="73">
        <v>6302</v>
      </c>
      <c r="AB41" s="73">
        <v>13433</v>
      </c>
      <c r="AC41" s="73">
        <v>6081</v>
      </c>
      <c r="AD41" s="73">
        <v>4967</v>
      </c>
      <c r="AE41" s="73">
        <v>7220</v>
      </c>
      <c r="AF41" s="73">
        <v>3541</v>
      </c>
      <c r="AG41" s="73">
        <v>1901</v>
      </c>
      <c r="AH41" s="73">
        <v>3045</v>
      </c>
      <c r="AI41" s="73">
        <v>-1985</v>
      </c>
      <c r="AJ41" s="73">
        <v>-2146</v>
      </c>
      <c r="AK41" s="73">
        <v>4384</v>
      </c>
      <c r="AL41" s="73">
        <v>11367</v>
      </c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</row>
    <row r="42" spans="1:95" s="31" customFormat="1" ht="10.15">
      <c r="A42" s="27" t="s">
        <v>36</v>
      </c>
      <c r="B42" s="73">
        <v>786</v>
      </c>
      <c r="C42" s="73">
        <v>-1137</v>
      </c>
      <c r="D42" s="73">
        <v>1901</v>
      </c>
      <c r="E42" s="73">
        <v>8249</v>
      </c>
      <c r="F42" s="73">
        <v>1001</v>
      </c>
      <c r="G42" s="73">
        <v>-2284</v>
      </c>
      <c r="H42" s="73">
        <v>-402</v>
      </c>
      <c r="I42" s="73">
        <v>-2335</v>
      </c>
      <c r="J42" s="73">
        <v>429</v>
      </c>
      <c r="K42" s="73">
        <v>1439</v>
      </c>
      <c r="L42" s="73">
        <v>-1269</v>
      </c>
      <c r="M42" s="73">
        <v>-41</v>
      </c>
      <c r="N42" s="73">
        <v>-949</v>
      </c>
      <c r="O42" s="73">
        <v>-379</v>
      </c>
      <c r="P42" s="73">
        <v>243</v>
      </c>
      <c r="Q42" s="73">
        <v>-510</v>
      </c>
      <c r="R42" s="73">
        <v>-160</v>
      </c>
      <c r="S42" s="73">
        <v>-153</v>
      </c>
      <c r="T42" s="73"/>
      <c r="U42" s="73">
        <v>-338</v>
      </c>
      <c r="V42" s="73">
        <v>3845</v>
      </c>
      <c r="W42" s="73">
        <v>-2361</v>
      </c>
      <c r="X42" s="73">
        <v>2614</v>
      </c>
      <c r="Y42" s="73">
        <v>766</v>
      </c>
      <c r="Z42" s="73">
        <v>1678</v>
      </c>
      <c r="AA42" s="73">
        <v>-247</v>
      </c>
      <c r="AB42" s="73">
        <v>3808</v>
      </c>
      <c r="AC42" s="73">
        <v>2247</v>
      </c>
      <c r="AD42" s="73">
        <v>149</v>
      </c>
      <c r="AE42" s="73">
        <v>1982</v>
      </c>
      <c r="AF42" s="73">
        <v>3129</v>
      </c>
      <c r="AG42" s="73">
        <v>358</v>
      </c>
      <c r="AH42" s="73">
        <v>-3609</v>
      </c>
      <c r="AI42" s="73">
        <v>2010</v>
      </c>
      <c r="AJ42" s="73">
        <v>2611</v>
      </c>
      <c r="AK42" s="73">
        <v>678</v>
      </c>
      <c r="AL42" s="73">
        <v>4044</v>
      </c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</row>
    <row r="43" spans="1:95" s="31" customFormat="1" ht="10.15">
      <c r="A43" s="27" t="s">
        <v>166</v>
      </c>
      <c r="B43" s="73">
        <v>-180</v>
      </c>
      <c r="C43" s="73">
        <v>-25</v>
      </c>
      <c r="D43" s="73">
        <v>41</v>
      </c>
      <c r="E43" s="73">
        <v>0</v>
      </c>
      <c r="F43" s="73">
        <v>-37</v>
      </c>
      <c r="G43" s="73">
        <v>16</v>
      </c>
      <c r="H43" s="73">
        <v>-524</v>
      </c>
      <c r="I43" s="73">
        <v>-977</v>
      </c>
      <c r="J43" s="73">
        <v>-205</v>
      </c>
      <c r="K43" s="73">
        <v>98</v>
      </c>
      <c r="L43" s="73">
        <v>61</v>
      </c>
      <c r="M43" s="73">
        <v>-622</v>
      </c>
      <c r="N43" s="73">
        <v>-563</v>
      </c>
      <c r="O43" s="73">
        <v>1210</v>
      </c>
      <c r="P43" s="73">
        <v>-428</v>
      </c>
      <c r="Q43" s="73">
        <v>-1642</v>
      </c>
      <c r="R43" s="73">
        <v>-660</v>
      </c>
      <c r="S43" s="73">
        <v>-1131</v>
      </c>
      <c r="T43" s="73"/>
      <c r="U43" s="73">
        <v>-184</v>
      </c>
      <c r="V43" s="73">
        <v>-28</v>
      </c>
      <c r="W43" s="73">
        <v>46</v>
      </c>
      <c r="X43" s="73">
        <v>13</v>
      </c>
      <c r="Y43" s="73">
        <v>-7</v>
      </c>
      <c r="Z43" s="73">
        <v>45</v>
      </c>
      <c r="AA43" s="73">
        <v>-480</v>
      </c>
      <c r="AB43" s="73">
        <v>-935</v>
      </c>
      <c r="AC43" s="73">
        <v>-173</v>
      </c>
      <c r="AD43" s="73">
        <v>122</v>
      </c>
      <c r="AE43" s="73">
        <v>89</v>
      </c>
      <c r="AF43" s="73">
        <v>-604</v>
      </c>
      <c r="AG43" s="73">
        <v>-536</v>
      </c>
      <c r="AH43" s="73">
        <v>1235</v>
      </c>
      <c r="AI43" s="73">
        <v>-409</v>
      </c>
      <c r="AJ43" s="73">
        <v>-1676</v>
      </c>
      <c r="AK43" s="73">
        <v>-706</v>
      </c>
      <c r="AL43" s="73">
        <v>-1163</v>
      </c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</row>
    <row r="44" spans="1:95" s="31" customFormat="1" ht="10.15">
      <c r="A44" s="27" t="s">
        <v>140</v>
      </c>
      <c r="B44" s="73">
        <f>[1]PL!$G$214+[1]PL!$G$215+[1]PL!$G$216</f>
        <v>444</v>
      </c>
      <c r="C44" s="73">
        <f>'[2]Note 14, 15 &amp; 16'!$D$31+'[2]Note 14, 15 &amp; 16'!$D$32+'[2]Note 14, 15 &amp; 16'!$D$33</f>
        <v>-175</v>
      </c>
      <c r="D44" s="73">
        <f>'[3]Note 14, 15 &amp; 16'!$D$31+'[3]Note 14, 15 &amp; 16'!$D$32+'[3]Note 14, 15 &amp; 16'!$D$33</f>
        <v>3611</v>
      </c>
      <c r="E44" s="73">
        <f>'[4]Note 14, 15 &amp; 16'!$D$31+'[4]Note 14, 15 &amp; 16'!$D$32+'[4]Note 14, 15 &amp; 16'!$D$33</f>
        <v>3670</v>
      </c>
      <c r="F44" s="73">
        <f>'[5]Note 14, 15 &amp; 16'!$D$31+'[5]Note 14, 15 &amp; 16'!$D$32+'[5]Note 14, 15 &amp; 16'!$D$33</f>
        <v>-17608</v>
      </c>
      <c r="G44" s="73">
        <f>'[6]Note 14, 15 &amp; 16'!$D$31+'[6]Note 14, 15 &amp; 16'!$D$32+'[6]Note 14, 15 &amp; 16'!$D$33</f>
        <v>25121</v>
      </c>
      <c r="H44" s="73">
        <f>'[7]Note 5C,5D,5E'!$D$30+'[7]Note 5C,5D,5E'!$D$31+'[7]Note 5C,5D,5E'!$D$32</f>
        <v>1024</v>
      </c>
      <c r="I44" s="73">
        <f>'[8]Note 5C,5D,5E'!$D$30+'[8]Note 5C,5D,5E'!$D$31+'[8]Note 5C,5D,5E'!$D$32</f>
        <v>5718</v>
      </c>
      <c r="J44" s="73">
        <v>-17775</v>
      </c>
      <c r="K44" s="73">
        <v>19176</v>
      </c>
      <c r="L44" s="73">
        <v>5521</v>
      </c>
      <c r="M44" s="73">
        <v>-31127</v>
      </c>
      <c r="N44" s="73">
        <v>-18623</v>
      </c>
      <c r="O44" s="73">
        <v>53392</v>
      </c>
      <c r="P44" s="73">
        <v>100228</v>
      </c>
      <c r="Q44" s="73">
        <v>23848</v>
      </c>
      <c r="R44" s="73">
        <v>8411</v>
      </c>
      <c r="S44" s="73">
        <v>-13747</v>
      </c>
      <c r="T44" s="73"/>
      <c r="U44" s="73">
        <f>'[1]Note 14, 15 &amp; 16'!$D$28+'[1]Note 14, 15 &amp; 16'!$D$29+'[1]Note 14, 15 &amp; 16'!$D$30</f>
        <v>509</v>
      </c>
      <c r="V44" s="73">
        <f>'[2]Note 14, 15 &amp; 16'!$G$31+'[2]Note 14, 15 &amp; 16'!$G$32+'[2]Note 14, 15 &amp; 16'!$G$33</f>
        <v>-280</v>
      </c>
      <c r="W44" s="73">
        <f>'[3]Note 14, 15 &amp; 16'!$G$31+'[3]Note 14, 15 &amp; 16'!$G$32+'[3]Note 14, 15 &amp; 16'!$G$33</f>
        <v>1574</v>
      </c>
      <c r="X44" s="73">
        <f>'[4]Note 14, 15 &amp; 16'!$G$31+'[4]Note 14, 15 &amp; 16'!$G$32+'[4]Note 14, 15 &amp; 16'!$G$33</f>
        <v>1206</v>
      </c>
      <c r="Y44" s="73">
        <f>'[5]Note 14, 15 &amp; 16'!$G$31+'[5]Note 14, 15 &amp; 16'!$G$32+'[5]Note 14, 15 &amp; 16'!$G$33</f>
        <v>-18753</v>
      </c>
      <c r="Z44" s="73">
        <f>'[6]Note 14, 15 &amp; 16'!$G$31+'[6]Note 14, 15 &amp; 16'!$G$32+'[6]Note 14, 15 &amp; 16'!$G$33</f>
        <v>25317</v>
      </c>
      <c r="AA44" s="73">
        <f>'[7]Note 5C,5D,5E'!$G$30+'[7]Note 5C,5D,5E'!$G$31+'[7]Note 5C,5D,5E'!$G$32</f>
        <v>1148</v>
      </c>
      <c r="AB44" s="73">
        <f>'[8]Note 5C,5D,5E'!$G$30+'[8]Note 5C,5D,5E'!$G$31+'[8]Note 5C,5D,5E'!$G$32</f>
        <v>1729</v>
      </c>
      <c r="AC44" s="73">
        <v>-17725</v>
      </c>
      <c r="AD44" s="73">
        <v>19330</v>
      </c>
      <c r="AE44" s="73">
        <v>5578</v>
      </c>
      <c r="AF44" s="73">
        <v>-31028</v>
      </c>
      <c r="AG44" s="73">
        <v>-18826</v>
      </c>
      <c r="AH44" s="73">
        <v>53777</v>
      </c>
      <c r="AI44" s="73">
        <v>54441</v>
      </c>
      <c r="AJ44" s="73">
        <v>20294</v>
      </c>
      <c r="AK44" s="73">
        <v>11196</v>
      </c>
      <c r="AL44" s="73">
        <v>-3840</v>
      </c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</row>
    <row r="45" spans="1:95" s="31" customFormat="1" ht="10.15">
      <c r="A45" s="27" t="s">
        <v>160</v>
      </c>
      <c r="B45" s="73">
        <f>819-B44</f>
        <v>375</v>
      </c>
      <c r="C45" s="73">
        <f>-503-C44</f>
        <v>-328</v>
      </c>
      <c r="D45" s="73">
        <f>3657-D44</f>
        <v>46</v>
      </c>
      <c r="E45" s="73">
        <f>2782-E44</f>
        <v>-888</v>
      </c>
      <c r="F45" s="73">
        <f>-20292-F44</f>
        <v>-2684</v>
      </c>
      <c r="G45" s="73">
        <f>23689-G44</f>
        <v>-1432</v>
      </c>
      <c r="H45" s="73">
        <f>-8322-H44</f>
        <v>-9346</v>
      </c>
      <c r="I45" s="73">
        <f>4706-I44</f>
        <v>-1012</v>
      </c>
      <c r="J45" s="73">
        <v>-3439</v>
      </c>
      <c r="K45" s="73">
        <v>264</v>
      </c>
      <c r="L45" s="73">
        <v>-2619</v>
      </c>
      <c r="M45" s="73">
        <v>-10379</v>
      </c>
      <c r="N45" s="73">
        <v>-8115</v>
      </c>
      <c r="O45" s="73">
        <v>-9388</v>
      </c>
      <c r="P45" s="73">
        <v>7192</v>
      </c>
      <c r="Q45" s="73">
        <v>-11749</v>
      </c>
      <c r="R45" s="73">
        <v>-28639</v>
      </c>
      <c r="S45" s="73">
        <v>-29028</v>
      </c>
      <c r="T45" s="73"/>
      <c r="U45" s="73">
        <f>883-U44</f>
        <v>374</v>
      </c>
      <c r="V45" s="73">
        <f>-605-V44</f>
        <v>-325</v>
      </c>
      <c r="W45" s="73">
        <f>1620-W44</f>
        <v>46</v>
      </c>
      <c r="X45" s="73">
        <f>323-X44</f>
        <v>-883</v>
      </c>
      <c r="Y45" s="73">
        <f>-21432-Y44</f>
        <v>-2679</v>
      </c>
      <c r="Z45" s="73">
        <f>23885-Z44</f>
        <v>-1432</v>
      </c>
      <c r="AA45" s="73">
        <f>-8198-AA44</f>
        <v>-9346</v>
      </c>
      <c r="AB45" s="73">
        <f>717-AB44</f>
        <v>-1012</v>
      </c>
      <c r="AC45" s="73">
        <v>-3439</v>
      </c>
      <c r="AD45" s="73">
        <v>277</v>
      </c>
      <c r="AE45" s="73">
        <v>-2760</v>
      </c>
      <c r="AF45" s="73">
        <v>-10679</v>
      </c>
      <c r="AG45" s="73">
        <v>-8472</v>
      </c>
      <c r="AH45" s="73">
        <v>-9622</v>
      </c>
      <c r="AI45" s="73">
        <v>7186</v>
      </c>
      <c r="AJ45" s="73">
        <v>-12019</v>
      </c>
      <c r="AK45" s="73">
        <v>-29080</v>
      </c>
      <c r="AL45" s="73">
        <v>-31139</v>
      </c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</row>
    <row r="46" spans="1:95" s="113" customFormat="1" ht="10.15">
      <c r="A46" s="27" t="s">
        <v>141</v>
      </c>
      <c r="B46" s="73"/>
      <c r="C46" s="73"/>
      <c r="D46" s="73"/>
      <c r="E46" s="73"/>
      <c r="F46" s="73">
        <v>-33</v>
      </c>
      <c r="G46" s="73">
        <v>-31</v>
      </c>
      <c r="H46" s="73">
        <v>-64</v>
      </c>
      <c r="I46" s="73">
        <v>-58</v>
      </c>
      <c r="J46" s="73">
        <v>-55</v>
      </c>
      <c r="K46" s="73">
        <v>-76</v>
      </c>
      <c r="L46" s="73">
        <v>-87</v>
      </c>
      <c r="M46" s="73">
        <v>-93</v>
      </c>
      <c r="N46" s="73">
        <v>-64</v>
      </c>
      <c r="O46" s="73">
        <v>-68</v>
      </c>
      <c r="P46" s="73">
        <v>-87</v>
      </c>
      <c r="Q46" s="73">
        <v>-66</v>
      </c>
      <c r="R46" s="73">
        <v>-83</v>
      </c>
      <c r="S46" s="73">
        <v>-100</v>
      </c>
      <c r="T46" s="73"/>
      <c r="U46" s="73"/>
      <c r="V46" s="73"/>
      <c r="W46" s="73"/>
      <c r="X46" s="73"/>
      <c r="Y46" s="73">
        <v>-81</v>
      </c>
      <c r="Z46" s="73">
        <v>-95</v>
      </c>
      <c r="AA46" s="73">
        <v>-124</v>
      </c>
      <c r="AB46" s="73">
        <v>-121</v>
      </c>
      <c r="AC46" s="73">
        <v>-85</v>
      </c>
      <c r="AD46" s="73">
        <v>-103</v>
      </c>
      <c r="AE46" s="73">
        <v>-113</v>
      </c>
      <c r="AF46" s="73">
        <v>-181</v>
      </c>
      <c r="AG46" s="73">
        <v>-153</v>
      </c>
      <c r="AH46" s="73">
        <v>-159</v>
      </c>
      <c r="AI46" s="73">
        <v>-180</v>
      </c>
      <c r="AJ46" s="73">
        <v>-159</v>
      </c>
      <c r="AK46" s="73">
        <v>-167</v>
      </c>
      <c r="AL46" s="73">
        <v>-170</v>
      </c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</row>
    <row r="47" spans="1:95" s="113" customFormat="1" ht="10.15">
      <c r="A47" s="182" t="s">
        <v>142</v>
      </c>
      <c r="B47" s="73">
        <v>6</v>
      </c>
      <c r="C47" s="73">
        <v>25</v>
      </c>
      <c r="D47" s="73">
        <v>35</v>
      </c>
      <c r="E47" s="73">
        <v>57</v>
      </c>
      <c r="F47" s="73">
        <v>32</v>
      </c>
      <c r="G47" s="73">
        <v>37</v>
      </c>
      <c r="H47" s="73">
        <v>64</v>
      </c>
      <c r="I47" s="73">
        <v>27</v>
      </c>
      <c r="J47" s="73">
        <v>15</v>
      </c>
      <c r="K47" s="73">
        <v>42</v>
      </c>
      <c r="L47" s="73">
        <v>195</v>
      </c>
      <c r="M47" s="73">
        <v>151</v>
      </c>
      <c r="N47" s="73">
        <v>-34</v>
      </c>
      <c r="O47" s="73">
        <v>-174</v>
      </c>
      <c r="P47" s="73">
        <v>29</v>
      </c>
      <c r="Q47" s="158">
        <v>-85</v>
      </c>
      <c r="R47" s="73">
        <v>146</v>
      </c>
      <c r="S47" s="73">
        <v>137</v>
      </c>
      <c r="T47" s="73"/>
      <c r="U47" s="73">
        <v>29</v>
      </c>
      <c r="V47" s="73">
        <v>36</v>
      </c>
      <c r="W47" s="73">
        <v>50</v>
      </c>
      <c r="X47" s="73">
        <v>78</v>
      </c>
      <c r="Y47" s="73">
        <v>48</v>
      </c>
      <c r="Z47" s="73">
        <v>37</v>
      </c>
      <c r="AA47" s="73">
        <v>65</v>
      </c>
      <c r="AB47" s="73">
        <v>27</v>
      </c>
      <c r="AC47" s="73">
        <v>15</v>
      </c>
      <c r="AD47" s="73">
        <v>48</v>
      </c>
      <c r="AE47" s="73">
        <v>201</v>
      </c>
      <c r="AF47" s="73">
        <v>165</v>
      </c>
      <c r="AG47" s="73">
        <v>-24</v>
      </c>
      <c r="AH47" s="73">
        <v>-121</v>
      </c>
      <c r="AI47" s="73">
        <v>76</v>
      </c>
      <c r="AJ47" s="158">
        <v>-58</v>
      </c>
      <c r="AK47" s="73">
        <v>176</v>
      </c>
      <c r="AL47" s="73">
        <v>167</v>
      </c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</row>
    <row r="48" spans="1:95" s="31" customFormat="1" ht="10.15">
      <c r="A48" s="3" t="s">
        <v>38</v>
      </c>
      <c r="B48" s="79">
        <v>18320.617000000027</v>
      </c>
      <c r="C48" s="79">
        <v>-38995</v>
      </c>
      <c r="D48" s="79">
        <v>-49425</v>
      </c>
      <c r="E48" s="79">
        <v>-43780</v>
      </c>
      <c r="F48" s="79">
        <v>-67400.999999999942</v>
      </c>
      <c r="G48" s="79">
        <v>-6765</v>
      </c>
      <c r="H48" s="79">
        <v>-49969</v>
      </c>
      <c r="I48" s="79">
        <v>-30851</v>
      </c>
      <c r="J48" s="79">
        <v>-57668</v>
      </c>
      <c r="K48" s="79">
        <v>-19288</v>
      </c>
      <c r="L48" s="79">
        <v>-2690</v>
      </c>
      <c r="M48" s="79">
        <v>-36531</v>
      </c>
      <c r="N48" s="79">
        <v>-126236</v>
      </c>
      <c r="O48" s="79">
        <v>-86758</v>
      </c>
      <c r="P48" s="79">
        <v>67966</v>
      </c>
      <c r="Q48" s="156">
        <v>23081</v>
      </c>
      <c r="R48" s="98">
        <v>-12158</v>
      </c>
      <c r="S48" s="98">
        <v>-84984</v>
      </c>
      <c r="T48" s="86"/>
      <c r="U48" s="79">
        <v>18877.617000000027</v>
      </c>
      <c r="V48" s="79">
        <v>-32034</v>
      </c>
      <c r="W48" s="79">
        <v>-59851</v>
      </c>
      <c r="X48" s="79">
        <v>-51523</v>
      </c>
      <c r="Y48" s="79">
        <v>-68761.999999999942</v>
      </c>
      <c r="Z48" s="79">
        <v>-3825</v>
      </c>
      <c r="AA48" s="79">
        <v>-43223</v>
      </c>
      <c r="AB48" s="79">
        <v>-29619</v>
      </c>
      <c r="AC48" s="79">
        <v>-60848</v>
      </c>
      <c r="AD48" s="79">
        <v>-25515</v>
      </c>
      <c r="AE48" s="79">
        <v>-4126</v>
      </c>
      <c r="AF48" s="79">
        <v>-39717</v>
      </c>
      <c r="AG48" s="79">
        <v>-133673</v>
      </c>
      <c r="AH48" s="79">
        <v>-97910</v>
      </c>
      <c r="AI48" s="79">
        <v>28411</v>
      </c>
      <c r="AJ48" s="156">
        <v>13747</v>
      </c>
      <c r="AK48" s="98">
        <v>-19813</v>
      </c>
      <c r="AL48" s="98">
        <v>-77814</v>
      </c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</row>
    <row r="49" spans="1:95" s="31" customFormat="1" ht="10.15">
      <c r="A49" s="8"/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146"/>
      <c r="M49" s="97"/>
      <c r="N49" s="146"/>
      <c r="O49" s="146"/>
      <c r="P49" s="146"/>
      <c r="Q49" s="100"/>
      <c r="R49" s="86"/>
      <c r="S49" s="86"/>
      <c r="T49" s="86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146"/>
      <c r="AF49" s="97"/>
      <c r="AG49" s="146"/>
      <c r="AH49" s="146"/>
      <c r="AI49" s="146"/>
      <c r="AJ49" s="100"/>
      <c r="AK49" s="86"/>
      <c r="AL49" s="86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</row>
    <row r="50" spans="1:95" s="31" customFormat="1" ht="10.15">
      <c r="A50" s="27" t="s">
        <v>37</v>
      </c>
      <c r="B50" s="81"/>
      <c r="C50" s="81"/>
      <c r="D50" s="81"/>
      <c r="E50" s="81"/>
      <c r="F50" s="81"/>
      <c r="G50" s="81"/>
      <c r="H50" s="81">
        <v>0</v>
      </c>
      <c r="I50" s="81">
        <v>0</v>
      </c>
      <c r="J50" s="81">
        <v>0</v>
      </c>
      <c r="K50" s="81">
        <v>0</v>
      </c>
      <c r="L50" s="81">
        <v>0</v>
      </c>
      <c r="M50" s="81">
        <v>0</v>
      </c>
      <c r="N50" s="81">
        <v>0</v>
      </c>
      <c r="O50" s="116">
        <v>0</v>
      </c>
      <c r="P50" s="155">
        <v>0</v>
      </c>
      <c r="Q50" s="158">
        <v>0</v>
      </c>
      <c r="R50" s="116">
        <v>0</v>
      </c>
      <c r="S50" s="116">
        <v>0</v>
      </c>
      <c r="T50" s="81"/>
      <c r="U50" s="81"/>
      <c r="V50" s="81"/>
      <c r="W50" s="81"/>
      <c r="X50" s="81"/>
      <c r="Y50" s="81"/>
      <c r="Z50" s="81"/>
      <c r="AA50" s="81">
        <v>101</v>
      </c>
      <c r="AB50" s="81">
        <v>149</v>
      </c>
      <c r="AC50" s="81">
        <v>0</v>
      </c>
      <c r="AD50" s="81">
        <v>0</v>
      </c>
      <c r="AE50" s="81">
        <v>0</v>
      </c>
      <c r="AF50" s="81">
        <v>0</v>
      </c>
      <c r="AG50" s="81">
        <v>0</v>
      </c>
      <c r="AH50" s="81">
        <v>0</v>
      </c>
      <c r="AI50" s="81">
        <v>0</v>
      </c>
      <c r="AJ50" s="158">
        <v>0</v>
      </c>
      <c r="AK50" s="116">
        <v>0</v>
      </c>
      <c r="AL50" s="116">
        <v>0</v>
      </c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</row>
    <row r="51" spans="1:95" s="31" customFormat="1" ht="10.15">
      <c r="A51" s="3" t="s">
        <v>109</v>
      </c>
      <c r="B51" s="98">
        <v>18320.617000000027</v>
      </c>
      <c r="C51" s="98">
        <v>-38995</v>
      </c>
      <c r="D51" s="98">
        <v>-49425</v>
      </c>
      <c r="E51" s="98">
        <v>-43780</v>
      </c>
      <c r="F51" s="98">
        <v>-67400.999999999942</v>
      </c>
      <c r="G51" s="98">
        <v>-6765</v>
      </c>
      <c r="H51" s="98">
        <v>-49969</v>
      </c>
      <c r="I51" s="98">
        <v>-30851</v>
      </c>
      <c r="J51" s="98">
        <v>-57668</v>
      </c>
      <c r="K51" s="98">
        <v>-19288</v>
      </c>
      <c r="L51" s="147">
        <v>-2690</v>
      </c>
      <c r="M51" s="98">
        <v>-36531</v>
      </c>
      <c r="N51" s="147">
        <v>-126236</v>
      </c>
      <c r="O51" s="149">
        <v>-86758</v>
      </c>
      <c r="P51" s="149">
        <v>67966</v>
      </c>
      <c r="Q51" s="162">
        <v>23081</v>
      </c>
      <c r="R51" s="118">
        <v>-12158</v>
      </c>
      <c r="S51" s="118">
        <v>-84984</v>
      </c>
      <c r="T51" s="86"/>
      <c r="U51" s="98">
        <v>18877.617000000027</v>
      </c>
      <c r="V51" s="98">
        <v>-32033</v>
      </c>
      <c r="W51" s="98">
        <v>-59851</v>
      </c>
      <c r="X51" s="98">
        <v>-51523</v>
      </c>
      <c r="Y51" s="98">
        <v>-68761.999999999942</v>
      </c>
      <c r="Z51" s="98">
        <v>-3825</v>
      </c>
      <c r="AA51" s="98">
        <v>-43122</v>
      </c>
      <c r="AB51" s="98">
        <v>-29470</v>
      </c>
      <c r="AC51" s="98">
        <v>-60848</v>
      </c>
      <c r="AD51" s="98">
        <v>-25515</v>
      </c>
      <c r="AE51" s="147">
        <v>-4126</v>
      </c>
      <c r="AF51" s="98">
        <v>-39717</v>
      </c>
      <c r="AG51" s="147">
        <v>-133673</v>
      </c>
      <c r="AH51" s="147">
        <v>-97910</v>
      </c>
      <c r="AI51" s="147">
        <v>28411</v>
      </c>
      <c r="AJ51" s="162">
        <v>13747</v>
      </c>
      <c r="AK51" s="118">
        <v>-19813</v>
      </c>
      <c r="AL51" s="118">
        <v>-77814</v>
      </c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</row>
    <row r="52" spans="1:95" s="31" customFormat="1" ht="10.15">
      <c r="A52" s="3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100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100"/>
      <c r="AK52" s="86"/>
      <c r="AL52" s="86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</row>
    <row r="53" spans="1:95" s="31" customFormat="1" ht="10.15">
      <c r="A53" s="106" t="s">
        <v>110</v>
      </c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100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100"/>
      <c r="AK53" s="86"/>
      <c r="AL53" s="86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</row>
    <row r="54" spans="1:95" s="31" customFormat="1" ht="10.15">
      <c r="A54" s="183" t="s">
        <v>111</v>
      </c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100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100"/>
      <c r="AK54" s="86"/>
      <c r="AL54" s="86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</row>
    <row r="55" spans="1:95" s="31" customFormat="1" ht="10.15">
      <c r="A55" s="27" t="s">
        <v>39</v>
      </c>
      <c r="B55" s="81">
        <v>2282</v>
      </c>
      <c r="C55" s="81">
        <v>2112</v>
      </c>
      <c r="D55" s="81">
        <v>1560</v>
      </c>
      <c r="E55" s="81">
        <v>1305</v>
      </c>
      <c r="F55" s="81">
        <v>1139</v>
      </c>
      <c r="G55" s="81">
        <v>559</v>
      </c>
      <c r="H55" s="81">
        <v>1158</v>
      </c>
      <c r="I55" s="81">
        <v>10404</v>
      </c>
      <c r="J55" s="81">
        <v>2866</v>
      </c>
      <c r="K55" s="81">
        <v>1488</v>
      </c>
      <c r="L55" s="81">
        <v>2420</v>
      </c>
      <c r="M55" s="81">
        <v>1899</v>
      </c>
      <c r="N55" s="81">
        <v>1753</v>
      </c>
      <c r="O55" s="81">
        <v>61</v>
      </c>
      <c r="P55" s="81">
        <v>8751</v>
      </c>
      <c r="Q55" s="73">
        <v>3219</v>
      </c>
      <c r="R55" s="81">
        <v>4688</v>
      </c>
      <c r="S55" s="81">
        <v>7933</v>
      </c>
      <c r="T55" s="81"/>
      <c r="U55" s="81">
        <v>3224</v>
      </c>
      <c r="V55" s="81">
        <v>1841</v>
      </c>
      <c r="W55" s="81">
        <v>1540</v>
      </c>
      <c r="X55" s="81">
        <v>1926</v>
      </c>
      <c r="Y55" s="81">
        <v>890</v>
      </c>
      <c r="Z55" s="81">
        <v>641</v>
      </c>
      <c r="AA55" s="81">
        <v>1235</v>
      </c>
      <c r="AB55" s="81">
        <v>10866</v>
      </c>
      <c r="AC55" s="81">
        <v>2949</v>
      </c>
      <c r="AD55" s="81">
        <v>1705</v>
      </c>
      <c r="AE55" s="81">
        <v>2728</v>
      </c>
      <c r="AF55" s="81">
        <v>3943</v>
      </c>
      <c r="AG55" s="81">
        <v>1744</v>
      </c>
      <c r="AH55" s="81">
        <v>1327</v>
      </c>
      <c r="AI55" s="81">
        <v>10149</v>
      </c>
      <c r="AJ55" s="73">
        <v>7047</v>
      </c>
      <c r="AK55" s="81">
        <v>8954</v>
      </c>
      <c r="AL55" s="81">
        <v>9788</v>
      </c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</row>
    <row r="56" spans="1:95" s="31" customFormat="1" ht="10.15">
      <c r="A56" s="27" t="s">
        <v>40</v>
      </c>
      <c r="B56" s="81">
        <v>1315</v>
      </c>
      <c r="C56" s="81">
        <v>-20340</v>
      </c>
      <c r="D56" s="81">
        <v>-11836</v>
      </c>
      <c r="E56" s="81">
        <v>740</v>
      </c>
      <c r="F56" s="81">
        <v>-85209</v>
      </c>
      <c r="G56" s="81">
        <v>50122</v>
      </c>
      <c r="H56" s="81">
        <v>-13233</v>
      </c>
      <c r="I56" s="81">
        <v>-17780</v>
      </c>
      <c r="J56" s="81">
        <v>-56913</v>
      </c>
      <c r="K56" s="81">
        <v>44904</v>
      </c>
      <c r="L56" s="81">
        <v>-25685</v>
      </c>
      <c r="M56" s="81">
        <v>-92165</v>
      </c>
      <c r="N56" s="81">
        <v>-4617</v>
      </c>
      <c r="O56" s="81">
        <v>32323</v>
      </c>
      <c r="P56" s="81">
        <v>93954</v>
      </c>
      <c r="Q56" s="73">
        <v>16653</v>
      </c>
      <c r="R56" s="81">
        <v>11901</v>
      </c>
      <c r="S56" s="81">
        <v>5684</v>
      </c>
      <c r="T56" s="81"/>
      <c r="U56" s="81">
        <v>1034</v>
      </c>
      <c r="V56" s="81">
        <v>-21633</v>
      </c>
      <c r="W56" s="81">
        <v>-12164</v>
      </c>
      <c r="X56" s="81">
        <v>898</v>
      </c>
      <c r="Y56" s="81">
        <v>-85901</v>
      </c>
      <c r="Z56" s="81">
        <v>50424</v>
      </c>
      <c r="AA56" s="81">
        <v>-13014</v>
      </c>
      <c r="AB56" s="81">
        <v>-17720</v>
      </c>
      <c r="AC56" s="81">
        <v>-57417</v>
      </c>
      <c r="AD56" s="81">
        <v>45898</v>
      </c>
      <c r="AE56" s="81">
        <v>-25293</v>
      </c>
      <c r="AF56" s="81">
        <v>-92629</v>
      </c>
      <c r="AG56" s="81">
        <v>-4964</v>
      </c>
      <c r="AH56" s="81">
        <v>33451</v>
      </c>
      <c r="AI56" s="81">
        <v>95210</v>
      </c>
      <c r="AJ56" s="73">
        <v>16429</v>
      </c>
      <c r="AK56" s="81">
        <v>11919</v>
      </c>
      <c r="AL56" s="81">
        <v>5970</v>
      </c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</row>
    <row r="57" spans="1:95" s="31" customFormat="1" ht="10.15">
      <c r="A57" s="108" t="s">
        <v>41</v>
      </c>
      <c r="B57" s="81">
        <v>2295</v>
      </c>
      <c r="C57" s="81">
        <v>23</v>
      </c>
      <c r="D57" s="81">
        <v>-69</v>
      </c>
      <c r="E57" s="81">
        <v>105</v>
      </c>
      <c r="F57" s="81">
        <v>-101</v>
      </c>
      <c r="G57" s="81">
        <v>-48</v>
      </c>
      <c r="H57" s="81">
        <v>-58</v>
      </c>
      <c r="I57" s="81">
        <v>-3873</v>
      </c>
      <c r="J57" s="81">
        <v>267</v>
      </c>
      <c r="K57" s="81">
        <v>-67</v>
      </c>
      <c r="L57" s="81">
        <v>44</v>
      </c>
      <c r="M57" s="81">
        <v>17</v>
      </c>
      <c r="N57" s="81">
        <v>95</v>
      </c>
      <c r="O57" s="81">
        <v>-53</v>
      </c>
      <c r="P57" s="81">
        <v>-44</v>
      </c>
      <c r="Q57" s="73">
        <v>3</v>
      </c>
      <c r="R57" s="81">
        <v>-6931</v>
      </c>
      <c r="S57" s="81">
        <v>-94</v>
      </c>
      <c r="T57" s="81"/>
      <c r="U57" s="81">
        <v>241</v>
      </c>
      <c r="V57" s="81">
        <v>-10</v>
      </c>
      <c r="W57" s="81">
        <v>-64</v>
      </c>
      <c r="X57" s="81">
        <v>107</v>
      </c>
      <c r="Y57" s="81">
        <v>-92</v>
      </c>
      <c r="Z57" s="81">
        <v>-303</v>
      </c>
      <c r="AA57" s="81">
        <v>41</v>
      </c>
      <c r="AB57" s="81">
        <v>224</v>
      </c>
      <c r="AC57" s="81">
        <v>243</v>
      </c>
      <c r="AD57" s="81">
        <v>-95</v>
      </c>
      <c r="AE57" s="81">
        <v>62</v>
      </c>
      <c r="AF57" s="81">
        <v>-66</v>
      </c>
      <c r="AG57" s="81">
        <v>-41</v>
      </c>
      <c r="AH57" s="81">
        <v>26</v>
      </c>
      <c r="AI57" s="81">
        <v>1751</v>
      </c>
      <c r="AJ57" s="73">
        <v>2</v>
      </c>
      <c r="AK57" s="81">
        <v>-7384</v>
      </c>
      <c r="AL57" s="81">
        <v>-975</v>
      </c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</row>
    <row r="58" spans="1:95" s="31" customFormat="1" ht="10.15">
      <c r="A58" s="183" t="s">
        <v>112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73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73"/>
      <c r="AK58" s="81"/>
      <c r="AL58" s="8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</row>
    <row r="59" spans="1:95" s="31" customFormat="1" ht="10.15">
      <c r="A59" s="108" t="s">
        <v>42</v>
      </c>
      <c r="B59" s="81">
        <v>6</v>
      </c>
      <c r="C59" s="81">
        <v>5474</v>
      </c>
      <c r="D59" s="81">
        <v>-6885</v>
      </c>
      <c r="E59" s="81">
        <v>-7142</v>
      </c>
      <c r="F59" s="81">
        <v>-918</v>
      </c>
      <c r="G59" s="81">
        <v>1437</v>
      </c>
      <c r="H59" s="81">
        <v>7679</v>
      </c>
      <c r="I59" s="81">
        <v>3676</v>
      </c>
      <c r="J59" s="81">
        <v>-2970</v>
      </c>
      <c r="K59" s="81">
        <v>-5159</v>
      </c>
      <c r="L59" s="81">
        <v>-869</v>
      </c>
      <c r="M59" s="81">
        <v>1253</v>
      </c>
      <c r="N59" s="81">
        <v>4815</v>
      </c>
      <c r="O59" s="81">
        <v>-3483</v>
      </c>
      <c r="P59" s="81">
        <v>-26265</v>
      </c>
      <c r="Q59" s="158">
        <v>-664</v>
      </c>
      <c r="R59" s="116">
        <v>1010</v>
      </c>
      <c r="S59" s="116">
        <v>-3580</v>
      </c>
      <c r="T59" s="81"/>
      <c r="U59" s="81">
        <v>504</v>
      </c>
      <c r="V59" s="81">
        <v>111</v>
      </c>
      <c r="W59" s="81">
        <v>1034</v>
      </c>
      <c r="X59" s="81">
        <v>-253</v>
      </c>
      <c r="Y59" s="81">
        <v>363</v>
      </c>
      <c r="Z59" s="81">
        <v>-609</v>
      </c>
      <c r="AA59" s="81">
        <v>282</v>
      </c>
      <c r="AB59" s="81">
        <v>383</v>
      </c>
      <c r="AC59" s="81">
        <v>640</v>
      </c>
      <c r="AD59" s="81">
        <v>59</v>
      </c>
      <c r="AE59" s="81">
        <v>515</v>
      </c>
      <c r="AF59" s="81">
        <v>1084</v>
      </c>
      <c r="AG59" s="81">
        <v>1520</v>
      </c>
      <c r="AH59" s="81">
        <v>-260</v>
      </c>
      <c r="AI59" s="81">
        <v>373</v>
      </c>
      <c r="AJ59" s="158">
        <v>1180</v>
      </c>
      <c r="AK59" s="116">
        <v>2282</v>
      </c>
      <c r="AL59" s="116">
        <v>4238</v>
      </c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</row>
    <row r="60" spans="1:95" s="31" customFormat="1" ht="10.15">
      <c r="A60" s="109" t="s">
        <v>113</v>
      </c>
      <c r="B60" s="99">
        <v>24218.617000000027</v>
      </c>
      <c r="C60" s="99">
        <v>-51726</v>
      </c>
      <c r="D60" s="99">
        <v>-66655</v>
      </c>
      <c r="E60" s="99">
        <v>-48772</v>
      </c>
      <c r="F60" s="99">
        <v>-152489.99999999994</v>
      </c>
      <c r="G60" s="99">
        <v>45305</v>
      </c>
      <c r="H60" s="99">
        <v>-54423</v>
      </c>
      <c r="I60" s="99">
        <v>-38424</v>
      </c>
      <c r="J60" s="99">
        <v>-114418</v>
      </c>
      <c r="K60" s="99">
        <v>21878</v>
      </c>
      <c r="L60" s="99">
        <v>-26780</v>
      </c>
      <c r="M60" s="99">
        <v>-125527</v>
      </c>
      <c r="N60" s="99">
        <v>-124190</v>
      </c>
      <c r="O60" s="99">
        <v>-57910</v>
      </c>
      <c r="P60" s="99">
        <v>144362</v>
      </c>
      <c r="Q60" s="156">
        <v>42292</v>
      </c>
      <c r="R60" s="119">
        <v>-1490</v>
      </c>
      <c r="S60" s="119">
        <v>-75041</v>
      </c>
      <c r="T60" s="100"/>
      <c r="U60" s="99">
        <v>23880.617000000027</v>
      </c>
      <c r="V60" s="99">
        <v>-51725</v>
      </c>
      <c r="W60" s="99">
        <v>-69505</v>
      </c>
      <c r="X60" s="99">
        <v>-48845</v>
      </c>
      <c r="Y60" s="99">
        <v>-153501.99999999994</v>
      </c>
      <c r="Z60" s="99">
        <v>46328</v>
      </c>
      <c r="AA60" s="99">
        <v>-54578</v>
      </c>
      <c r="AB60" s="99">
        <v>-35717</v>
      </c>
      <c r="AC60" s="99">
        <v>-114433</v>
      </c>
      <c r="AD60" s="99">
        <v>22052</v>
      </c>
      <c r="AE60" s="99">
        <v>-26114</v>
      </c>
      <c r="AF60" s="99">
        <v>-127385</v>
      </c>
      <c r="AG60" s="99">
        <v>-135414</v>
      </c>
      <c r="AH60" s="99">
        <v>-63366</v>
      </c>
      <c r="AI60" s="99">
        <v>135894</v>
      </c>
      <c r="AJ60" s="156">
        <v>38405</v>
      </c>
      <c r="AK60" s="119">
        <v>-4042</v>
      </c>
      <c r="AL60" s="119">
        <v>-58793</v>
      </c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</row>
    <row r="61" spans="1:95" s="31" customFormat="1" ht="10.15">
      <c r="A61" s="107"/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146"/>
      <c r="M61" s="97"/>
      <c r="N61" s="146"/>
      <c r="O61" s="146"/>
      <c r="P61" s="146"/>
      <c r="Q61" s="100"/>
      <c r="R61" s="86"/>
      <c r="S61" s="86"/>
      <c r="T61" s="86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146"/>
      <c r="AF61" s="97"/>
      <c r="AG61" s="146"/>
      <c r="AH61" s="146"/>
      <c r="AI61" s="146"/>
      <c r="AJ61" s="100"/>
      <c r="AK61" s="86"/>
      <c r="AL61" s="86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</row>
    <row r="62" spans="1:95" s="31" customFormat="1" ht="10.15">
      <c r="A62" s="106" t="s">
        <v>7</v>
      </c>
      <c r="B62" s="86">
        <v>23866.617000000027</v>
      </c>
      <c r="C62" s="86">
        <v>-25884</v>
      </c>
      <c r="D62" s="86">
        <v>-47267</v>
      </c>
      <c r="E62" s="86">
        <v>-46624</v>
      </c>
      <c r="F62" s="86">
        <v>-39187.999999999942</v>
      </c>
      <c r="G62" s="86">
        <v>-23119</v>
      </c>
      <c r="H62" s="86">
        <v>-40587</v>
      </c>
      <c r="I62" s="86">
        <v>-37767</v>
      </c>
      <c r="J62" s="86">
        <v>-34396</v>
      </c>
      <c r="K62" s="86">
        <v>-32359</v>
      </c>
      <c r="L62" s="86">
        <v>-4159</v>
      </c>
      <c r="M62" s="86">
        <v>8886</v>
      </c>
      <c r="N62" s="86">
        <v>-91795</v>
      </c>
      <c r="O62" s="86">
        <v>-128500</v>
      </c>
      <c r="P62" s="86">
        <v>-26683</v>
      </c>
      <c r="Q62" s="100">
        <v>31300</v>
      </c>
      <c r="R62" s="86">
        <v>19072</v>
      </c>
      <c r="S62" s="86">
        <v>-36422</v>
      </c>
      <c r="T62" s="86"/>
      <c r="U62" s="86">
        <v>25564.617000000027</v>
      </c>
      <c r="V62" s="86">
        <v>-24994</v>
      </c>
      <c r="W62" s="86">
        <v>-51770</v>
      </c>
      <c r="X62" s="86">
        <v>-45706</v>
      </c>
      <c r="Y62" s="86">
        <v>-39419.999999999942</v>
      </c>
      <c r="Z62" s="86">
        <v>-23449</v>
      </c>
      <c r="AA62" s="86">
        <v>-34259</v>
      </c>
      <c r="AB62" s="86">
        <v>-41202</v>
      </c>
      <c r="AC62" s="86">
        <v>-39246</v>
      </c>
      <c r="AD62" s="86">
        <v>-36885</v>
      </c>
      <c r="AE62" s="86">
        <v>-8382</v>
      </c>
      <c r="AF62" s="86">
        <v>3242</v>
      </c>
      <c r="AG62" s="86">
        <v>-98842</v>
      </c>
      <c r="AH62" s="86">
        <v>-130451</v>
      </c>
      <c r="AI62" s="86">
        <v>-20458</v>
      </c>
      <c r="AJ62" s="100">
        <v>24949</v>
      </c>
      <c r="AK62" s="86">
        <v>10076</v>
      </c>
      <c r="AL62" s="86">
        <v>-41154</v>
      </c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</row>
    <row r="63" spans="1:95" s="31" customFormat="1" ht="10.15">
      <c r="A63" s="106" t="s">
        <v>154</v>
      </c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100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100"/>
      <c r="AK63" s="86"/>
      <c r="AL63" s="86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</row>
    <row r="64" spans="1:95" s="31" customFormat="1" ht="10.15">
      <c r="A64" s="110" t="s">
        <v>43</v>
      </c>
      <c r="B64" s="81">
        <v>7444.9290000000001</v>
      </c>
      <c r="C64" s="81">
        <v>9540.8019999999997</v>
      </c>
      <c r="D64" s="81">
        <v>11609.862999999999</v>
      </c>
      <c r="E64" s="81">
        <v>10710</v>
      </c>
      <c r="F64" s="81">
        <v>10329</v>
      </c>
      <c r="G64" s="81">
        <v>8046</v>
      </c>
      <c r="H64" s="81">
        <v>9613</v>
      </c>
      <c r="I64" s="81">
        <v>11337</v>
      </c>
      <c r="J64" s="81">
        <v>11141</v>
      </c>
      <c r="K64" s="81">
        <v>11545</v>
      </c>
      <c r="L64" s="81">
        <v>13735</v>
      </c>
      <c r="M64" s="81">
        <v>14688</v>
      </c>
      <c r="N64" s="81">
        <v>15806</v>
      </c>
      <c r="O64" s="81">
        <v>16968</v>
      </c>
      <c r="P64" s="81">
        <v>18867</v>
      </c>
      <c r="Q64" s="73">
        <v>19422</v>
      </c>
      <c r="R64" s="81">
        <v>20066</v>
      </c>
      <c r="S64" s="81">
        <v>22360</v>
      </c>
      <c r="T64" s="81"/>
      <c r="U64" s="81">
        <v>8561.6170000000002</v>
      </c>
      <c r="V64" s="81">
        <v>10941.091999999999</v>
      </c>
      <c r="W64" s="81">
        <v>13267</v>
      </c>
      <c r="X64" s="81">
        <v>12492</v>
      </c>
      <c r="Y64" s="81">
        <v>12519</v>
      </c>
      <c r="Z64" s="81">
        <v>11858</v>
      </c>
      <c r="AA64" s="81">
        <v>15144</v>
      </c>
      <c r="AB64" s="81">
        <v>15623</v>
      </c>
      <c r="AC64" s="81">
        <v>17560</v>
      </c>
      <c r="AD64" s="81">
        <v>19667</v>
      </c>
      <c r="AE64" s="81">
        <v>22190</v>
      </c>
      <c r="AF64" s="81">
        <v>24170</v>
      </c>
      <c r="AG64" s="81">
        <v>24616</v>
      </c>
      <c r="AH64" s="81">
        <v>23167</v>
      </c>
      <c r="AI64" s="81">
        <v>26351</v>
      </c>
      <c r="AJ64" s="73">
        <v>29314</v>
      </c>
      <c r="AK64" s="81">
        <v>31389</v>
      </c>
      <c r="AL64" s="81">
        <v>33293</v>
      </c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</row>
    <row r="65" spans="1:95" s="31" customFormat="1" ht="10.15">
      <c r="A65" s="105" t="s">
        <v>155</v>
      </c>
      <c r="B65" s="81">
        <v>258.15699999999998</v>
      </c>
      <c r="C65" s="81">
        <v>288.637</v>
      </c>
      <c r="D65" s="81">
        <v>244.7</v>
      </c>
      <c r="E65" s="81">
        <v>402</v>
      </c>
      <c r="F65" s="81">
        <v>505</v>
      </c>
      <c r="G65" s="81">
        <v>1729</v>
      </c>
      <c r="H65" s="81">
        <v>241</v>
      </c>
      <c r="I65" s="81">
        <v>2423</v>
      </c>
      <c r="J65" s="81">
        <v>477</v>
      </c>
      <c r="K65" s="81">
        <v>873</v>
      </c>
      <c r="L65" s="81">
        <v>4260</v>
      </c>
      <c r="M65" s="81">
        <v>188</v>
      </c>
      <c r="N65" s="81">
        <v>1400</v>
      </c>
      <c r="O65" s="81">
        <v>302</v>
      </c>
      <c r="P65" s="81">
        <v>1327</v>
      </c>
      <c r="Q65" s="73">
        <v>224</v>
      </c>
      <c r="R65" s="81">
        <v>896</v>
      </c>
      <c r="S65" s="81">
        <v>2382</v>
      </c>
      <c r="T65" s="81"/>
      <c r="U65" s="81">
        <v>299.02100000000002</v>
      </c>
      <c r="V65" s="81">
        <v>367.23500000000001</v>
      </c>
      <c r="W65" s="81">
        <v>312</v>
      </c>
      <c r="X65" s="81">
        <v>513</v>
      </c>
      <c r="Y65" s="81">
        <v>531</v>
      </c>
      <c r="Z65" s="81">
        <v>1839</v>
      </c>
      <c r="AA65" s="81">
        <v>444</v>
      </c>
      <c r="AB65" s="81">
        <v>2497</v>
      </c>
      <c r="AC65" s="81">
        <v>536</v>
      </c>
      <c r="AD65" s="81">
        <v>939</v>
      </c>
      <c r="AE65" s="81">
        <v>4434</v>
      </c>
      <c r="AF65" s="81">
        <v>420</v>
      </c>
      <c r="AG65" s="81">
        <v>1639</v>
      </c>
      <c r="AH65" s="81">
        <v>320</v>
      </c>
      <c r="AI65" s="81">
        <v>1388</v>
      </c>
      <c r="AJ65" s="73">
        <v>285</v>
      </c>
      <c r="AK65" s="81">
        <v>1017</v>
      </c>
      <c r="AL65" s="81">
        <v>2455</v>
      </c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</row>
    <row r="66" spans="1:95" s="31" customFormat="1" ht="10.15">
      <c r="A66" s="105" t="s">
        <v>156</v>
      </c>
      <c r="B66" s="81">
        <v>5246.9219999999996</v>
      </c>
      <c r="C66" s="81">
        <v>5695.3980000000001</v>
      </c>
      <c r="D66" s="81">
        <v>5640.9629999999997</v>
      </c>
      <c r="E66" s="81">
        <v>5876</v>
      </c>
      <c r="F66" s="81">
        <v>5840</v>
      </c>
      <c r="G66" s="81">
        <v>6398</v>
      </c>
      <c r="H66" s="81">
        <v>6340</v>
      </c>
      <c r="I66" s="81">
        <v>6804</v>
      </c>
      <c r="J66" s="81">
        <v>8132</v>
      </c>
      <c r="K66" s="81">
        <v>8214</v>
      </c>
      <c r="L66" s="81">
        <v>8790</v>
      </c>
      <c r="M66" s="81">
        <v>9013</v>
      </c>
      <c r="N66" s="81">
        <v>11468</v>
      </c>
      <c r="O66" s="81">
        <v>11738</v>
      </c>
      <c r="P66" s="81">
        <v>11462</v>
      </c>
      <c r="Q66" s="73">
        <v>12661</v>
      </c>
      <c r="R66" s="81">
        <v>13623</v>
      </c>
      <c r="S66" s="81">
        <v>13902</v>
      </c>
      <c r="T66" s="81"/>
      <c r="U66" s="81">
        <v>5581.78</v>
      </c>
      <c r="V66" s="81">
        <v>6099.7449999999999</v>
      </c>
      <c r="W66" s="81">
        <v>6099</v>
      </c>
      <c r="X66" s="81">
        <v>6384</v>
      </c>
      <c r="Y66" s="81">
        <v>6397</v>
      </c>
      <c r="Z66" s="81">
        <v>7162</v>
      </c>
      <c r="AA66" s="81">
        <v>7375</v>
      </c>
      <c r="AB66" s="81">
        <v>8131</v>
      </c>
      <c r="AC66" s="81">
        <v>9773</v>
      </c>
      <c r="AD66" s="81">
        <v>10456</v>
      </c>
      <c r="AE66" s="81">
        <v>11684</v>
      </c>
      <c r="AF66" s="81">
        <v>12666</v>
      </c>
      <c r="AG66" s="81">
        <v>16088</v>
      </c>
      <c r="AH66" s="81">
        <v>16695</v>
      </c>
      <c r="AI66" s="81">
        <v>16266</v>
      </c>
      <c r="AJ66" s="73">
        <v>17250</v>
      </c>
      <c r="AK66" s="81">
        <v>18684</v>
      </c>
      <c r="AL66" s="81">
        <v>19186</v>
      </c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</row>
    <row r="67" spans="1:95" s="31" customFormat="1" ht="10.15">
      <c r="A67" s="105" t="s">
        <v>157</v>
      </c>
      <c r="B67" s="81">
        <v>580.01400000000001</v>
      </c>
      <c r="C67" s="81">
        <v>600.24400000000003</v>
      </c>
      <c r="D67" s="81">
        <v>660.96400000000006</v>
      </c>
      <c r="E67" s="81">
        <v>764</v>
      </c>
      <c r="F67" s="81">
        <v>898</v>
      </c>
      <c r="G67" s="81">
        <v>1007</v>
      </c>
      <c r="H67" s="81">
        <v>704</v>
      </c>
      <c r="I67" s="81">
        <v>582</v>
      </c>
      <c r="J67" s="81">
        <v>413</v>
      </c>
      <c r="K67" s="81">
        <v>392</v>
      </c>
      <c r="L67" s="81">
        <v>629</v>
      </c>
      <c r="M67" s="81">
        <v>637</v>
      </c>
      <c r="N67" s="81">
        <v>1169</v>
      </c>
      <c r="O67" s="81">
        <v>2305</v>
      </c>
      <c r="P67" s="81">
        <v>2335</v>
      </c>
      <c r="Q67" s="73">
        <v>2964</v>
      </c>
      <c r="R67" s="81">
        <v>1254</v>
      </c>
      <c r="S67" s="81">
        <v>2056</v>
      </c>
      <c r="T67" s="81"/>
      <c r="U67" s="81">
        <v>599.21600000000001</v>
      </c>
      <c r="V67" s="81">
        <v>606.00400000000002</v>
      </c>
      <c r="W67" s="81">
        <v>638</v>
      </c>
      <c r="X67" s="81">
        <v>766</v>
      </c>
      <c r="Y67" s="81">
        <v>910</v>
      </c>
      <c r="Z67" s="81">
        <v>1005</v>
      </c>
      <c r="AA67" s="81">
        <v>721</v>
      </c>
      <c r="AB67" s="81">
        <v>588</v>
      </c>
      <c r="AC67" s="81">
        <v>646</v>
      </c>
      <c r="AD67" s="81">
        <v>397</v>
      </c>
      <c r="AE67" s="81">
        <v>680</v>
      </c>
      <c r="AF67" s="81">
        <v>655</v>
      </c>
      <c r="AG67" s="81">
        <v>1182</v>
      </c>
      <c r="AH67" s="81">
        <v>2353</v>
      </c>
      <c r="AI67" s="81">
        <v>2392</v>
      </c>
      <c r="AJ67" s="73">
        <v>2951</v>
      </c>
      <c r="AK67" s="81">
        <v>1260</v>
      </c>
      <c r="AL67" s="81">
        <v>2078</v>
      </c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</row>
    <row r="68" spans="1:95" s="31" customFormat="1" ht="10.15">
      <c r="A68" s="105" t="s">
        <v>158</v>
      </c>
      <c r="B68" s="81">
        <v>-2.9340000000000002</v>
      </c>
      <c r="C68" s="81">
        <v>-93.177999999999997</v>
      </c>
      <c r="D68" s="81">
        <v>48.021000000000001</v>
      </c>
      <c r="E68" s="81">
        <v>102</v>
      </c>
      <c r="F68" s="81">
        <v>-29</v>
      </c>
      <c r="G68" s="81">
        <v>62</v>
      </c>
      <c r="H68" s="81">
        <v>114</v>
      </c>
      <c r="I68" s="81">
        <v>14</v>
      </c>
      <c r="J68" s="81">
        <v>-95</v>
      </c>
      <c r="K68" s="81">
        <v>27</v>
      </c>
      <c r="L68" s="81">
        <v>-28</v>
      </c>
      <c r="M68" s="81">
        <v>3</v>
      </c>
      <c r="N68" s="81">
        <v>2</v>
      </c>
      <c r="O68" s="81">
        <v>3</v>
      </c>
      <c r="P68" s="81">
        <v>-18</v>
      </c>
      <c r="Q68" s="158">
        <v>-8</v>
      </c>
      <c r="R68" s="116">
        <v>-9</v>
      </c>
      <c r="S68" s="116">
        <v>1</v>
      </c>
      <c r="T68" s="81"/>
      <c r="U68" s="81">
        <v>-12.37</v>
      </c>
      <c r="V68" s="81">
        <v>-45.910000000000004</v>
      </c>
      <c r="W68" s="81">
        <v>91</v>
      </c>
      <c r="X68" s="81">
        <v>299</v>
      </c>
      <c r="Y68" s="81">
        <v>358</v>
      </c>
      <c r="Z68" s="81">
        <v>649</v>
      </c>
      <c r="AA68" s="81">
        <v>989</v>
      </c>
      <c r="AB68" s="81">
        <v>22</v>
      </c>
      <c r="AC68" s="81">
        <v>-94</v>
      </c>
      <c r="AD68" s="81">
        <v>29</v>
      </c>
      <c r="AE68" s="81">
        <v>-31</v>
      </c>
      <c r="AF68" s="81">
        <v>-1</v>
      </c>
      <c r="AG68" s="81">
        <v>2</v>
      </c>
      <c r="AH68" s="81">
        <v>3</v>
      </c>
      <c r="AI68" s="81">
        <v>-18</v>
      </c>
      <c r="AJ68" s="158">
        <v>-8</v>
      </c>
      <c r="AK68" s="116">
        <v>-9</v>
      </c>
      <c r="AL68" s="116">
        <v>15</v>
      </c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</row>
    <row r="69" spans="1:95" s="31" customFormat="1" ht="10.15">
      <c r="A69" s="109" t="s">
        <v>44</v>
      </c>
      <c r="B69" s="99">
        <v>2516.9300000000003</v>
      </c>
      <c r="C69" s="99">
        <v>4063.8329999999987</v>
      </c>
      <c r="D69" s="99">
        <v>6433.1849999999986</v>
      </c>
      <c r="E69" s="99">
        <v>5298</v>
      </c>
      <c r="F69" s="99">
        <v>4853</v>
      </c>
      <c r="G69" s="99">
        <v>988</v>
      </c>
      <c r="H69" s="99">
        <v>3850</v>
      </c>
      <c r="I69" s="99">
        <v>2706</v>
      </c>
      <c r="J69" s="99">
        <v>2850</v>
      </c>
      <c r="K69" s="99">
        <v>2877</v>
      </c>
      <c r="L69" s="99">
        <v>1286</v>
      </c>
      <c r="M69" s="99">
        <v>6127</v>
      </c>
      <c r="N69" s="99">
        <v>4109</v>
      </c>
      <c r="O69" s="99">
        <v>7236</v>
      </c>
      <c r="P69" s="99">
        <v>8395</v>
      </c>
      <c r="Q69" s="156">
        <v>9493</v>
      </c>
      <c r="R69" s="120">
        <v>6792</v>
      </c>
      <c r="S69" s="120">
        <v>8133</v>
      </c>
      <c r="T69" s="100"/>
      <c r="U69" s="99">
        <v>3267.6619999999998</v>
      </c>
      <c r="V69" s="99">
        <v>5034.2059999999983</v>
      </c>
      <c r="W69" s="99">
        <v>7585</v>
      </c>
      <c r="X69" s="99">
        <v>6660</v>
      </c>
      <c r="Y69" s="99">
        <v>6859</v>
      </c>
      <c r="Z69" s="99">
        <v>4511</v>
      </c>
      <c r="AA69" s="99">
        <v>9035</v>
      </c>
      <c r="AB69" s="99">
        <v>5605</v>
      </c>
      <c r="AC69" s="99">
        <v>7803</v>
      </c>
      <c r="AD69" s="99">
        <v>8698</v>
      </c>
      <c r="AE69" s="99">
        <v>6721</v>
      </c>
      <c r="AF69" s="99">
        <v>11738</v>
      </c>
      <c r="AG69" s="99">
        <v>8073</v>
      </c>
      <c r="AH69" s="99">
        <v>8508</v>
      </c>
      <c r="AI69" s="99">
        <v>11071</v>
      </c>
      <c r="AJ69" s="156">
        <v>14722</v>
      </c>
      <c r="AK69" s="120">
        <v>12939</v>
      </c>
      <c r="AL69" s="120">
        <v>13745</v>
      </c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</row>
    <row r="70" spans="1:95" s="31" customFormat="1" ht="10.15">
      <c r="A70" s="111" t="s">
        <v>45</v>
      </c>
      <c r="B70" s="85">
        <v>21349.687000000027</v>
      </c>
      <c r="C70" s="85">
        <v>-29948.832999999999</v>
      </c>
      <c r="D70" s="85">
        <v>-53700.184999999998</v>
      </c>
      <c r="E70" s="85">
        <v>-51922</v>
      </c>
      <c r="F70" s="85">
        <v>-44040.999999999942</v>
      </c>
      <c r="G70" s="85">
        <v>-24107</v>
      </c>
      <c r="H70" s="85">
        <v>-44437</v>
      </c>
      <c r="I70" s="85">
        <v>-40473</v>
      </c>
      <c r="J70" s="85">
        <v>-37246</v>
      </c>
      <c r="K70" s="85">
        <v>-35236</v>
      </c>
      <c r="L70" s="85">
        <v>-5445</v>
      </c>
      <c r="M70" s="85">
        <v>2759</v>
      </c>
      <c r="N70" s="85">
        <v>-95904</v>
      </c>
      <c r="O70" s="85">
        <v>-135736</v>
      </c>
      <c r="P70" s="85">
        <v>-35078</v>
      </c>
      <c r="Q70" s="163">
        <v>21807</v>
      </c>
      <c r="R70" s="121">
        <v>12280</v>
      </c>
      <c r="S70" s="121">
        <v>-44555</v>
      </c>
      <c r="T70" s="23"/>
      <c r="U70" s="85">
        <v>22296.955000000027</v>
      </c>
      <c r="V70" s="85">
        <v>-30028.205999999998</v>
      </c>
      <c r="W70" s="85">
        <v>-59355</v>
      </c>
      <c r="X70" s="85">
        <v>-52366</v>
      </c>
      <c r="Y70" s="85">
        <v>-46278.999999999942</v>
      </c>
      <c r="Z70" s="85">
        <v>-27960</v>
      </c>
      <c r="AA70" s="85">
        <v>-43294</v>
      </c>
      <c r="AB70" s="85">
        <v>-46807</v>
      </c>
      <c r="AC70" s="85">
        <v>-47049</v>
      </c>
      <c r="AD70" s="85">
        <v>-45583</v>
      </c>
      <c r="AE70" s="85">
        <v>-15103</v>
      </c>
      <c r="AF70" s="85">
        <v>-8496</v>
      </c>
      <c r="AG70" s="85">
        <v>-106915</v>
      </c>
      <c r="AH70" s="85">
        <v>-138959</v>
      </c>
      <c r="AI70" s="85">
        <v>-31529</v>
      </c>
      <c r="AJ70" s="163">
        <v>10227</v>
      </c>
      <c r="AK70" s="121">
        <v>-2863</v>
      </c>
      <c r="AL70" s="121">
        <v>-54899</v>
      </c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</row>
    <row r="71" spans="1:95" s="31" customForma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</row>
    <row r="72" spans="1:95" s="31" customFormat="1">
      <c r="A72" s="1" t="s">
        <v>150</v>
      </c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</row>
    <row r="73" spans="1:95" s="31" customFormat="1">
      <c r="A73" s="1" t="s">
        <v>143</v>
      </c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</row>
  </sheetData>
  <mergeCells count="4">
    <mergeCell ref="B4:S4"/>
    <mergeCell ref="B3:S3"/>
    <mergeCell ref="U4:AL4"/>
    <mergeCell ref="U3:AL3"/>
  </mergeCells>
  <pageMargins left="0.70866141732283472" right="0.70866141732283472" top="0.74803149606299213" bottom="0.74803149606299213" header="0.31496062992125984" footer="0.31496062992125984"/>
  <pageSetup paperSize="8" scale="56" orientation="landscape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A66"/>
  <sheetViews>
    <sheetView zoomScaleNormal="100" workbookViewId="0">
      <pane xSplit="1" topLeftCell="B1" activePane="topRight" state="frozen"/>
      <selection pane="topRight"/>
    </sheetView>
  </sheetViews>
  <sheetFormatPr defaultColWidth="8.86328125" defaultRowHeight="10.15"/>
  <cols>
    <col min="1" max="1" width="33.86328125" style="1" customWidth="1"/>
    <col min="2" max="12" width="7.3984375" style="1" customWidth="1"/>
    <col min="13" max="19" width="8" style="1" bestFit="1" customWidth="1"/>
    <col min="20" max="20" width="2.3984375" style="1" customWidth="1"/>
    <col min="21" max="28" width="7.3984375" style="1" customWidth="1"/>
    <col min="29" max="33" width="8" style="1" bestFit="1" customWidth="1"/>
    <col min="34" max="36" width="8.59765625" style="1" bestFit="1" customWidth="1"/>
    <col min="37" max="37" width="7.86328125" style="1" customWidth="1"/>
    <col min="38" max="38" width="8.3984375" style="1" bestFit="1" customWidth="1"/>
    <col min="39" max="16384" width="8.86328125" style="1"/>
  </cols>
  <sheetData>
    <row r="1" spans="1:131" s="31" customFormat="1" ht="12.75">
      <c r="A1" s="3" t="s">
        <v>115</v>
      </c>
      <c r="B1" s="3"/>
      <c r="C1" s="3"/>
      <c r="D1" s="3"/>
      <c r="E1" s="3"/>
      <c r="F1" s="3"/>
      <c r="G1" s="3"/>
      <c r="H1" s="3"/>
      <c r="I1" s="32"/>
      <c r="J1" s="32"/>
      <c r="K1" s="32"/>
      <c r="L1" s="32"/>
      <c r="R1" s="32"/>
      <c r="S1" s="3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1"/>
      <c r="AG1" s="1"/>
      <c r="AH1" s="1"/>
      <c r="AI1" s="1"/>
      <c r="AJ1" s="1"/>
      <c r="AK1" s="2"/>
      <c r="AL1" s="2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</row>
    <row r="2" spans="1:131" s="31" customFormat="1" ht="12.75">
      <c r="A2" s="4" t="s">
        <v>121</v>
      </c>
      <c r="B2" s="4"/>
      <c r="C2" s="4"/>
      <c r="D2" s="4"/>
      <c r="E2" s="4"/>
      <c r="F2" s="4"/>
      <c r="G2" s="4"/>
      <c r="H2" s="4"/>
      <c r="I2" s="32"/>
      <c r="J2" s="32"/>
      <c r="K2" s="32"/>
      <c r="L2" s="32"/>
      <c r="M2" s="32"/>
      <c r="N2" s="32"/>
      <c r="O2" s="32"/>
      <c r="P2" s="32"/>
      <c r="Q2" s="32"/>
      <c r="R2" s="141"/>
      <c r="S2" s="141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144"/>
      <c r="AL2" s="144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</row>
    <row r="3" spans="1:131" s="31" customFormat="1" ht="13.5" customHeight="1">
      <c r="A3" s="5"/>
      <c r="B3" s="196" t="s">
        <v>103</v>
      </c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2"/>
      <c r="S3" s="12"/>
      <c r="T3" s="12"/>
      <c r="U3" s="196" t="s">
        <v>114</v>
      </c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2"/>
      <c r="AL3" s="12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</row>
    <row r="4" spans="1:131" s="31" customFormat="1">
      <c r="A4" s="22"/>
      <c r="B4" s="195" t="s">
        <v>104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32"/>
      <c r="S4" s="132"/>
      <c r="T4" s="12"/>
      <c r="U4" s="195" t="s">
        <v>104</v>
      </c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5"/>
      <c r="AI4" s="195"/>
      <c r="AJ4" s="195"/>
      <c r="AK4" s="132"/>
      <c r="AL4" s="132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</row>
    <row r="5" spans="1:131" s="31" customFormat="1" ht="12.75" customHeight="1">
      <c r="A5" s="7"/>
      <c r="B5" s="33">
        <v>2008</v>
      </c>
      <c r="C5" s="33">
        <v>2009</v>
      </c>
      <c r="D5" s="33">
        <v>2010</v>
      </c>
      <c r="E5" s="33">
        <v>2011</v>
      </c>
      <c r="F5" s="33">
        <v>2012</v>
      </c>
      <c r="G5" s="33">
        <v>2013</v>
      </c>
      <c r="H5" s="33">
        <v>2014</v>
      </c>
      <c r="I5" s="33">
        <v>2015</v>
      </c>
      <c r="J5" s="33">
        <v>2016</v>
      </c>
      <c r="K5" s="33">
        <v>2017</v>
      </c>
      <c r="L5" s="33">
        <v>2018</v>
      </c>
      <c r="M5" s="33">
        <v>2019</v>
      </c>
      <c r="N5" s="33">
        <v>2020</v>
      </c>
      <c r="O5" s="33">
        <v>2021</v>
      </c>
      <c r="P5" s="33">
        <v>2022</v>
      </c>
      <c r="Q5" s="33">
        <v>2023</v>
      </c>
      <c r="R5" s="33">
        <v>2024</v>
      </c>
      <c r="S5" s="33">
        <v>2025</v>
      </c>
      <c r="T5" s="34"/>
      <c r="U5" s="33">
        <v>2008</v>
      </c>
      <c r="V5" s="33">
        <v>2009</v>
      </c>
      <c r="W5" s="33">
        <v>2010</v>
      </c>
      <c r="X5" s="33">
        <v>2011</v>
      </c>
      <c r="Y5" s="33">
        <v>2012</v>
      </c>
      <c r="Z5" s="33">
        <v>2013</v>
      </c>
      <c r="AA5" s="33">
        <v>2014</v>
      </c>
      <c r="AB5" s="33">
        <v>2015</v>
      </c>
      <c r="AC5" s="33">
        <v>2016</v>
      </c>
      <c r="AD5" s="33">
        <v>2017</v>
      </c>
      <c r="AE5" s="33">
        <v>2018</v>
      </c>
      <c r="AF5" s="33">
        <v>2019</v>
      </c>
      <c r="AG5" s="33">
        <v>2020</v>
      </c>
      <c r="AH5" s="33">
        <v>2021</v>
      </c>
      <c r="AI5" s="33">
        <v>2022</v>
      </c>
      <c r="AJ5" s="33">
        <v>2023</v>
      </c>
      <c r="AK5" s="33">
        <v>2024</v>
      </c>
      <c r="AL5" s="33">
        <v>2025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</row>
    <row r="6" spans="1:131" s="31" customFormat="1" ht="12.75" customHeight="1">
      <c r="A6" s="7"/>
      <c r="B6" s="35" t="s">
        <v>17</v>
      </c>
      <c r="C6" s="35" t="s">
        <v>17</v>
      </c>
      <c r="D6" s="35" t="s">
        <v>17</v>
      </c>
      <c r="E6" s="35" t="s">
        <v>17</v>
      </c>
      <c r="F6" s="35" t="s">
        <v>17</v>
      </c>
      <c r="G6" s="35" t="s">
        <v>17</v>
      </c>
      <c r="H6" s="35" t="s">
        <v>17</v>
      </c>
      <c r="I6" s="35" t="s">
        <v>17</v>
      </c>
      <c r="J6" s="35" t="s">
        <v>17</v>
      </c>
      <c r="K6" s="35" t="s">
        <v>17</v>
      </c>
      <c r="L6" s="35" t="s">
        <v>17</v>
      </c>
      <c r="M6" s="35" t="s">
        <v>17</v>
      </c>
      <c r="N6" s="148" t="s">
        <v>17</v>
      </c>
      <c r="O6" s="148" t="s">
        <v>17</v>
      </c>
      <c r="P6" s="148" t="s">
        <v>17</v>
      </c>
      <c r="Q6" s="148" t="s">
        <v>17</v>
      </c>
      <c r="R6" s="148" t="s">
        <v>17</v>
      </c>
      <c r="S6" s="148" t="s">
        <v>17</v>
      </c>
      <c r="T6" s="36"/>
      <c r="U6" s="35" t="s">
        <v>17</v>
      </c>
      <c r="V6" s="35" t="s">
        <v>17</v>
      </c>
      <c r="W6" s="35" t="s">
        <v>17</v>
      </c>
      <c r="X6" s="35" t="s">
        <v>17</v>
      </c>
      <c r="Y6" s="35" t="s">
        <v>17</v>
      </c>
      <c r="Z6" s="35" t="s">
        <v>17</v>
      </c>
      <c r="AA6" s="35" t="s">
        <v>17</v>
      </c>
      <c r="AB6" s="35" t="s">
        <v>17</v>
      </c>
      <c r="AC6" s="35" t="s">
        <v>17</v>
      </c>
      <c r="AD6" s="35" t="s">
        <v>17</v>
      </c>
      <c r="AE6" s="35" t="s">
        <v>17</v>
      </c>
      <c r="AF6" s="35" t="s">
        <v>17</v>
      </c>
      <c r="AG6" s="148" t="s">
        <v>17</v>
      </c>
      <c r="AH6" s="148" t="s">
        <v>17</v>
      </c>
      <c r="AI6" s="148" t="s">
        <v>17</v>
      </c>
      <c r="AJ6" s="148" t="s">
        <v>17</v>
      </c>
      <c r="AK6" s="148" t="s">
        <v>17</v>
      </c>
      <c r="AL6" s="148" t="s">
        <v>17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</row>
    <row r="7" spans="1:131" s="31" customFormat="1" ht="12.75">
      <c r="A7" s="60" t="s">
        <v>8</v>
      </c>
      <c r="B7" s="61"/>
      <c r="C7" s="61"/>
      <c r="D7" s="61"/>
      <c r="E7" s="61"/>
      <c r="F7" s="61"/>
      <c r="G7" s="61"/>
      <c r="H7" s="61"/>
      <c r="I7" s="62"/>
      <c r="J7" s="62"/>
      <c r="K7" s="62"/>
      <c r="L7" s="62"/>
      <c r="M7" s="62"/>
      <c r="N7" s="81"/>
      <c r="O7" s="81"/>
      <c r="P7" s="81"/>
      <c r="Q7" s="73"/>
      <c r="R7" s="81"/>
      <c r="S7" s="81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8"/>
      <c r="AK7" s="2"/>
      <c r="AL7" s="2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</row>
    <row r="8" spans="1:131" s="31" customFormat="1" ht="12.75">
      <c r="A8" s="63" t="s">
        <v>9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72"/>
      <c r="R8" s="64"/>
      <c r="S8" s="64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8"/>
      <c r="AK8" s="2"/>
      <c r="AL8" s="2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</row>
    <row r="9" spans="1:131" s="31" customFormat="1" ht="12.75" customHeight="1">
      <c r="A9" s="65" t="s">
        <v>46</v>
      </c>
      <c r="B9" s="64">
        <v>1810</v>
      </c>
      <c r="C9" s="64">
        <v>1654</v>
      </c>
      <c r="D9" s="64">
        <v>1865</v>
      </c>
      <c r="E9" s="64">
        <v>2364</v>
      </c>
      <c r="F9" s="64">
        <v>2523</v>
      </c>
      <c r="G9" s="64">
        <v>2113</v>
      </c>
      <c r="H9" s="64">
        <v>3844</v>
      </c>
      <c r="I9" s="64">
        <v>3156</v>
      </c>
      <c r="J9" s="64">
        <v>3638</v>
      </c>
      <c r="K9" s="64">
        <v>5140</v>
      </c>
      <c r="L9" s="64">
        <v>6863</v>
      </c>
      <c r="M9" s="64">
        <v>8817</v>
      </c>
      <c r="N9" s="64">
        <v>9453</v>
      </c>
      <c r="O9" s="64">
        <v>62411</v>
      </c>
      <c r="P9" s="64">
        <v>94762</v>
      </c>
      <c r="Q9" s="72">
        <v>89713</v>
      </c>
      <c r="R9" s="64">
        <v>97318</v>
      </c>
      <c r="S9" s="64">
        <v>78872</v>
      </c>
      <c r="T9" s="2"/>
      <c r="U9" s="64">
        <v>4046</v>
      </c>
      <c r="V9" s="64">
        <v>3893</v>
      </c>
      <c r="W9" s="64">
        <v>5510</v>
      </c>
      <c r="X9" s="64">
        <v>5427</v>
      </c>
      <c r="Y9" s="64">
        <v>4080</v>
      </c>
      <c r="Z9" s="64">
        <v>4062</v>
      </c>
      <c r="AA9" s="64">
        <v>4514</v>
      </c>
      <c r="AB9" s="64">
        <v>4822</v>
      </c>
      <c r="AC9" s="64">
        <v>5712</v>
      </c>
      <c r="AD9" s="64">
        <v>6283</v>
      </c>
      <c r="AE9" s="64">
        <v>6325</v>
      </c>
      <c r="AF9" s="64">
        <v>8472</v>
      </c>
      <c r="AG9" s="64">
        <v>7981</v>
      </c>
      <c r="AH9" s="64">
        <v>7734</v>
      </c>
      <c r="AI9" s="64">
        <v>8698</v>
      </c>
      <c r="AJ9" s="72">
        <v>7464</v>
      </c>
      <c r="AK9" s="64">
        <v>8449</v>
      </c>
      <c r="AL9" s="64">
        <v>9214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</row>
    <row r="10" spans="1:131" s="31" customFormat="1" ht="12.75">
      <c r="A10" s="65" t="s">
        <v>47</v>
      </c>
      <c r="B10" s="64">
        <v>16110</v>
      </c>
      <c r="C10" s="64">
        <v>17975</v>
      </c>
      <c r="D10" s="64">
        <v>20117</v>
      </c>
      <c r="E10" s="64">
        <v>21889</v>
      </c>
      <c r="F10" s="64">
        <v>26817</v>
      </c>
      <c r="G10" s="64">
        <v>29373</v>
      </c>
      <c r="H10" s="64">
        <v>34040</v>
      </c>
      <c r="I10" s="64">
        <v>40658</v>
      </c>
      <c r="J10" s="64">
        <v>46898</v>
      </c>
      <c r="K10" s="64">
        <v>44918</v>
      </c>
      <c r="L10" s="64">
        <v>56058</v>
      </c>
      <c r="M10" s="64">
        <v>75394</v>
      </c>
      <c r="N10" s="64">
        <v>82043</v>
      </c>
      <c r="O10" s="64">
        <v>81403</v>
      </c>
      <c r="P10" s="64">
        <v>73117</v>
      </c>
      <c r="Q10" s="72">
        <v>74658</v>
      </c>
      <c r="R10" s="64">
        <v>73247</v>
      </c>
      <c r="S10" s="64">
        <v>78409</v>
      </c>
      <c r="T10" s="2"/>
      <c r="U10" s="64">
        <v>16274</v>
      </c>
      <c r="V10" s="64">
        <v>19124</v>
      </c>
      <c r="W10" s="64">
        <v>20955</v>
      </c>
      <c r="X10" s="64">
        <v>22373</v>
      </c>
      <c r="Y10" s="64">
        <v>27422</v>
      </c>
      <c r="Z10" s="64">
        <v>30075</v>
      </c>
      <c r="AA10" s="64">
        <v>34834</v>
      </c>
      <c r="AB10" s="64">
        <v>41769</v>
      </c>
      <c r="AC10" s="64">
        <v>48194</v>
      </c>
      <c r="AD10" s="64">
        <v>46093</v>
      </c>
      <c r="AE10" s="64">
        <v>51765</v>
      </c>
      <c r="AF10" s="64">
        <v>63918</v>
      </c>
      <c r="AG10" s="64">
        <v>64784</v>
      </c>
      <c r="AH10" s="64">
        <v>71550</v>
      </c>
      <c r="AI10" s="64">
        <v>70598</v>
      </c>
      <c r="AJ10" s="72">
        <v>73135</v>
      </c>
      <c r="AK10" s="64">
        <v>76990</v>
      </c>
      <c r="AL10" s="64">
        <v>82265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</row>
    <row r="11" spans="1:131" s="31" customFormat="1" ht="12.75">
      <c r="A11" s="65" t="s">
        <v>116</v>
      </c>
      <c r="B11" s="64">
        <v>31883</v>
      </c>
      <c r="C11" s="64">
        <v>34472</v>
      </c>
      <c r="D11" s="64">
        <v>37149</v>
      </c>
      <c r="E11" s="64">
        <v>36661</v>
      </c>
      <c r="F11" s="64">
        <v>38523</v>
      </c>
      <c r="G11" s="64">
        <v>41626</v>
      </c>
      <c r="H11" s="64">
        <v>41865</v>
      </c>
      <c r="I11" s="64">
        <v>41905</v>
      </c>
      <c r="J11" s="64">
        <v>45355</v>
      </c>
      <c r="K11" s="64">
        <v>46144</v>
      </c>
      <c r="L11" s="64">
        <v>50271</v>
      </c>
      <c r="M11" s="64">
        <v>52770</v>
      </c>
      <c r="N11" s="64">
        <v>67036</v>
      </c>
      <c r="O11" s="64">
        <v>60014</v>
      </c>
      <c r="P11" s="64">
        <v>66822</v>
      </c>
      <c r="Q11" s="72">
        <v>69261</v>
      </c>
      <c r="R11" s="64">
        <v>80473</v>
      </c>
      <c r="S11" s="64">
        <v>86528</v>
      </c>
      <c r="T11" s="2"/>
      <c r="U11" s="64">
        <v>33704</v>
      </c>
      <c r="V11" s="64">
        <v>35750</v>
      </c>
      <c r="W11" s="64">
        <v>37677</v>
      </c>
      <c r="X11" s="64">
        <v>38257</v>
      </c>
      <c r="Y11" s="64">
        <v>39405</v>
      </c>
      <c r="Z11" s="64">
        <v>42734</v>
      </c>
      <c r="AA11" s="64">
        <v>42167</v>
      </c>
      <c r="AB11" s="64">
        <v>40778</v>
      </c>
      <c r="AC11" s="64">
        <v>43544</v>
      </c>
      <c r="AD11" s="64">
        <v>46150</v>
      </c>
      <c r="AE11" s="64">
        <v>51105</v>
      </c>
      <c r="AF11" s="64">
        <v>53179</v>
      </c>
      <c r="AG11" s="64">
        <v>66684</v>
      </c>
      <c r="AH11" s="64">
        <v>59288</v>
      </c>
      <c r="AI11" s="64">
        <v>68639</v>
      </c>
      <c r="AJ11" s="72">
        <v>73814</v>
      </c>
      <c r="AK11" s="64">
        <v>84641</v>
      </c>
      <c r="AL11" s="64">
        <v>91655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</row>
    <row r="12" spans="1:131" s="31" customFormat="1" ht="12.75">
      <c r="A12" s="66" t="s">
        <v>48</v>
      </c>
      <c r="B12" s="64">
        <v>88040</v>
      </c>
      <c r="C12" s="64">
        <v>107242</v>
      </c>
      <c r="D12" s="64">
        <v>102910</v>
      </c>
      <c r="E12" s="64">
        <v>98674</v>
      </c>
      <c r="F12" s="64">
        <v>98492</v>
      </c>
      <c r="G12" s="64">
        <v>111097</v>
      </c>
      <c r="H12" s="64">
        <v>117611</v>
      </c>
      <c r="I12" s="64">
        <v>134271</v>
      </c>
      <c r="J12" s="64">
        <v>149994</v>
      </c>
      <c r="K12" s="64">
        <v>193252</v>
      </c>
      <c r="L12" s="64">
        <v>189512</v>
      </c>
      <c r="M12" s="64">
        <v>188022</v>
      </c>
      <c r="N12" s="64">
        <v>243740</v>
      </c>
      <c r="O12" s="64">
        <v>191633</v>
      </c>
      <c r="P12" s="64">
        <v>217354</v>
      </c>
      <c r="Q12" s="72">
        <v>221180</v>
      </c>
      <c r="R12" s="64">
        <v>233469</v>
      </c>
      <c r="S12" s="64">
        <v>249618</v>
      </c>
      <c r="T12" s="2"/>
      <c r="U12" s="64">
        <v>162295</v>
      </c>
      <c r="V12" s="64">
        <v>182495</v>
      </c>
      <c r="W12" s="64">
        <v>173388</v>
      </c>
      <c r="X12" s="64">
        <v>162788</v>
      </c>
      <c r="Y12" s="64">
        <v>167163</v>
      </c>
      <c r="Z12" s="64">
        <v>191300</v>
      </c>
      <c r="AA12" s="64">
        <v>229776</v>
      </c>
      <c r="AB12" s="64">
        <v>252356</v>
      </c>
      <c r="AC12" s="64">
        <v>286787</v>
      </c>
      <c r="AD12" s="64">
        <v>320878</v>
      </c>
      <c r="AE12" s="64">
        <v>325638</v>
      </c>
      <c r="AF12" s="64">
        <v>333554</v>
      </c>
      <c r="AG12" s="64">
        <v>394595</v>
      </c>
      <c r="AH12" s="64">
        <v>526186</v>
      </c>
      <c r="AI12" s="64">
        <v>563957</v>
      </c>
      <c r="AJ12" s="72">
        <v>569265</v>
      </c>
      <c r="AK12" s="64">
        <v>416912</v>
      </c>
      <c r="AL12" s="64">
        <v>449536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</row>
    <row r="13" spans="1:131" s="31" customFormat="1" ht="12.75">
      <c r="A13" s="65" t="s">
        <v>49</v>
      </c>
      <c r="B13" s="67">
        <v>46254</v>
      </c>
      <c r="C13" s="67">
        <v>50351</v>
      </c>
      <c r="D13" s="67">
        <v>51324</v>
      </c>
      <c r="E13" s="67">
        <v>50356</v>
      </c>
      <c r="F13" s="67">
        <v>50037</v>
      </c>
      <c r="G13" s="67">
        <v>59033</v>
      </c>
      <c r="H13" s="67">
        <v>75576</v>
      </c>
      <c r="I13" s="67">
        <v>86394</v>
      </c>
      <c r="J13" s="67">
        <v>87230</v>
      </c>
      <c r="K13" s="67">
        <v>92413</v>
      </c>
      <c r="L13" s="67">
        <v>113590</v>
      </c>
      <c r="M13" s="67">
        <v>124444</v>
      </c>
      <c r="N13" s="67">
        <v>125349</v>
      </c>
      <c r="O13" s="67">
        <v>147789</v>
      </c>
      <c r="P13" s="67">
        <v>112719</v>
      </c>
      <c r="Q13" s="165">
        <v>124514</v>
      </c>
      <c r="R13" s="142">
        <v>145412</v>
      </c>
      <c r="S13" s="142">
        <v>165355</v>
      </c>
      <c r="T13" s="2"/>
      <c r="U13" s="67">
        <v>27772</v>
      </c>
      <c r="V13" s="67">
        <v>25608</v>
      </c>
      <c r="W13" s="67">
        <v>30759</v>
      </c>
      <c r="X13" s="67">
        <v>32873</v>
      </c>
      <c r="Y13" s="67">
        <v>30139</v>
      </c>
      <c r="Z13" s="67">
        <v>34905</v>
      </c>
      <c r="AA13" s="67">
        <v>40477</v>
      </c>
      <c r="AB13" s="67">
        <v>46194</v>
      </c>
      <c r="AC13" s="67">
        <v>42912</v>
      </c>
      <c r="AD13" s="67">
        <v>46561</v>
      </c>
      <c r="AE13" s="67">
        <v>59092</v>
      </c>
      <c r="AF13" s="67">
        <v>67919</v>
      </c>
      <c r="AG13" s="67">
        <v>63043</v>
      </c>
      <c r="AH13" s="67">
        <v>87334</v>
      </c>
      <c r="AI13" s="67">
        <v>75891</v>
      </c>
      <c r="AJ13" s="165">
        <v>84051</v>
      </c>
      <c r="AK13" s="142">
        <v>101585</v>
      </c>
      <c r="AL13" s="142">
        <v>120271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</row>
    <row r="14" spans="1:131" s="31" customFormat="1" ht="12.75">
      <c r="A14" s="68" t="s">
        <v>50</v>
      </c>
      <c r="B14" s="69">
        <v>184097</v>
      </c>
      <c r="C14" s="69">
        <v>211694</v>
      </c>
      <c r="D14" s="69">
        <v>213365</v>
      </c>
      <c r="E14" s="69">
        <v>209944</v>
      </c>
      <c r="F14" s="69">
        <v>216392</v>
      </c>
      <c r="G14" s="69">
        <v>243242</v>
      </c>
      <c r="H14" s="69">
        <v>272936</v>
      </c>
      <c r="I14" s="69">
        <v>306384</v>
      </c>
      <c r="J14" s="69">
        <v>333115</v>
      </c>
      <c r="K14" s="69">
        <v>381867</v>
      </c>
      <c r="L14" s="69">
        <v>416294</v>
      </c>
      <c r="M14" s="69">
        <v>449447</v>
      </c>
      <c r="N14" s="143">
        <v>527621</v>
      </c>
      <c r="O14" s="143">
        <v>543250</v>
      </c>
      <c r="P14" s="143">
        <v>564774</v>
      </c>
      <c r="Q14" s="166">
        <v>579326</v>
      </c>
      <c r="R14" s="143">
        <v>629919</v>
      </c>
      <c r="S14" s="143">
        <v>658782</v>
      </c>
      <c r="T14" s="2"/>
      <c r="U14" s="69">
        <v>244091</v>
      </c>
      <c r="V14" s="69">
        <v>266870</v>
      </c>
      <c r="W14" s="69">
        <v>268289</v>
      </c>
      <c r="X14" s="69">
        <v>261718</v>
      </c>
      <c r="Y14" s="69">
        <v>268209</v>
      </c>
      <c r="Z14" s="69">
        <v>303076</v>
      </c>
      <c r="AA14" s="69">
        <v>351768</v>
      </c>
      <c r="AB14" s="69">
        <v>385919</v>
      </c>
      <c r="AC14" s="69">
        <v>427149</v>
      </c>
      <c r="AD14" s="69">
        <v>465965</v>
      </c>
      <c r="AE14" s="69">
        <v>493925</v>
      </c>
      <c r="AF14" s="69">
        <v>527042</v>
      </c>
      <c r="AG14" s="69">
        <v>597087</v>
      </c>
      <c r="AH14" s="69">
        <v>752092</v>
      </c>
      <c r="AI14" s="69">
        <v>787783</v>
      </c>
      <c r="AJ14" s="166">
        <v>807729</v>
      </c>
      <c r="AK14" s="143">
        <v>688577</v>
      </c>
      <c r="AL14" s="143">
        <v>752941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</row>
    <row r="15" spans="1:131" s="31" customFormat="1" ht="12.75">
      <c r="A15" s="63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64"/>
      <c r="O15" s="64"/>
      <c r="P15" s="64"/>
      <c r="Q15" s="72"/>
      <c r="R15" s="64"/>
      <c r="S15" s="64"/>
      <c r="T15" s="2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2"/>
      <c r="AK15" s="64"/>
      <c r="AL15" s="64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</row>
    <row r="16" spans="1:131" s="31" customFormat="1" ht="12.75">
      <c r="A16" s="63" t="s">
        <v>10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72"/>
      <c r="R16" s="64"/>
      <c r="S16" s="64"/>
      <c r="T16" s="2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72"/>
      <c r="AK16" s="64"/>
      <c r="AL16" s="64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</row>
    <row r="17" spans="1:131" s="31" customFormat="1" ht="12.75">
      <c r="A17" s="71" t="s">
        <v>51</v>
      </c>
      <c r="B17" s="72">
        <v>7854</v>
      </c>
      <c r="C17" s="72">
        <v>8398</v>
      </c>
      <c r="D17" s="72">
        <v>8562</v>
      </c>
      <c r="E17" s="73">
        <v>8688</v>
      </c>
      <c r="F17" s="73">
        <v>8648</v>
      </c>
      <c r="G17" s="73">
        <v>8917</v>
      </c>
      <c r="H17" s="73">
        <v>9331</v>
      </c>
      <c r="I17" s="73">
        <v>9942</v>
      </c>
      <c r="J17" s="73">
        <v>10620</v>
      </c>
      <c r="K17" s="73">
        <v>11002</v>
      </c>
      <c r="L17" s="73">
        <v>11598</v>
      </c>
      <c r="M17" s="73">
        <v>11833</v>
      </c>
      <c r="N17" s="73">
        <v>11718</v>
      </c>
      <c r="O17" s="73">
        <v>12070</v>
      </c>
      <c r="P17" s="73">
        <v>12718</v>
      </c>
      <c r="Q17" s="73">
        <v>13474</v>
      </c>
      <c r="R17" s="73">
        <v>14631</v>
      </c>
      <c r="S17" s="73">
        <v>15243</v>
      </c>
      <c r="T17" s="28"/>
      <c r="U17" s="72">
        <v>8408</v>
      </c>
      <c r="V17" s="72">
        <v>8896</v>
      </c>
      <c r="W17" s="72">
        <v>9036</v>
      </c>
      <c r="X17" s="73">
        <v>9192</v>
      </c>
      <c r="Y17" s="73">
        <v>9155</v>
      </c>
      <c r="Z17" s="73">
        <v>9440</v>
      </c>
      <c r="AA17" s="73">
        <v>10396</v>
      </c>
      <c r="AB17" s="73">
        <v>10953</v>
      </c>
      <c r="AC17" s="73">
        <v>11738</v>
      </c>
      <c r="AD17" s="73">
        <v>12237</v>
      </c>
      <c r="AE17" s="73">
        <v>13316</v>
      </c>
      <c r="AF17" s="73">
        <v>13627</v>
      </c>
      <c r="AG17" s="73">
        <v>13621</v>
      </c>
      <c r="AH17" s="73">
        <v>14085</v>
      </c>
      <c r="AI17" s="73">
        <v>15113</v>
      </c>
      <c r="AJ17" s="73">
        <v>16818</v>
      </c>
      <c r="AK17" s="73">
        <v>18704</v>
      </c>
      <c r="AL17" s="73">
        <v>19443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</row>
    <row r="18" spans="1:131" s="31" customFormat="1" ht="12.75">
      <c r="A18" s="71" t="s">
        <v>52</v>
      </c>
      <c r="B18" s="72">
        <v>17732</v>
      </c>
      <c r="C18" s="72">
        <v>19417</v>
      </c>
      <c r="D18" s="72">
        <v>21437</v>
      </c>
      <c r="E18" s="73">
        <v>22448</v>
      </c>
      <c r="F18" s="73">
        <v>23332</v>
      </c>
      <c r="G18" s="73">
        <v>23500</v>
      </c>
      <c r="H18" s="73">
        <v>24847</v>
      </c>
      <c r="I18" s="73">
        <v>25639</v>
      </c>
      <c r="J18" s="73">
        <v>25547</v>
      </c>
      <c r="K18" s="73">
        <v>25692</v>
      </c>
      <c r="L18" s="73">
        <v>26322</v>
      </c>
      <c r="M18" s="73">
        <v>27295</v>
      </c>
      <c r="N18" s="73">
        <v>43268</v>
      </c>
      <c r="O18" s="73">
        <v>43311</v>
      </c>
      <c r="P18" s="73">
        <v>46065</v>
      </c>
      <c r="Q18" s="73">
        <v>49219</v>
      </c>
      <c r="R18" s="73">
        <v>50675</v>
      </c>
      <c r="S18" s="73">
        <v>53892</v>
      </c>
      <c r="T18" s="28"/>
      <c r="U18" s="72">
        <v>19590</v>
      </c>
      <c r="V18" s="72">
        <v>21187</v>
      </c>
      <c r="W18" s="72">
        <v>23204</v>
      </c>
      <c r="X18" s="73">
        <v>24449</v>
      </c>
      <c r="Y18" s="73">
        <v>25445</v>
      </c>
      <c r="Z18" s="73">
        <v>25742</v>
      </c>
      <c r="AA18" s="73">
        <v>27003</v>
      </c>
      <c r="AB18" s="73">
        <v>27877</v>
      </c>
      <c r="AC18" s="73">
        <v>27779</v>
      </c>
      <c r="AD18" s="73">
        <v>28112</v>
      </c>
      <c r="AE18" s="73">
        <v>29073</v>
      </c>
      <c r="AF18" s="73">
        <v>30045</v>
      </c>
      <c r="AG18" s="73">
        <v>47353</v>
      </c>
      <c r="AH18" s="73">
        <v>47749</v>
      </c>
      <c r="AI18" s="73">
        <v>50731</v>
      </c>
      <c r="AJ18" s="73">
        <v>53831</v>
      </c>
      <c r="AK18" s="73">
        <v>55414</v>
      </c>
      <c r="AL18" s="73">
        <v>59082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</row>
    <row r="19" spans="1:131" s="31" customFormat="1" ht="12.75">
      <c r="A19" s="71" t="s">
        <v>144</v>
      </c>
      <c r="B19" s="72">
        <v>32448</v>
      </c>
      <c r="C19" s="72">
        <v>33796</v>
      </c>
      <c r="D19" s="72">
        <v>36356</v>
      </c>
      <c r="E19" s="73">
        <v>38638</v>
      </c>
      <c r="F19" s="73">
        <v>40328</v>
      </c>
      <c r="G19" s="73">
        <v>40288</v>
      </c>
      <c r="H19" s="73">
        <v>41243</v>
      </c>
      <c r="I19" s="73">
        <v>51889</v>
      </c>
      <c r="J19" s="73">
        <v>56217</v>
      </c>
      <c r="K19" s="73">
        <v>58573</v>
      </c>
      <c r="L19" s="73">
        <v>62020</v>
      </c>
      <c r="M19" s="73">
        <v>66582</v>
      </c>
      <c r="N19" s="73">
        <v>72147</v>
      </c>
      <c r="O19" s="73">
        <v>74387</v>
      </c>
      <c r="P19" s="73">
        <v>81255</v>
      </c>
      <c r="Q19" s="73">
        <v>84627</v>
      </c>
      <c r="R19" s="73">
        <v>88607</v>
      </c>
      <c r="S19" s="73">
        <v>93778</v>
      </c>
      <c r="T19" s="28"/>
      <c r="U19" s="72">
        <v>32448</v>
      </c>
      <c r="V19" s="72">
        <v>33796</v>
      </c>
      <c r="W19" s="72">
        <v>36356</v>
      </c>
      <c r="X19" s="73">
        <v>38638</v>
      </c>
      <c r="Y19" s="73">
        <v>40328</v>
      </c>
      <c r="Z19" s="73">
        <v>40288</v>
      </c>
      <c r="AA19" s="73">
        <v>41243</v>
      </c>
      <c r="AB19" s="73">
        <v>51889</v>
      </c>
      <c r="AC19" s="73">
        <v>56217</v>
      </c>
      <c r="AD19" s="73">
        <v>58573</v>
      </c>
      <c r="AE19" s="73">
        <v>62020</v>
      </c>
      <c r="AF19" s="73">
        <v>66582</v>
      </c>
      <c r="AG19" s="73">
        <v>72147</v>
      </c>
      <c r="AH19" s="73">
        <v>74387</v>
      </c>
      <c r="AI19" s="73">
        <v>81255</v>
      </c>
      <c r="AJ19" s="73">
        <v>84627</v>
      </c>
      <c r="AK19" s="73">
        <v>88607</v>
      </c>
      <c r="AL19" s="73">
        <v>93739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</row>
    <row r="20" spans="1:131" s="31" customFormat="1" ht="12.75">
      <c r="A20" s="74" t="s">
        <v>145</v>
      </c>
      <c r="B20" s="72">
        <v>9693</v>
      </c>
      <c r="C20" s="72">
        <v>10572</v>
      </c>
      <c r="D20" s="72">
        <v>11341</v>
      </c>
      <c r="E20" s="73">
        <v>11917</v>
      </c>
      <c r="F20" s="73">
        <v>12534</v>
      </c>
      <c r="G20" s="73">
        <v>12610</v>
      </c>
      <c r="H20" s="73">
        <v>13097</v>
      </c>
      <c r="I20" s="73">
        <v>13623</v>
      </c>
      <c r="J20" s="73">
        <v>14281</v>
      </c>
      <c r="K20" s="73">
        <v>15013</v>
      </c>
      <c r="L20" s="73">
        <v>15533</v>
      </c>
      <c r="M20" s="73">
        <v>15336</v>
      </c>
      <c r="N20" s="73">
        <v>17121</v>
      </c>
      <c r="O20" s="73">
        <v>17714</v>
      </c>
      <c r="P20" s="73">
        <v>18417</v>
      </c>
      <c r="Q20" s="73">
        <v>20040</v>
      </c>
      <c r="R20" s="73">
        <v>22143</v>
      </c>
      <c r="S20" s="73">
        <v>23950</v>
      </c>
      <c r="T20" s="28"/>
      <c r="U20" s="72">
        <v>12393</v>
      </c>
      <c r="V20" s="72">
        <v>13860</v>
      </c>
      <c r="W20" s="72">
        <v>15570</v>
      </c>
      <c r="X20" s="73">
        <v>17191</v>
      </c>
      <c r="Y20" s="73">
        <v>18659</v>
      </c>
      <c r="Z20" s="73">
        <v>21087</v>
      </c>
      <c r="AA20" s="73">
        <v>26990</v>
      </c>
      <c r="AB20" s="73">
        <v>31307</v>
      </c>
      <c r="AC20" s="73">
        <v>36385</v>
      </c>
      <c r="AD20" s="73">
        <v>42475</v>
      </c>
      <c r="AE20" s="73">
        <v>54689</v>
      </c>
      <c r="AF20" s="73">
        <v>61201</v>
      </c>
      <c r="AG20" s="73">
        <v>67600</v>
      </c>
      <c r="AH20" s="73">
        <v>69481</v>
      </c>
      <c r="AI20" s="73">
        <v>72469</v>
      </c>
      <c r="AJ20" s="73">
        <v>78806</v>
      </c>
      <c r="AK20" s="73">
        <v>88068</v>
      </c>
      <c r="AL20" s="73">
        <v>96146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</row>
    <row r="21" spans="1:131" s="31" customFormat="1" ht="12.75">
      <c r="A21" s="71" t="s">
        <v>53</v>
      </c>
      <c r="B21" s="72">
        <v>2300</v>
      </c>
      <c r="C21" s="72">
        <v>3050</v>
      </c>
      <c r="D21" s="72">
        <v>4032</v>
      </c>
      <c r="E21" s="73">
        <v>4385</v>
      </c>
      <c r="F21" s="73">
        <v>5501</v>
      </c>
      <c r="G21" s="73">
        <v>5636</v>
      </c>
      <c r="H21" s="73">
        <v>6183</v>
      </c>
      <c r="I21" s="73">
        <v>6544</v>
      </c>
      <c r="J21" s="73">
        <v>7281</v>
      </c>
      <c r="K21" s="73">
        <v>7452</v>
      </c>
      <c r="L21" s="73">
        <v>7895</v>
      </c>
      <c r="M21" s="73">
        <v>8751</v>
      </c>
      <c r="N21" s="73">
        <v>9066</v>
      </c>
      <c r="O21" s="73">
        <v>9795</v>
      </c>
      <c r="P21" s="73">
        <v>11106</v>
      </c>
      <c r="Q21" s="73">
        <v>11925</v>
      </c>
      <c r="R21" s="73">
        <v>13228</v>
      </c>
      <c r="S21" s="73">
        <v>13874</v>
      </c>
      <c r="T21" s="28"/>
      <c r="U21" s="72">
        <v>2626</v>
      </c>
      <c r="V21" s="72">
        <v>3534</v>
      </c>
      <c r="W21" s="72">
        <v>4555</v>
      </c>
      <c r="X21" s="73">
        <v>5329</v>
      </c>
      <c r="Y21" s="73">
        <v>6736</v>
      </c>
      <c r="Z21" s="73">
        <v>7822</v>
      </c>
      <c r="AA21" s="73">
        <v>8536</v>
      </c>
      <c r="AB21" s="73">
        <v>8678</v>
      </c>
      <c r="AC21" s="73">
        <v>9831</v>
      </c>
      <c r="AD21" s="73">
        <v>10360</v>
      </c>
      <c r="AE21" s="73">
        <v>11571</v>
      </c>
      <c r="AF21" s="73">
        <v>12712</v>
      </c>
      <c r="AG21" s="73">
        <v>13059</v>
      </c>
      <c r="AH21" s="73">
        <v>13674</v>
      </c>
      <c r="AI21" s="73">
        <v>15008</v>
      </c>
      <c r="AJ21" s="73">
        <v>15810</v>
      </c>
      <c r="AK21" s="73">
        <v>17113</v>
      </c>
      <c r="AL21" s="73">
        <v>17575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</row>
    <row r="22" spans="1:131" s="31" customFormat="1" ht="12.75">
      <c r="A22" s="71" t="s">
        <v>54</v>
      </c>
      <c r="B22" s="72">
        <v>192</v>
      </c>
      <c r="C22" s="72">
        <v>167</v>
      </c>
      <c r="D22" s="72">
        <v>504</v>
      </c>
      <c r="E22" s="73">
        <v>472</v>
      </c>
      <c r="F22" s="73">
        <v>181</v>
      </c>
      <c r="G22" s="73">
        <v>195</v>
      </c>
      <c r="H22" s="73">
        <v>183</v>
      </c>
      <c r="I22" s="73">
        <v>187</v>
      </c>
      <c r="J22" s="73">
        <v>164</v>
      </c>
      <c r="K22" s="73">
        <v>112</v>
      </c>
      <c r="L22" s="73">
        <v>173</v>
      </c>
      <c r="M22" s="73">
        <v>160</v>
      </c>
      <c r="N22" s="73">
        <v>209</v>
      </c>
      <c r="O22" s="73">
        <v>192</v>
      </c>
      <c r="P22" s="73">
        <v>206</v>
      </c>
      <c r="Q22" s="73">
        <v>219</v>
      </c>
      <c r="R22" s="73">
        <v>228</v>
      </c>
      <c r="S22" s="73">
        <v>222</v>
      </c>
      <c r="T22" s="28"/>
      <c r="U22" s="72">
        <v>430</v>
      </c>
      <c r="V22" s="72">
        <v>380</v>
      </c>
      <c r="W22" s="72">
        <v>729</v>
      </c>
      <c r="X22" s="73">
        <v>655</v>
      </c>
      <c r="Y22" s="73">
        <v>377</v>
      </c>
      <c r="Z22" s="73">
        <v>368</v>
      </c>
      <c r="AA22" s="73">
        <v>375</v>
      </c>
      <c r="AB22" s="73">
        <v>387</v>
      </c>
      <c r="AC22" s="73">
        <v>377</v>
      </c>
      <c r="AD22" s="73">
        <v>281</v>
      </c>
      <c r="AE22" s="73">
        <v>341</v>
      </c>
      <c r="AF22" s="73">
        <v>340</v>
      </c>
      <c r="AG22" s="73">
        <v>369</v>
      </c>
      <c r="AH22" s="73">
        <v>348</v>
      </c>
      <c r="AI22" s="73">
        <v>365</v>
      </c>
      <c r="AJ22" s="73">
        <v>343</v>
      </c>
      <c r="AK22" s="73">
        <v>327</v>
      </c>
      <c r="AL22" s="73">
        <v>332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</row>
    <row r="23" spans="1:131" s="31" customFormat="1" ht="12.75">
      <c r="A23" s="71" t="s">
        <v>55</v>
      </c>
      <c r="B23" s="72">
        <v>6307</v>
      </c>
      <c r="C23" s="72">
        <v>6225</v>
      </c>
      <c r="D23" s="72">
        <v>6529</v>
      </c>
      <c r="E23" s="73">
        <v>6874</v>
      </c>
      <c r="F23" s="73">
        <v>7339</v>
      </c>
      <c r="G23" s="73">
        <v>7926</v>
      </c>
      <c r="H23" s="73">
        <v>8253</v>
      </c>
      <c r="I23" s="73">
        <v>8415</v>
      </c>
      <c r="J23" s="73">
        <v>8567</v>
      </c>
      <c r="K23" s="73">
        <v>8548</v>
      </c>
      <c r="L23" s="73">
        <v>8645</v>
      </c>
      <c r="M23" s="73">
        <v>8804</v>
      </c>
      <c r="N23" s="73">
        <v>9783</v>
      </c>
      <c r="O23" s="73">
        <v>10606</v>
      </c>
      <c r="P23" s="73">
        <v>11686</v>
      </c>
      <c r="Q23" s="73">
        <v>12705</v>
      </c>
      <c r="R23" s="73">
        <v>12311</v>
      </c>
      <c r="S23" s="73">
        <v>13125</v>
      </c>
      <c r="T23" s="28"/>
      <c r="U23" s="72">
        <v>6440</v>
      </c>
      <c r="V23" s="72">
        <v>6364</v>
      </c>
      <c r="W23" s="72">
        <v>6641</v>
      </c>
      <c r="X23" s="73">
        <v>6987</v>
      </c>
      <c r="Y23" s="73">
        <v>7460</v>
      </c>
      <c r="Z23" s="73">
        <v>8038</v>
      </c>
      <c r="AA23" s="73">
        <v>8371</v>
      </c>
      <c r="AB23" s="73">
        <v>8531</v>
      </c>
      <c r="AC23" s="73">
        <v>8711</v>
      </c>
      <c r="AD23" s="73">
        <v>8689</v>
      </c>
      <c r="AE23" s="73">
        <v>8831</v>
      </c>
      <c r="AF23" s="73">
        <v>9003</v>
      </c>
      <c r="AG23" s="73">
        <v>9987</v>
      </c>
      <c r="AH23" s="73">
        <v>10850</v>
      </c>
      <c r="AI23" s="73">
        <v>11979</v>
      </c>
      <c r="AJ23" s="73">
        <v>12976</v>
      </c>
      <c r="AK23" s="73">
        <v>12579</v>
      </c>
      <c r="AL23" s="73">
        <v>13407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</row>
    <row r="24" spans="1:131" s="113" customFormat="1" ht="12.75">
      <c r="A24" s="71" t="s">
        <v>146</v>
      </c>
      <c r="B24" s="72">
        <v>26</v>
      </c>
      <c r="C24" s="72">
        <v>31</v>
      </c>
      <c r="D24" s="72">
        <v>119</v>
      </c>
      <c r="E24" s="73">
        <v>104</v>
      </c>
      <c r="F24" s="73">
        <v>37</v>
      </c>
      <c r="G24" s="73">
        <v>33</v>
      </c>
      <c r="H24" s="73">
        <v>36</v>
      </c>
      <c r="I24" s="73">
        <v>44</v>
      </c>
      <c r="J24" s="73">
        <v>49</v>
      </c>
      <c r="K24" s="73">
        <v>54</v>
      </c>
      <c r="L24" s="73">
        <v>36</v>
      </c>
      <c r="M24" s="73">
        <v>27</v>
      </c>
      <c r="N24" s="73">
        <v>31</v>
      </c>
      <c r="O24" s="73">
        <v>35</v>
      </c>
      <c r="P24" s="73">
        <v>16</v>
      </c>
      <c r="Q24" s="73">
        <v>6</v>
      </c>
      <c r="R24" s="73">
        <v>5</v>
      </c>
      <c r="S24" s="73">
        <v>6</v>
      </c>
      <c r="T24" s="28"/>
      <c r="U24" s="72">
        <v>26</v>
      </c>
      <c r="V24" s="72">
        <v>31</v>
      </c>
      <c r="W24" s="72">
        <v>119</v>
      </c>
      <c r="X24" s="73">
        <v>104</v>
      </c>
      <c r="Y24" s="73">
        <v>37</v>
      </c>
      <c r="Z24" s="73">
        <v>33</v>
      </c>
      <c r="AA24" s="73">
        <v>36</v>
      </c>
      <c r="AB24" s="73">
        <v>44</v>
      </c>
      <c r="AC24" s="73">
        <v>49</v>
      </c>
      <c r="AD24" s="73">
        <v>54</v>
      </c>
      <c r="AE24" s="73">
        <v>36</v>
      </c>
      <c r="AF24" s="73">
        <v>27</v>
      </c>
      <c r="AG24" s="73">
        <v>31</v>
      </c>
      <c r="AH24" s="73">
        <v>35</v>
      </c>
      <c r="AI24" s="73">
        <v>16</v>
      </c>
      <c r="AJ24" s="73">
        <v>6</v>
      </c>
      <c r="AK24" s="73">
        <v>5</v>
      </c>
      <c r="AL24" s="73">
        <v>6</v>
      </c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29"/>
      <c r="DQ24" s="29"/>
      <c r="DR24" s="29"/>
      <c r="DS24" s="29"/>
      <c r="DT24" s="29"/>
      <c r="DU24" s="29"/>
      <c r="DV24" s="29"/>
      <c r="DW24" s="29"/>
      <c r="DX24" s="29"/>
      <c r="DY24" s="29"/>
      <c r="DZ24" s="29"/>
      <c r="EA24" s="29"/>
    </row>
    <row r="25" spans="1:131" s="31" customFormat="1" ht="12.75">
      <c r="A25" s="71" t="s">
        <v>56</v>
      </c>
      <c r="B25" s="72">
        <v>8266</v>
      </c>
      <c r="C25" s="72">
        <v>9030</v>
      </c>
      <c r="D25" s="72">
        <v>9367</v>
      </c>
      <c r="E25" s="73">
        <v>9746</v>
      </c>
      <c r="F25" s="73">
        <v>10433</v>
      </c>
      <c r="G25" s="73">
        <v>10547</v>
      </c>
      <c r="H25" s="73">
        <v>10825</v>
      </c>
      <c r="I25" s="73">
        <v>11332</v>
      </c>
      <c r="J25" s="73">
        <v>11462</v>
      </c>
      <c r="K25" s="73">
        <v>11630</v>
      </c>
      <c r="L25" s="73">
        <v>11619</v>
      </c>
      <c r="M25" s="73">
        <v>11696</v>
      </c>
      <c r="N25" s="73">
        <v>11975</v>
      </c>
      <c r="O25" s="73">
        <v>11861</v>
      </c>
      <c r="P25" s="73">
        <v>12632</v>
      </c>
      <c r="Q25" s="73">
        <v>12618</v>
      </c>
      <c r="R25" s="73">
        <v>12772</v>
      </c>
      <c r="S25" s="73">
        <v>13172</v>
      </c>
      <c r="T25" s="28"/>
      <c r="U25" s="72">
        <v>8266</v>
      </c>
      <c r="V25" s="72">
        <v>9030</v>
      </c>
      <c r="W25" s="72">
        <v>9367</v>
      </c>
      <c r="X25" s="73">
        <v>9746</v>
      </c>
      <c r="Y25" s="73">
        <v>10433</v>
      </c>
      <c r="Z25" s="73">
        <v>10547</v>
      </c>
      <c r="AA25" s="73">
        <v>10825</v>
      </c>
      <c r="AB25" s="73">
        <v>11332</v>
      </c>
      <c r="AC25" s="73">
        <v>11462</v>
      </c>
      <c r="AD25" s="73">
        <v>11630</v>
      </c>
      <c r="AE25" s="73">
        <v>11619</v>
      </c>
      <c r="AF25" s="73">
        <v>11696</v>
      </c>
      <c r="AG25" s="73">
        <v>11975</v>
      </c>
      <c r="AH25" s="73">
        <v>11861</v>
      </c>
      <c r="AI25" s="73">
        <v>12632</v>
      </c>
      <c r="AJ25" s="73">
        <v>12618</v>
      </c>
      <c r="AK25" s="73">
        <v>12772</v>
      </c>
      <c r="AL25" s="73">
        <v>13172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</row>
    <row r="26" spans="1:131" s="113" customFormat="1" ht="12.75">
      <c r="A26" s="71" t="s">
        <v>147</v>
      </c>
      <c r="B26" s="72">
        <v>658</v>
      </c>
      <c r="C26" s="72">
        <v>131</v>
      </c>
      <c r="D26" s="72">
        <v>151</v>
      </c>
      <c r="E26" s="73">
        <v>154</v>
      </c>
      <c r="F26" s="73">
        <v>90</v>
      </c>
      <c r="G26" s="73">
        <v>110</v>
      </c>
      <c r="H26" s="73">
        <v>95</v>
      </c>
      <c r="I26" s="73">
        <v>129</v>
      </c>
      <c r="J26" s="73">
        <v>257</v>
      </c>
      <c r="K26" s="73">
        <v>195</v>
      </c>
      <c r="L26" s="73">
        <v>145</v>
      </c>
      <c r="M26" s="73">
        <v>293</v>
      </c>
      <c r="N26" s="73">
        <v>269</v>
      </c>
      <c r="O26" s="73">
        <v>589</v>
      </c>
      <c r="P26" s="73">
        <v>307</v>
      </c>
      <c r="Q26" s="73">
        <v>131</v>
      </c>
      <c r="R26" s="73">
        <v>95</v>
      </c>
      <c r="S26" s="73">
        <v>48</v>
      </c>
      <c r="T26" s="28"/>
      <c r="U26" s="72">
        <v>668</v>
      </c>
      <c r="V26" s="72">
        <v>166</v>
      </c>
      <c r="W26" s="72">
        <v>203</v>
      </c>
      <c r="X26" s="73">
        <v>269</v>
      </c>
      <c r="Y26" s="73">
        <v>198</v>
      </c>
      <c r="Z26" s="73">
        <v>213</v>
      </c>
      <c r="AA26" s="73">
        <v>143</v>
      </c>
      <c r="AB26" s="73">
        <v>129</v>
      </c>
      <c r="AC26" s="73">
        <v>257</v>
      </c>
      <c r="AD26" s="73">
        <v>336</v>
      </c>
      <c r="AE26" s="73">
        <v>256</v>
      </c>
      <c r="AF26" s="73">
        <v>302</v>
      </c>
      <c r="AG26" s="73">
        <v>343</v>
      </c>
      <c r="AH26" s="73">
        <v>590</v>
      </c>
      <c r="AI26" s="73">
        <v>307</v>
      </c>
      <c r="AJ26" s="73">
        <v>138</v>
      </c>
      <c r="AK26" s="73">
        <v>104</v>
      </c>
      <c r="AL26" s="73">
        <v>49</v>
      </c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</row>
    <row r="27" spans="1:131" s="31" customFormat="1" ht="12.75">
      <c r="A27" s="71" t="s">
        <v>117</v>
      </c>
      <c r="B27" s="72">
        <v>0</v>
      </c>
      <c r="C27" s="72">
        <v>0</v>
      </c>
      <c r="D27" s="72">
        <v>0</v>
      </c>
      <c r="E27" s="72">
        <v>0</v>
      </c>
      <c r="F27" s="72">
        <v>0</v>
      </c>
      <c r="G27" s="72">
        <v>0</v>
      </c>
      <c r="H27" s="72">
        <v>0</v>
      </c>
      <c r="I27" s="72">
        <v>0</v>
      </c>
      <c r="J27" s="72">
        <v>0</v>
      </c>
      <c r="K27" s="72">
        <v>0</v>
      </c>
      <c r="L27" s="72">
        <v>0</v>
      </c>
      <c r="M27" s="72">
        <v>0</v>
      </c>
      <c r="N27" s="72">
        <v>0</v>
      </c>
      <c r="O27" s="72">
        <v>0</v>
      </c>
      <c r="P27" s="72">
        <v>0</v>
      </c>
      <c r="Q27" s="72">
        <v>0</v>
      </c>
      <c r="R27" s="72">
        <v>0</v>
      </c>
      <c r="S27" s="72">
        <v>0</v>
      </c>
      <c r="T27" s="28"/>
      <c r="U27" s="72">
        <v>0</v>
      </c>
      <c r="V27" s="72">
        <v>0</v>
      </c>
      <c r="W27" s="72">
        <v>0</v>
      </c>
      <c r="X27" s="72">
        <v>0</v>
      </c>
      <c r="Y27" s="72">
        <v>0</v>
      </c>
      <c r="Z27" s="72">
        <v>0</v>
      </c>
      <c r="AA27" s="72">
        <v>0</v>
      </c>
      <c r="AB27" s="72">
        <v>0</v>
      </c>
      <c r="AC27" s="72">
        <v>0</v>
      </c>
      <c r="AD27" s="72">
        <v>0</v>
      </c>
      <c r="AE27" s="72">
        <v>0</v>
      </c>
      <c r="AF27" s="72">
        <v>0</v>
      </c>
      <c r="AG27" s="72">
        <v>0</v>
      </c>
      <c r="AH27" s="72">
        <v>0</v>
      </c>
      <c r="AI27" s="72">
        <v>0</v>
      </c>
      <c r="AJ27" s="72">
        <v>0</v>
      </c>
      <c r="AK27" s="72">
        <v>0</v>
      </c>
      <c r="AL27" s="72">
        <v>0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</row>
    <row r="28" spans="1:131" s="31" customFormat="1" ht="12.75">
      <c r="A28" s="71" t="s">
        <v>57</v>
      </c>
      <c r="B28" s="75">
        <v>3574</v>
      </c>
      <c r="C28" s="75">
        <v>2801</v>
      </c>
      <c r="D28" s="75">
        <v>2832</v>
      </c>
      <c r="E28" s="75">
        <v>2272</v>
      </c>
      <c r="F28" s="75">
        <v>2725</v>
      </c>
      <c r="G28" s="75">
        <v>2755</v>
      </c>
      <c r="H28" s="75">
        <v>3179</v>
      </c>
      <c r="I28" s="75">
        <v>4723</v>
      </c>
      <c r="J28" s="75">
        <v>4332</v>
      </c>
      <c r="K28" s="75">
        <v>3607</v>
      </c>
      <c r="L28" s="75">
        <v>3290</v>
      </c>
      <c r="M28" s="75">
        <v>4289</v>
      </c>
      <c r="N28" s="165">
        <v>4695</v>
      </c>
      <c r="O28" s="165">
        <v>4248</v>
      </c>
      <c r="P28" s="165">
        <v>4941</v>
      </c>
      <c r="Q28" s="165">
        <v>5975</v>
      </c>
      <c r="R28" s="165">
        <v>6663</v>
      </c>
      <c r="S28" s="165">
        <v>6894</v>
      </c>
      <c r="T28" s="28"/>
      <c r="U28" s="75">
        <v>3862</v>
      </c>
      <c r="V28" s="75">
        <v>3086</v>
      </c>
      <c r="W28" s="75">
        <v>3171</v>
      </c>
      <c r="X28" s="75">
        <v>2770</v>
      </c>
      <c r="Y28" s="75">
        <v>3557</v>
      </c>
      <c r="Z28" s="75">
        <v>4224</v>
      </c>
      <c r="AA28" s="75">
        <v>3344</v>
      </c>
      <c r="AB28" s="75">
        <v>4889</v>
      </c>
      <c r="AC28" s="75">
        <v>4559</v>
      </c>
      <c r="AD28" s="75">
        <v>3890</v>
      </c>
      <c r="AE28" s="75">
        <v>3651</v>
      </c>
      <c r="AF28" s="75">
        <v>4810</v>
      </c>
      <c r="AG28" s="75">
        <v>5350</v>
      </c>
      <c r="AH28" s="75">
        <v>4995</v>
      </c>
      <c r="AI28" s="75">
        <v>5713</v>
      </c>
      <c r="AJ28" s="165">
        <v>6646</v>
      </c>
      <c r="AK28" s="165">
        <v>7327</v>
      </c>
      <c r="AL28" s="165">
        <v>7512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</row>
    <row r="29" spans="1:131" s="31" customFormat="1" ht="12.75">
      <c r="A29" s="76" t="s">
        <v>58</v>
      </c>
      <c r="B29" s="77">
        <v>89050</v>
      </c>
      <c r="C29" s="77">
        <v>93618</v>
      </c>
      <c r="D29" s="77">
        <v>101230</v>
      </c>
      <c r="E29" s="77">
        <v>105698</v>
      </c>
      <c r="F29" s="77">
        <v>111148</v>
      </c>
      <c r="G29" s="77">
        <v>112517</v>
      </c>
      <c r="H29" s="77">
        <v>117272</v>
      </c>
      <c r="I29" s="77">
        <v>132467</v>
      </c>
      <c r="J29" s="77">
        <v>138777</v>
      </c>
      <c r="K29" s="77">
        <v>141878</v>
      </c>
      <c r="L29" s="77">
        <v>147276</v>
      </c>
      <c r="M29" s="77">
        <v>155066</v>
      </c>
      <c r="N29" s="166">
        <v>180282</v>
      </c>
      <c r="O29" s="166">
        <v>184808</v>
      </c>
      <c r="P29" s="166">
        <v>199349</v>
      </c>
      <c r="Q29" s="166">
        <v>210939</v>
      </c>
      <c r="R29" s="166">
        <v>221358</v>
      </c>
      <c r="S29" s="166">
        <v>234204</v>
      </c>
      <c r="T29" s="28"/>
      <c r="U29" s="77">
        <v>95157</v>
      </c>
      <c r="V29" s="77">
        <v>100330</v>
      </c>
      <c r="W29" s="77">
        <v>108951</v>
      </c>
      <c r="X29" s="77">
        <v>115330</v>
      </c>
      <c r="Y29" s="77">
        <v>122385</v>
      </c>
      <c r="Z29" s="77">
        <v>127802</v>
      </c>
      <c r="AA29" s="77">
        <v>137262</v>
      </c>
      <c r="AB29" s="77">
        <v>156016</v>
      </c>
      <c r="AC29" s="77">
        <v>167365</v>
      </c>
      <c r="AD29" s="77">
        <v>176637</v>
      </c>
      <c r="AE29" s="77">
        <v>195403</v>
      </c>
      <c r="AF29" s="77">
        <v>210345</v>
      </c>
      <c r="AG29" s="77">
        <v>241835</v>
      </c>
      <c r="AH29" s="77">
        <v>248055</v>
      </c>
      <c r="AI29" s="77">
        <v>265588</v>
      </c>
      <c r="AJ29" s="166">
        <v>282619</v>
      </c>
      <c r="AK29" s="166">
        <v>301020</v>
      </c>
      <c r="AL29" s="166">
        <v>320463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</row>
    <row r="30" spans="1:131" s="31" customFormat="1" ht="12.75">
      <c r="A30" s="78" t="s">
        <v>11</v>
      </c>
      <c r="B30" s="184">
        <v>273147</v>
      </c>
      <c r="C30" s="184">
        <v>305312</v>
      </c>
      <c r="D30" s="184">
        <v>314595</v>
      </c>
      <c r="E30" s="184">
        <v>315642</v>
      </c>
      <c r="F30" s="184">
        <v>327540</v>
      </c>
      <c r="G30" s="184">
        <v>355759</v>
      </c>
      <c r="H30" s="184">
        <v>390208</v>
      </c>
      <c r="I30" s="184">
        <v>438851</v>
      </c>
      <c r="J30" s="184">
        <v>471892</v>
      </c>
      <c r="K30" s="184">
        <v>523745</v>
      </c>
      <c r="L30" s="184">
        <v>563570</v>
      </c>
      <c r="M30" s="184">
        <v>604513</v>
      </c>
      <c r="N30" s="167">
        <v>707903</v>
      </c>
      <c r="O30" s="167">
        <v>728058</v>
      </c>
      <c r="P30" s="167">
        <v>764123</v>
      </c>
      <c r="Q30" s="167">
        <v>790265</v>
      </c>
      <c r="R30" s="167">
        <v>851277</v>
      </c>
      <c r="S30" s="167">
        <v>892986</v>
      </c>
      <c r="T30" s="28"/>
      <c r="U30" s="184">
        <v>339248</v>
      </c>
      <c r="V30" s="184">
        <v>367200</v>
      </c>
      <c r="W30" s="184">
        <v>377240</v>
      </c>
      <c r="X30" s="184">
        <v>377048</v>
      </c>
      <c r="Y30" s="184">
        <v>390594</v>
      </c>
      <c r="Z30" s="184">
        <v>430878</v>
      </c>
      <c r="AA30" s="184">
        <v>489030</v>
      </c>
      <c r="AB30" s="184">
        <v>541935</v>
      </c>
      <c r="AC30" s="184">
        <v>594514</v>
      </c>
      <c r="AD30" s="184">
        <v>642602</v>
      </c>
      <c r="AE30" s="184">
        <v>689328</v>
      </c>
      <c r="AF30" s="184">
        <v>737387</v>
      </c>
      <c r="AG30" s="184">
        <v>838922</v>
      </c>
      <c r="AH30" s="184">
        <v>1000147</v>
      </c>
      <c r="AI30" s="184">
        <v>1053371</v>
      </c>
      <c r="AJ30" s="167">
        <v>1090348</v>
      </c>
      <c r="AK30" s="167">
        <v>989597</v>
      </c>
      <c r="AL30" s="167">
        <v>1073404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</row>
    <row r="31" spans="1:131" s="31" customFormat="1" ht="12.75">
      <c r="A31" s="78"/>
      <c r="B31" s="185"/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N31" s="100"/>
      <c r="O31" s="100"/>
      <c r="P31" s="100"/>
      <c r="Q31" s="100"/>
      <c r="R31" s="100"/>
      <c r="S31" s="100"/>
      <c r="T31" s="28"/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  <c r="AE31" s="185"/>
      <c r="AF31" s="185"/>
      <c r="AG31" s="185"/>
      <c r="AH31" s="185"/>
      <c r="AI31" s="185"/>
      <c r="AJ31" s="100"/>
      <c r="AK31" s="100"/>
      <c r="AL31" s="100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</row>
    <row r="32" spans="1:131" s="31" customFormat="1" ht="12.75">
      <c r="A32" s="78" t="s">
        <v>12</v>
      </c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2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</row>
    <row r="33" spans="1:131" s="31" customFormat="1" ht="12.75">
      <c r="A33" s="80" t="s">
        <v>13</v>
      </c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2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  <c r="AL33" s="168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</row>
    <row r="34" spans="1:131" s="31" customFormat="1" ht="12.75">
      <c r="A34" s="71" t="s">
        <v>59</v>
      </c>
      <c r="B34" s="72">
        <v>0</v>
      </c>
      <c r="C34" s="72">
        <v>0</v>
      </c>
      <c r="D34" s="72">
        <v>0</v>
      </c>
      <c r="E34" s="72">
        <v>0</v>
      </c>
      <c r="F34" s="72">
        <v>0</v>
      </c>
      <c r="G34" s="72">
        <v>0</v>
      </c>
      <c r="H34" s="72">
        <v>0</v>
      </c>
      <c r="I34" s="72">
        <v>0</v>
      </c>
      <c r="J34" s="72">
        <v>0</v>
      </c>
      <c r="K34" s="72">
        <v>0</v>
      </c>
      <c r="L34" s="72">
        <v>0</v>
      </c>
      <c r="M34" s="72">
        <v>0</v>
      </c>
      <c r="N34" s="72">
        <v>0</v>
      </c>
      <c r="O34" s="72">
        <v>0</v>
      </c>
      <c r="P34" s="72">
        <v>0</v>
      </c>
      <c r="Q34" s="72">
        <v>0</v>
      </c>
      <c r="R34" s="72">
        <v>0</v>
      </c>
      <c r="S34" s="72">
        <v>0</v>
      </c>
      <c r="T34" s="28"/>
      <c r="U34" s="72">
        <v>0</v>
      </c>
      <c r="V34" s="72">
        <v>0</v>
      </c>
      <c r="W34" s="72">
        <v>0</v>
      </c>
      <c r="X34" s="72">
        <v>0</v>
      </c>
      <c r="Y34" s="72">
        <v>60</v>
      </c>
      <c r="Z34" s="72">
        <v>0</v>
      </c>
      <c r="AA34" s="72">
        <v>0</v>
      </c>
      <c r="AB34" s="72">
        <v>0</v>
      </c>
      <c r="AC34" s="72">
        <v>0</v>
      </c>
      <c r="AD34" s="72">
        <v>0</v>
      </c>
      <c r="AE34" s="72">
        <v>0</v>
      </c>
      <c r="AF34" s="72">
        <v>0</v>
      </c>
      <c r="AG34" s="72">
        <v>0</v>
      </c>
      <c r="AH34" s="72">
        <v>0</v>
      </c>
      <c r="AI34" s="72">
        <v>0</v>
      </c>
      <c r="AJ34" s="72">
        <v>0</v>
      </c>
      <c r="AK34" s="72">
        <v>0</v>
      </c>
      <c r="AL34" s="72">
        <v>0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</row>
    <row r="35" spans="1:131" s="31" customFormat="1" ht="12.75">
      <c r="A35" s="71" t="s">
        <v>60</v>
      </c>
      <c r="B35" s="72">
        <v>323</v>
      </c>
      <c r="C35" s="72">
        <v>230</v>
      </c>
      <c r="D35" s="72">
        <v>232</v>
      </c>
      <c r="E35" s="73">
        <v>208</v>
      </c>
      <c r="F35" s="73">
        <v>192</v>
      </c>
      <c r="G35" s="73">
        <v>182</v>
      </c>
      <c r="H35" s="73">
        <v>211</v>
      </c>
      <c r="I35" s="73">
        <v>218</v>
      </c>
      <c r="J35" s="73">
        <v>217</v>
      </c>
      <c r="K35" s="73">
        <v>218</v>
      </c>
      <c r="L35" s="73">
        <v>381</v>
      </c>
      <c r="M35" s="73">
        <v>388</v>
      </c>
      <c r="N35" s="73">
        <v>484</v>
      </c>
      <c r="O35" s="73">
        <v>598</v>
      </c>
      <c r="P35" s="73">
        <v>406</v>
      </c>
      <c r="Q35" s="73">
        <v>415</v>
      </c>
      <c r="R35" s="73">
        <v>417</v>
      </c>
      <c r="S35" s="73">
        <v>417</v>
      </c>
      <c r="T35" s="28"/>
      <c r="U35" s="72">
        <v>9153</v>
      </c>
      <c r="V35" s="72">
        <v>5465</v>
      </c>
      <c r="W35" s="72">
        <v>6112</v>
      </c>
      <c r="X35" s="73">
        <v>4902</v>
      </c>
      <c r="Y35" s="73">
        <v>3013</v>
      </c>
      <c r="Z35" s="73">
        <v>6124</v>
      </c>
      <c r="AA35" s="73">
        <v>24588</v>
      </c>
      <c r="AB35" s="73">
        <v>25124</v>
      </c>
      <c r="AC35" s="73">
        <v>30740</v>
      </c>
      <c r="AD35" s="73">
        <v>34761</v>
      </c>
      <c r="AE35" s="73">
        <v>33841</v>
      </c>
      <c r="AF35" s="73">
        <v>34056</v>
      </c>
      <c r="AG35" s="73">
        <v>78985</v>
      </c>
      <c r="AH35" s="73">
        <v>356014</v>
      </c>
      <c r="AI35" s="73">
        <v>426128</v>
      </c>
      <c r="AJ35" s="73">
        <v>412584</v>
      </c>
      <c r="AK35" s="73">
        <v>226641</v>
      </c>
      <c r="AL35" s="73">
        <v>216120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</row>
    <row r="36" spans="1:131" s="31" customFormat="1" ht="12.75">
      <c r="A36" s="74" t="s">
        <v>61</v>
      </c>
      <c r="B36" s="72">
        <v>58372</v>
      </c>
      <c r="C36" s="72">
        <v>107290</v>
      </c>
      <c r="D36" s="72">
        <v>157353</v>
      </c>
      <c r="E36" s="73">
        <v>201755</v>
      </c>
      <c r="F36" s="73">
        <v>269770</v>
      </c>
      <c r="G36" s="73">
        <v>285748</v>
      </c>
      <c r="H36" s="73">
        <v>351282</v>
      </c>
      <c r="I36" s="73">
        <v>409937</v>
      </c>
      <c r="J36" s="73">
        <v>483361</v>
      </c>
      <c r="K36" s="73">
        <v>547254</v>
      </c>
      <c r="L36" s="73">
        <v>575450</v>
      </c>
      <c r="M36" s="73">
        <v>626368</v>
      </c>
      <c r="N36" s="73">
        <v>784973</v>
      </c>
      <c r="O36" s="73">
        <v>888419</v>
      </c>
      <c r="P36" s="73">
        <v>848456</v>
      </c>
      <c r="Q36" s="73">
        <v>825548</v>
      </c>
      <c r="R36" s="73">
        <v>844238</v>
      </c>
      <c r="S36" s="73">
        <v>887021</v>
      </c>
      <c r="T36" s="28"/>
      <c r="U36" s="72">
        <v>58369</v>
      </c>
      <c r="V36" s="72">
        <v>107115</v>
      </c>
      <c r="W36" s="72">
        <v>156565</v>
      </c>
      <c r="X36" s="73">
        <v>201298</v>
      </c>
      <c r="Y36" s="73">
        <v>268193</v>
      </c>
      <c r="Z36" s="73">
        <v>284160</v>
      </c>
      <c r="AA36" s="73">
        <v>346616</v>
      </c>
      <c r="AB36" s="73">
        <v>404044</v>
      </c>
      <c r="AC36" s="73">
        <v>480757</v>
      </c>
      <c r="AD36" s="73">
        <v>535445</v>
      </c>
      <c r="AE36" s="73">
        <v>567661</v>
      </c>
      <c r="AF36" s="73">
        <v>619219</v>
      </c>
      <c r="AG36" s="73">
        <v>725868</v>
      </c>
      <c r="AH36" s="73">
        <v>683915</v>
      </c>
      <c r="AI36" s="73">
        <v>576517</v>
      </c>
      <c r="AJ36" s="73">
        <v>573980</v>
      </c>
      <c r="AK36" s="73">
        <v>611045</v>
      </c>
      <c r="AL36" s="73">
        <v>679470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</row>
    <row r="37" spans="1:131" s="31" customFormat="1" ht="12.75" customHeight="1">
      <c r="A37" s="74" t="s">
        <v>62</v>
      </c>
      <c r="B37" s="72">
        <v>5021</v>
      </c>
      <c r="C37" s="72">
        <v>4843</v>
      </c>
      <c r="D37" s="72">
        <v>5683</v>
      </c>
      <c r="E37" s="73">
        <v>4714</v>
      </c>
      <c r="F37" s="73">
        <v>4053</v>
      </c>
      <c r="G37" s="73">
        <v>4074</v>
      </c>
      <c r="H37" s="73">
        <v>4708</v>
      </c>
      <c r="I37" s="73">
        <v>5693</v>
      </c>
      <c r="J37" s="73">
        <v>10351</v>
      </c>
      <c r="K37" s="73">
        <v>10179</v>
      </c>
      <c r="L37" s="73">
        <v>10468</v>
      </c>
      <c r="M37" s="73">
        <v>10380</v>
      </c>
      <c r="N37" s="73">
        <v>10932</v>
      </c>
      <c r="O37" s="73">
        <v>10540</v>
      </c>
      <c r="P37" s="73">
        <v>11781</v>
      </c>
      <c r="Q37" s="73">
        <v>11778</v>
      </c>
      <c r="R37" s="73">
        <v>12721</v>
      </c>
      <c r="S37" s="73">
        <v>12734</v>
      </c>
      <c r="T37" s="28"/>
      <c r="U37" s="72">
        <v>6488</v>
      </c>
      <c r="V37" s="72">
        <v>6841</v>
      </c>
      <c r="W37" s="72">
        <v>8056</v>
      </c>
      <c r="X37" s="73">
        <v>7601</v>
      </c>
      <c r="Y37" s="73">
        <v>7615</v>
      </c>
      <c r="Z37" s="73">
        <v>7831</v>
      </c>
      <c r="AA37" s="73">
        <v>8464</v>
      </c>
      <c r="AB37" s="73">
        <v>9707</v>
      </c>
      <c r="AC37" s="73">
        <v>14661</v>
      </c>
      <c r="AD37" s="73">
        <v>14100</v>
      </c>
      <c r="AE37" s="73">
        <v>15181</v>
      </c>
      <c r="AF37" s="73">
        <v>16240</v>
      </c>
      <c r="AG37" s="73">
        <v>18960</v>
      </c>
      <c r="AH37" s="73">
        <v>28566</v>
      </c>
      <c r="AI37" s="73">
        <v>38125</v>
      </c>
      <c r="AJ37" s="73">
        <v>42897</v>
      </c>
      <c r="AK37" s="73">
        <v>52873</v>
      </c>
      <c r="AL37" s="73">
        <v>57892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</row>
    <row r="38" spans="1:131" s="31" customFormat="1" ht="12.75">
      <c r="A38" s="74" t="s">
        <v>177</v>
      </c>
      <c r="B38" s="72">
        <v>377</v>
      </c>
      <c r="C38" s="72">
        <v>833</v>
      </c>
      <c r="D38" s="72">
        <v>770</v>
      </c>
      <c r="E38" s="73">
        <v>756</v>
      </c>
      <c r="F38" s="73">
        <v>848</v>
      </c>
      <c r="G38" s="73">
        <v>1024</v>
      </c>
      <c r="H38" s="73">
        <v>1529</v>
      </c>
      <c r="I38" s="73">
        <v>1509</v>
      </c>
      <c r="J38" s="73">
        <v>1607</v>
      </c>
      <c r="K38" s="73">
        <v>1618</v>
      </c>
      <c r="L38" s="73">
        <v>1524</v>
      </c>
      <c r="M38" s="73">
        <v>1531</v>
      </c>
      <c r="N38" s="73">
        <v>19879</v>
      </c>
      <c r="O38" s="73">
        <v>19440</v>
      </c>
      <c r="P38" s="73">
        <v>19194</v>
      </c>
      <c r="Q38" s="73">
        <v>19848</v>
      </c>
      <c r="R38" s="73">
        <v>19005</v>
      </c>
      <c r="S38" s="73">
        <v>19614</v>
      </c>
      <c r="T38" s="28"/>
      <c r="U38" s="72">
        <v>384</v>
      </c>
      <c r="V38" s="72">
        <v>838</v>
      </c>
      <c r="W38" s="72">
        <v>771</v>
      </c>
      <c r="X38" s="73">
        <v>757</v>
      </c>
      <c r="Y38" s="73">
        <v>1089</v>
      </c>
      <c r="Z38" s="73">
        <v>2361</v>
      </c>
      <c r="AA38" s="73">
        <v>4990</v>
      </c>
      <c r="AB38" s="73">
        <v>5336</v>
      </c>
      <c r="AC38" s="73">
        <v>6029</v>
      </c>
      <c r="AD38" s="73">
        <v>7515</v>
      </c>
      <c r="AE38" s="73">
        <v>8807</v>
      </c>
      <c r="AF38" s="73">
        <v>10164</v>
      </c>
      <c r="AG38" s="73">
        <v>32476</v>
      </c>
      <c r="AH38" s="73">
        <v>31964</v>
      </c>
      <c r="AI38" s="73">
        <v>31783</v>
      </c>
      <c r="AJ38" s="73">
        <v>32913</v>
      </c>
      <c r="AK38" s="73">
        <v>32521</v>
      </c>
      <c r="AL38" s="73">
        <v>33340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</row>
    <row r="39" spans="1:131" s="31" customFormat="1" ht="12.75">
      <c r="A39" s="74" t="s">
        <v>63</v>
      </c>
      <c r="B39" s="75">
        <v>1929</v>
      </c>
      <c r="C39" s="75">
        <v>1768</v>
      </c>
      <c r="D39" s="75">
        <v>7569</v>
      </c>
      <c r="E39" s="186">
        <v>5080</v>
      </c>
      <c r="F39" s="186">
        <v>5220</v>
      </c>
      <c r="G39" s="186">
        <v>9616</v>
      </c>
      <c r="H39" s="186">
        <v>5674</v>
      </c>
      <c r="I39" s="186">
        <v>6601</v>
      </c>
      <c r="J39" s="186">
        <v>6473</v>
      </c>
      <c r="K39" s="186">
        <v>6359</v>
      </c>
      <c r="L39" s="186">
        <v>7589</v>
      </c>
      <c r="M39" s="186">
        <v>6763</v>
      </c>
      <c r="N39" s="169">
        <v>7601</v>
      </c>
      <c r="O39" s="169">
        <v>7871</v>
      </c>
      <c r="P39" s="169">
        <v>24935</v>
      </c>
      <c r="Q39" s="169">
        <v>18885</v>
      </c>
      <c r="R39" s="169">
        <v>18624</v>
      </c>
      <c r="S39" s="169">
        <v>19674</v>
      </c>
      <c r="T39" s="28"/>
      <c r="U39" s="75">
        <v>11761</v>
      </c>
      <c r="V39" s="75">
        <v>3941</v>
      </c>
      <c r="W39" s="75">
        <v>12272</v>
      </c>
      <c r="X39" s="186">
        <v>7429</v>
      </c>
      <c r="Y39" s="186">
        <v>7717</v>
      </c>
      <c r="Z39" s="186">
        <v>14948</v>
      </c>
      <c r="AA39" s="186">
        <v>12934</v>
      </c>
      <c r="AB39" s="186">
        <v>11177</v>
      </c>
      <c r="AC39" s="186">
        <v>15051</v>
      </c>
      <c r="AD39" s="186">
        <v>10885</v>
      </c>
      <c r="AE39" s="186">
        <v>10760</v>
      </c>
      <c r="AF39" s="186">
        <v>9469</v>
      </c>
      <c r="AG39" s="186">
        <v>10331</v>
      </c>
      <c r="AH39" s="186">
        <v>11398</v>
      </c>
      <c r="AI39" s="186">
        <v>36354</v>
      </c>
      <c r="AJ39" s="169">
        <v>26818</v>
      </c>
      <c r="AK39" s="169">
        <v>20319</v>
      </c>
      <c r="AL39" s="169">
        <v>22316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</row>
    <row r="40" spans="1:131" s="31" customFormat="1" ht="12.75">
      <c r="A40" s="83" t="s">
        <v>64</v>
      </c>
      <c r="B40" s="187">
        <v>66022</v>
      </c>
      <c r="C40" s="187">
        <v>114964</v>
      </c>
      <c r="D40" s="187">
        <v>171607</v>
      </c>
      <c r="E40" s="187">
        <v>212513</v>
      </c>
      <c r="F40" s="187">
        <v>280083</v>
      </c>
      <c r="G40" s="187">
        <v>300644</v>
      </c>
      <c r="H40" s="187">
        <v>363404</v>
      </c>
      <c r="I40" s="187">
        <v>423958</v>
      </c>
      <c r="J40" s="187">
        <v>502009</v>
      </c>
      <c r="K40" s="187">
        <v>565628</v>
      </c>
      <c r="L40" s="187">
        <v>595412</v>
      </c>
      <c r="M40" s="187">
        <v>645430</v>
      </c>
      <c r="N40" s="166">
        <v>823869</v>
      </c>
      <c r="O40" s="166">
        <v>926868</v>
      </c>
      <c r="P40" s="166">
        <v>904772</v>
      </c>
      <c r="Q40" s="166">
        <v>876474</v>
      </c>
      <c r="R40" s="166">
        <v>895005</v>
      </c>
      <c r="S40" s="166">
        <v>939460</v>
      </c>
      <c r="T40" s="28"/>
      <c r="U40" s="187">
        <v>86155</v>
      </c>
      <c r="V40" s="187">
        <v>124200</v>
      </c>
      <c r="W40" s="187">
        <v>183776</v>
      </c>
      <c r="X40" s="187">
        <v>221987</v>
      </c>
      <c r="Y40" s="187">
        <v>287687</v>
      </c>
      <c r="Z40" s="187">
        <v>315424</v>
      </c>
      <c r="AA40" s="187">
        <v>397592</v>
      </c>
      <c r="AB40" s="187">
        <v>455388</v>
      </c>
      <c r="AC40" s="187">
        <v>547238</v>
      </c>
      <c r="AD40" s="187">
        <v>602706</v>
      </c>
      <c r="AE40" s="187">
        <v>636250</v>
      </c>
      <c r="AF40" s="187">
        <v>689148</v>
      </c>
      <c r="AG40" s="187">
        <v>866620</v>
      </c>
      <c r="AH40" s="187">
        <v>1111857</v>
      </c>
      <c r="AI40" s="187">
        <v>1108907</v>
      </c>
      <c r="AJ40" s="166">
        <v>1089192</v>
      </c>
      <c r="AK40" s="166">
        <v>943399</v>
      </c>
      <c r="AL40" s="166">
        <v>1009138</v>
      </c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</row>
    <row r="41" spans="1:131" s="31" customFormat="1" ht="12.75">
      <c r="A41" s="80" t="s">
        <v>14</v>
      </c>
      <c r="B41" s="188"/>
      <c r="C41" s="188"/>
      <c r="D41" s="188"/>
      <c r="E41" s="161"/>
      <c r="F41" s="161"/>
      <c r="G41" s="161"/>
      <c r="H41" s="161"/>
      <c r="I41" s="161"/>
      <c r="J41" s="161"/>
      <c r="K41" s="161"/>
      <c r="L41" s="161"/>
      <c r="M41" s="161"/>
      <c r="N41" s="168"/>
      <c r="O41" s="168"/>
      <c r="P41" s="168"/>
      <c r="Q41" s="168"/>
      <c r="R41" s="168"/>
      <c r="S41" s="168"/>
      <c r="T41" s="28"/>
      <c r="U41" s="188"/>
      <c r="V41" s="188"/>
      <c r="W41" s="188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8"/>
      <c r="AK41" s="168"/>
      <c r="AL41" s="168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</row>
    <row r="42" spans="1:131" s="31" customFormat="1" ht="12.75">
      <c r="A42" s="71" t="s">
        <v>65</v>
      </c>
      <c r="B42" s="72">
        <v>100336</v>
      </c>
      <c r="C42" s="72">
        <v>124563</v>
      </c>
      <c r="D42" s="72">
        <v>141061</v>
      </c>
      <c r="E42" s="73">
        <v>145113</v>
      </c>
      <c r="F42" s="73">
        <v>235385</v>
      </c>
      <c r="G42" s="73">
        <v>193313</v>
      </c>
      <c r="H42" s="73">
        <v>221747</v>
      </c>
      <c r="I42" s="73">
        <v>248209</v>
      </c>
      <c r="J42" s="73">
        <v>314228</v>
      </c>
      <c r="K42" s="73">
        <v>279459</v>
      </c>
      <c r="L42" s="73">
        <v>313552</v>
      </c>
      <c r="M42" s="73">
        <v>415286</v>
      </c>
      <c r="N42" s="73">
        <v>430105</v>
      </c>
      <c r="O42" s="73">
        <v>406940</v>
      </c>
      <c r="P42" s="73">
        <v>321983</v>
      </c>
      <c r="Q42" s="73">
        <v>313069</v>
      </c>
      <c r="R42" s="73">
        <v>308461</v>
      </c>
      <c r="S42" s="73">
        <v>313201</v>
      </c>
      <c r="T42" s="28"/>
      <c r="U42" s="72">
        <v>100337</v>
      </c>
      <c r="V42" s="72">
        <v>124697</v>
      </c>
      <c r="W42" s="72">
        <v>141197</v>
      </c>
      <c r="X42" s="73">
        <v>145201</v>
      </c>
      <c r="Y42" s="73">
        <v>235840</v>
      </c>
      <c r="Z42" s="73">
        <v>193694</v>
      </c>
      <c r="AA42" s="73">
        <v>221948</v>
      </c>
      <c r="AB42" s="73">
        <v>248540</v>
      </c>
      <c r="AC42" s="73">
        <v>314958</v>
      </c>
      <c r="AD42" s="73">
        <v>279799</v>
      </c>
      <c r="AE42" s="73">
        <v>313970</v>
      </c>
      <c r="AF42" s="73">
        <v>416046</v>
      </c>
      <c r="AG42" s="73">
        <v>431077</v>
      </c>
      <c r="AH42" s="73">
        <v>407506</v>
      </c>
      <c r="AI42" s="73">
        <v>321998</v>
      </c>
      <c r="AJ42" s="73">
        <v>313080</v>
      </c>
      <c r="AK42" s="73">
        <v>308469</v>
      </c>
      <c r="AL42" s="73">
        <v>313210</v>
      </c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</row>
    <row r="43" spans="1:131" s="31" customFormat="1" ht="12.75">
      <c r="A43" s="71" t="s">
        <v>66</v>
      </c>
      <c r="B43" s="72">
        <v>8713</v>
      </c>
      <c r="C43" s="72">
        <v>9677</v>
      </c>
      <c r="D43" s="72">
        <v>10672</v>
      </c>
      <c r="E43" s="73">
        <v>11810</v>
      </c>
      <c r="F43" s="73">
        <v>14934</v>
      </c>
      <c r="G43" s="73">
        <v>14796</v>
      </c>
      <c r="H43" s="73">
        <v>15930</v>
      </c>
      <c r="I43" s="73">
        <v>17052</v>
      </c>
      <c r="J43" s="73">
        <v>18302</v>
      </c>
      <c r="K43" s="73">
        <v>18134</v>
      </c>
      <c r="L43" s="73">
        <v>19813</v>
      </c>
      <c r="M43" s="73">
        <v>26090</v>
      </c>
      <c r="N43" s="73">
        <v>32262</v>
      </c>
      <c r="O43" s="73">
        <v>37779</v>
      </c>
      <c r="P43" s="73">
        <v>34902</v>
      </c>
      <c r="Q43" s="73">
        <v>44351</v>
      </c>
      <c r="R43" s="73">
        <v>67685</v>
      </c>
      <c r="S43" s="73">
        <v>95172</v>
      </c>
      <c r="T43" s="28"/>
      <c r="U43" s="72">
        <v>10446</v>
      </c>
      <c r="V43" s="72">
        <v>11603</v>
      </c>
      <c r="W43" s="72">
        <v>12824</v>
      </c>
      <c r="X43" s="73">
        <v>13803</v>
      </c>
      <c r="Y43" s="73">
        <v>17304</v>
      </c>
      <c r="Z43" s="73">
        <v>17350</v>
      </c>
      <c r="AA43" s="73">
        <v>18720</v>
      </c>
      <c r="AB43" s="73">
        <v>20091</v>
      </c>
      <c r="AC43" s="73">
        <v>21558</v>
      </c>
      <c r="AD43" s="73">
        <v>20058</v>
      </c>
      <c r="AE43" s="73">
        <v>21698</v>
      </c>
      <c r="AF43" s="73">
        <v>28090</v>
      </c>
      <c r="AG43" s="73">
        <v>34425</v>
      </c>
      <c r="AH43" s="73">
        <v>39970</v>
      </c>
      <c r="AI43" s="73">
        <v>36910</v>
      </c>
      <c r="AJ43" s="73">
        <v>46563</v>
      </c>
      <c r="AK43" s="73">
        <v>69927</v>
      </c>
      <c r="AL43" s="73">
        <v>97558</v>
      </c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</row>
    <row r="44" spans="1:131" s="31" customFormat="1" ht="12.75">
      <c r="A44" s="71" t="s">
        <v>163</v>
      </c>
      <c r="B44" s="72">
        <v>3684</v>
      </c>
      <c r="C44" s="72">
        <v>5665</v>
      </c>
      <c r="D44" s="72">
        <v>5772</v>
      </c>
      <c r="E44" s="73">
        <v>5917</v>
      </c>
      <c r="F44" s="73">
        <v>5426</v>
      </c>
      <c r="G44" s="73">
        <v>6447</v>
      </c>
      <c r="H44" s="73">
        <v>4881</v>
      </c>
      <c r="I44" s="73">
        <v>4601</v>
      </c>
      <c r="J44" s="73">
        <v>6250</v>
      </c>
      <c r="K44" s="73">
        <v>6938</v>
      </c>
      <c r="L44" s="73">
        <v>7547</v>
      </c>
      <c r="M44" s="73">
        <v>8271</v>
      </c>
      <c r="N44" s="73">
        <v>7396</v>
      </c>
      <c r="O44" s="73">
        <v>9964</v>
      </c>
      <c r="P44" s="73">
        <v>10417</v>
      </c>
      <c r="Q44" s="73">
        <v>11739</v>
      </c>
      <c r="R44" s="73">
        <v>14034</v>
      </c>
      <c r="S44" s="73">
        <v>12284</v>
      </c>
      <c r="T44" s="28"/>
      <c r="U44" s="72">
        <v>4448</v>
      </c>
      <c r="V44" s="72">
        <v>6604</v>
      </c>
      <c r="W44" s="72">
        <v>6461</v>
      </c>
      <c r="X44" s="73">
        <v>6785</v>
      </c>
      <c r="Y44" s="73">
        <v>6364</v>
      </c>
      <c r="Z44" s="73">
        <v>7586</v>
      </c>
      <c r="AA44" s="73">
        <v>6146</v>
      </c>
      <c r="AB44" s="73">
        <v>5558</v>
      </c>
      <c r="AC44" s="73">
        <v>9126</v>
      </c>
      <c r="AD44" s="73">
        <v>11010</v>
      </c>
      <c r="AE44" s="73">
        <v>11861</v>
      </c>
      <c r="AF44" s="73">
        <v>13152</v>
      </c>
      <c r="AG44" s="73">
        <v>11914</v>
      </c>
      <c r="AH44" s="73">
        <v>13868</v>
      </c>
      <c r="AI44" s="73">
        <v>14011</v>
      </c>
      <c r="AJ44" s="73">
        <v>20854</v>
      </c>
      <c r="AK44" s="73">
        <v>25887</v>
      </c>
      <c r="AL44" s="73">
        <v>25936</v>
      </c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</row>
    <row r="45" spans="1:131" s="31" customFormat="1" ht="12.75">
      <c r="A45" s="71" t="s">
        <v>67</v>
      </c>
      <c r="B45" s="72">
        <v>8421</v>
      </c>
      <c r="C45" s="72">
        <v>8283</v>
      </c>
      <c r="D45" s="72">
        <v>7077</v>
      </c>
      <c r="E45" s="73">
        <v>6461</v>
      </c>
      <c r="F45" s="73">
        <v>5386</v>
      </c>
      <c r="G45" s="73">
        <v>5699</v>
      </c>
      <c r="H45" s="73">
        <v>5607</v>
      </c>
      <c r="I45" s="73">
        <v>4722</v>
      </c>
      <c r="J45" s="73">
        <v>3820</v>
      </c>
      <c r="K45" s="73">
        <v>2451</v>
      </c>
      <c r="L45" s="73">
        <v>2758</v>
      </c>
      <c r="M45" s="73">
        <v>2994</v>
      </c>
      <c r="N45" s="73">
        <v>4670</v>
      </c>
      <c r="O45" s="73">
        <v>3015</v>
      </c>
      <c r="P45" s="73">
        <v>2999</v>
      </c>
      <c r="Q45" s="73">
        <v>3142</v>
      </c>
      <c r="R45" s="73">
        <v>4172</v>
      </c>
      <c r="S45" s="73">
        <v>4364</v>
      </c>
      <c r="T45" s="28"/>
      <c r="U45" s="72">
        <v>8421</v>
      </c>
      <c r="V45" s="72">
        <v>8283</v>
      </c>
      <c r="W45" s="72">
        <v>7077</v>
      </c>
      <c r="X45" s="73">
        <v>6461</v>
      </c>
      <c r="Y45" s="73">
        <v>5386</v>
      </c>
      <c r="Z45" s="73">
        <v>5699</v>
      </c>
      <c r="AA45" s="73">
        <v>5607</v>
      </c>
      <c r="AB45" s="73">
        <v>4722</v>
      </c>
      <c r="AC45" s="73">
        <v>3820</v>
      </c>
      <c r="AD45" s="73">
        <v>2451</v>
      </c>
      <c r="AE45" s="73">
        <v>2758</v>
      </c>
      <c r="AF45" s="73">
        <v>2994</v>
      </c>
      <c r="AG45" s="73">
        <v>4670</v>
      </c>
      <c r="AH45" s="73">
        <v>3015</v>
      </c>
      <c r="AI45" s="73">
        <v>2999</v>
      </c>
      <c r="AJ45" s="73">
        <v>3142</v>
      </c>
      <c r="AK45" s="73">
        <v>4172</v>
      </c>
      <c r="AL45" s="73">
        <v>4364</v>
      </c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</row>
    <row r="46" spans="1:131" s="31" customFormat="1" ht="12.75">
      <c r="A46" s="71" t="s">
        <v>68</v>
      </c>
      <c r="B46" s="72">
        <v>1499</v>
      </c>
      <c r="C46" s="72">
        <v>1648</v>
      </c>
      <c r="D46" s="72">
        <v>1792</v>
      </c>
      <c r="E46" s="73">
        <v>1823</v>
      </c>
      <c r="F46" s="73">
        <v>2392</v>
      </c>
      <c r="G46" s="73">
        <v>3580</v>
      </c>
      <c r="H46" s="73">
        <v>4482</v>
      </c>
      <c r="I46" s="73">
        <v>444</v>
      </c>
      <c r="J46" s="73">
        <v>539</v>
      </c>
      <c r="K46" s="73">
        <v>549</v>
      </c>
      <c r="L46" s="73">
        <v>602</v>
      </c>
      <c r="M46" s="73">
        <v>630</v>
      </c>
      <c r="N46" s="73">
        <v>1041</v>
      </c>
      <c r="O46" s="73">
        <v>989</v>
      </c>
      <c r="P46" s="73">
        <v>933</v>
      </c>
      <c r="Q46" s="73">
        <v>559</v>
      </c>
      <c r="R46" s="73">
        <v>695</v>
      </c>
      <c r="S46" s="73">
        <v>793</v>
      </c>
      <c r="T46" s="28"/>
      <c r="U46" s="72">
        <v>1499</v>
      </c>
      <c r="V46" s="72">
        <v>1648</v>
      </c>
      <c r="W46" s="72">
        <v>1792</v>
      </c>
      <c r="X46" s="73">
        <v>1823</v>
      </c>
      <c r="Y46" s="73">
        <v>2392</v>
      </c>
      <c r="Z46" s="73">
        <v>3580</v>
      </c>
      <c r="AA46" s="73">
        <v>4482</v>
      </c>
      <c r="AB46" s="73">
        <v>444</v>
      </c>
      <c r="AC46" s="73">
        <v>539</v>
      </c>
      <c r="AD46" s="73">
        <v>549</v>
      </c>
      <c r="AE46" s="73">
        <v>602</v>
      </c>
      <c r="AF46" s="73">
        <v>630</v>
      </c>
      <c r="AG46" s="73">
        <v>1027</v>
      </c>
      <c r="AH46" s="73">
        <v>976</v>
      </c>
      <c r="AI46" s="73">
        <v>908</v>
      </c>
      <c r="AJ46" s="73">
        <v>561</v>
      </c>
      <c r="AK46" s="73">
        <v>684</v>
      </c>
      <c r="AL46" s="73">
        <v>777</v>
      </c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</row>
    <row r="47" spans="1:131" s="31" customFormat="1" ht="12.75">
      <c r="A47" s="71" t="s">
        <v>69</v>
      </c>
      <c r="B47" s="72">
        <v>1884</v>
      </c>
      <c r="C47" s="72">
        <v>2600</v>
      </c>
      <c r="D47" s="72">
        <v>2468</v>
      </c>
      <c r="E47" s="73">
        <v>3346</v>
      </c>
      <c r="F47" s="73">
        <v>3012</v>
      </c>
      <c r="G47" s="73">
        <v>3355</v>
      </c>
      <c r="H47" s="73">
        <v>3355</v>
      </c>
      <c r="I47" s="73">
        <v>3239</v>
      </c>
      <c r="J47" s="73">
        <v>2659</v>
      </c>
      <c r="K47" s="73">
        <v>3922</v>
      </c>
      <c r="L47" s="73">
        <v>3384</v>
      </c>
      <c r="M47" s="73">
        <v>2742</v>
      </c>
      <c r="N47" s="73">
        <v>2847</v>
      </c>
      <c r="O47" s="73">
        <v>6800</v>
      </c>
      <c r="P47" s="73">
        <v>3912</v>
      </c>
      <c r="Q47" s="73">
        <v>3562</v>
      </c>
      <c r="R47" s="73">
        <v>4015</v>
      </c>
      <c r="S47" s="73">
        <v>4110</v>
      </c>
      <c r="T47" s="28"/>
      <c r="U47" s="72">
        <v>1884</v>
      </c>
      <c r="V47" s="72">
        <v>2600</v>
      </c>
      <c r="W47" s="72">
        <v>2468</v>
      </c>
      <c r="X47" s="73">
        <v>3346</v>
      </c>
      <c r="Y47" s="73">
        <v>3012</v>
      </c>
      <c r="Z47" s="73">
        <v>3355</v>
      </c>
      <c r="AA47" s="73">
        <v>3355</v>
      </c>
      <c r="AB47" s="73">
        <v>3239</v>
      </c>
      <c r="AC47" s="73">
        <v>2659</v>
      </c>
      <c r="AD47" s="73">
        <v>3924</v>
      </c>
      <c r="AE47" s="73">
        <v>3384</v>
      </c>
      <c r="AF47" s="73">
        <v>2750</v>
      </c>
      <c r="AG47" s="73">
        <v>2859</v>
      </c>
      <c r="AH47" s="73">
        <v>6821</v>
      </c>
      <c r="AI47" s="73">
        <v>3926</v>
      </c>
      <c r="AJ47" s="73">
        <v>3570</v>
      </c>
      <c r="AK47" s="73">
        <v>4022</v>
      </c>
      <c r="AL47" s="73">
        <v>4116</v>
      </c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</row>
    <row r="48" spans="1:131" s="31" customFormat="1" ht="12.75">
      <c r="A48" s="71" t="s">
        <v>70</v>
      </c>
      <c r="B48" s="72">
        <v>0</v>
      </c>
      <c r="C48" s="72">
        <v>0</v>
      </c>
      <c r="D48" s="72">
        <v>0</v>
      </c>
      <c r="E48" s="73">
        <v>0</v>
      </c>
      <c r="F48" s="73">
        <v>0</v>
      </c>
      <c r="G48" s="73">
        <v>0</v>
      </c>
      <c r="H48" s="73">
        <v>0</v>
      </c>
      <c r="I48" s="73">
        <v>0</v>
      </c>
      <c r="J48" s="73">
        <v>0</v>
      </c>
      <c r="K48" s="73">
        <v>0</v>
      </c>
      <c r="L48" s="73">
        <v>0</v>
      </c>
      <c r="M48" s="73">
        <v>0</v>
      </c>
      <c r="N48" s="73">
        <v>0</v>
      </c>
      <c r="O48" s="73">
        <v>0</v>
      </c>
      <c r="P48" s="73">
        <v>0</v>
      </c>
      <c r="Q48" s="73">
        <v>0</v>
      </c>
      <c r="R48" s="73">
        <v>0</v>
      </c>
      <c r="S48" s="73">
        <v>0</v>
      </c>
      <c r="T48" s="28"/>
      <c r="U48" s="72">
        <v>42064</v>
      </c>
      <c r="V48" s="72">
        <v>48087</v>
      </c>
      <c r="W48" s="72">
        <v>48759</v>
      </c>
      <c r="X48" s="73">
        <v>50059</v>
      </c>
      <c r="Y48" s="73">
        <v>53595</v>
      </c>
      <c r="Z48" s="73">
        <v>56943</v>
      </c>
      <c r="AA48" s="73">
        <v>60778</v>
      </c>
      <c r="AB48" s="73">
        <v>65481</v>
      </c>
      <c r="AC48" s="73">
        <v>70209</v>
      </c>
      <c r="AD48" s="73">
        <v>73623</v>
      </c>
      <c r="AE48" s="73">
        <v>75565</v>
      </c>
      <c r="AF48" s="73">
        <v>80024</v>
      </c>
      <c r="AG48" s="73">
        <v>90102</v>
      </c>
      <c r="AH48" s="73">
        <v>95485</v>
      </c>
      <c r="AI48" s="73">
        <v>102345</v>
      </c>
      <c r="AJ48" s="73">
        <v>101285</v>
      </c>
      <c r="AK48" s="73">
        <v>100765</v>
      </c>
      <c r="AL48" s="73">
        <v>103813</v>
      </c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</row>
    <row r="49" spans="1:131" s="31" customFormat="1" ht="12.75">
      <c r="A49" s="71" t="s">
        <v>118</v>
      </c>
      <c r="B49" s="72">
        <v>0</v>
      </c>
      <c r="C49" s="72">
        <v>0</v>
      </c>
      <c r="D49" s="72">
        <v>0</v>
      </c>
      <c r="E49" s="72">
        <v>0</v>
      </c>
      <c r="F49" s="72">
        <v>0</v>
      </c>
      <c r="G49" s="72">
        <v>0</v>
      </c>
      <c r="H49" s="72">
        <v>0</v>
      </c>
      <c r="I49" s="72">
        <v>0</v>
      </c>
      <c r="J49" s="72">
        <v>0</v>
      </c>
      <c r="K49" s="72">
        <v>0</v>
      </c>
      <c r="L49" s="72">
        <v>0</v>
      </c>
      <c r="M49" s="72">
        <v>0</v>
      </c>
      <c r="N49" s="72">
        <v>0</v>
      </c>
      <c r="O49" s="72">
        <v>0</v>
      </c>
      <c r="P49" s="72">
        <v>0</v>
      </c>
      <c r="Q49" s="72">
        <v>0</v>
      </c>
      <c r="R49" s="72">
        <v>0</v>
      </c>
      <c r="S49" s="72">
        <v>0</v>
      </c>
      <c r="T49" s="28"/>
      <c r="U49" s="72">
        <v>0</v>
      </c>
      <c r="V49" s="72">
        <v>0</v>
      </c>
      <c r="W49" s="72">
        <v>0</v>
      </c>
      <c r="X49" s="72">
        <v>0</v>
      </c>
      <c r="Y49" s="72">
        <v>0</v>
      </c>
      <c r="Z49" s="72">
        <v>0</v>
      </c>
      <c r="AA49" s="72">
        <v>0</v>
      </c>
      <c r="AB49" s="72">
        <v>0</v>
      </c>
      <c r="AC49" s="72">
        <v>0</v>
      </c>
      <c r="AD49" s="72">
        <v>0</v>
      </c>
      <c r="AE49" s="72">
        <v>0</v>
      </c>
      <c r="AF49" s="72">
        <v>0</v>
      </c>
      <c r="AG49" s="72">
        <v>0</v>
      </c>
      <c r="AH49" s="72">
        <v>0</v>
      </c>
      <c r="AI49" s="72">
        <v>0</v>
      </c>
      <c r="AJ49" s="72">
        <v>0</v>
      </c>
      <c r="AK49" s="72">
        <v>0</v>
      </c>
      <c r="AL49" s="72">
        <v>0</v>
      </c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</row>
    <row r="50" spans="1:131" s="31" customFormat="1" ht="12.75">
      <c r="A50" s="71" t="s">
        <v>71</v>
      </c>
      <c r="B50" s="72">
        <v>2154</v>
      </c>
      <c r="C50" s="72">
        <v>6178</v>
      </c>
      <c r="D50" s="72">
        <v>5382</v>
      </c>
      <c r="E50" s="72">
        <v>4782</v>
      </c>
      <c r="F50" s="72">
        <v>3972</v>
      </c>
      <c r="G50" s="72">
        <v>3104</v>
      </c>
      <c r="H50" s="72">
        <v>3133</v>
      </c>
      <c r="I50" s="72">
        <v>2801</v>
      </c>
      <c r="J50" s="72">
        <v>1926</v>
      </c>
      <c r="K50" s="72">
        <v>3792</v>
      </c>
      <c r="L50" s="72">
        <v>2507</v>
      </c>
      <c r="M50" s="72">
        <v>3504</v>
      </c>
      <c r="N50" s="72">
        <v>3461</v>
      </c>
      <c r="O50" s="72">
        <v>2425</v>
      </c>
      <c r="P50" s="72">
        <v>2763</v>
      </c>
      <c r="Q50" s="72">
        <v>9496</v>
      </c>
      <c r="R50" s="72">
        <v>8986</v>
      </c>
      <c r="S50" s="72">
        <v>10632</v>
      </c>
      <c r="T50" s="28"/>
      <c r="U50" s="72">
        <v>2999</v>
      </c>
      <c r="V50" s="72">
        <v>6780</v>
      </c>
      <c r="W50" s="72">
        <v>6205</v>
      </c>
      <c r="X50" s="72">
        <v>5853</v>
      </c>
      <c r="Y50" s="72">
        <v>5447</v>
      </c>
      <c r="Z50" s="72">
        <v>4648</v>
      </c>
      <c r="AA50" s="72">
        <v>5089</v>
      </c>
      <c r="AB50" s="72">
        <v>4780</v>
      </c>
      <c r="AC50" s="72">
        <v>2378</v>
      </c>
      <c r="AD50" s="72">
        <v>4259</v>
      </c>
      <c r="AE50" s="72">
        <v>3028</v>
      </c>
      <c r="AF50" s="72">
        <v>4254</v>
      </c>
      <c r="AG50" s="72">
        <v>4027</v>
      </c>
      <c r="AH50" s="72">
        <v>3049</v>
      </c>
      <c r="AI50" s="72">
        <v>4339</v>
      </c>
      <c r="AJ50" s="72">
        <v>13922</v>
      </c>
      <c r="AK50" s="72">
        <v>16023</v>
      </c>
      <c r="AL50" s="72">
        <v>15331</v>
      </c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</row>
    <row r="51" spans="1:131" s="31" customFormat="1" ht="12.75" customHeight="1">
      <c r="A51" s="71" t="s">
        <v>119</v>
      </c>
      <c r="B51" s="75">
        <v>12710</v>
      </c>
      <c r="C51" s="75">
        <v>16245</v>
      </c>
      <c r="D51" s="75">
        <v>19886</v>
      </c>
      <c r="E51" s="186">
        <v>24365</v>
      </c>
      <c r="F51" s="186">
        <v>29707</v>
      </c>
      <c r="G51" s="186">
        <v>32222</v>
      </c>
      <c r="H51" s="186">
        <v>29182</v>
      </c>
      <c r="I51" s="186">
        <v>33127</v>
      </c>
      <c r="J51" s="186">
        <v>35222</v>
      </c>
      <c r="K51" s="186">
        <v>34245</v>
      </c>
      <c r="L51" s="186">
        <v>36034</v>
      </c>
      <c r="M51" s="186">
        <v>43207</v>
      </c>
      <c r="N51" s="169">
        <v>69531</v>
      </c>
      <c r="O51" s="169">
        <v>58481</v>
      </c>
      <c r="P51" s="169">
        <v>62243</v>
      </c>
      <c r="Q51" s="169">
        <v>66382</v>
      </c>
      <c r="R51" s="169">
        <v>87739</v>
      </c>
      <c r="S51" s="169">
        <v>127529</v>
      </c>
      <c r="T51" s="28"/>
      <c r="U51" s="75">
        <v>13271</v>
      </c>
      <c r="V51" s="75">
        <v>16915</v>
      </c>
      <c r="W51" s="75">
        <v>20599</v>
      </c>
      <c r="X51" s="186">
        <v>24867</v>
      </c>
      <c r="Y51" s="186">
        <v>30427</v>
      </c>
      <c r="Z51" s="186">
        <v>33082</v>
      </c>
      <c r="AA51" s="186">
        <v>30049</v>
      </c>
      <c r="AB51" s="186">
        <v>33508</v>
      </c>
      <c r="AC51" s="186">
        <v>35604</v>
      </c>
      <c r="AD51" s="186">
        <v>35966</v>
      </c>
      <c r="AE51" s="186">
        <v>37950</v>
      </c>
      <c r="AF51" s="186">
        <v>45467</v>
      </c>
      <c r="AG51" s="186">
        <v>72104</v>
      </c>
      <c r="AH51" s="186">
        <v>60820</v>
      </c>
      <c r="AI51" s="186">
        <v>64202</v>
      </c>
      <c r="AJ51" s="169">
        <v>68403</v>
      </c>
      <c r="AK51" s="169">
        <v>89911</v>
      </c>
      <c r="AL51" s="169">
        <v>131536</v>
      </c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</row>
    <row r="52" spans="1:131" s="31" customFormat="1" ht="12.75">
      <c r="A52" s="76" t="s">
        <v>72</v>
      </c>
      <c r="B52" s="77">
        <v>139401</v>
      </c>
      <c r="C52" s="77">
        <v>174859</v>
      </c>
      <c r="D52" s="77">
        <v>194110</v>
      </c>
      <c r="E52" s="77">
        <v>203617</v>
      </c>
      <c r="F52" s="77">
        <v>300214</v>
      </c>
      <c r="G52" s="77">
        <v>262516</v>
      </c>
      <c r="H52" s="77">
        <v>288317</v>
      </c>
      <c r="I52" s="77">
        <v>314195</v>
      </c>
      <c r="J52" s="77">
        <v>382946</v>
      </c>
      <c r="K52" s="77">
        <v>349490</v>
      </c>
      <c r="L52" s="77">
        <v>386197</v>
      </c>
      <c r="M52" s="77">
        <v>502724</v>
      </c>
      <c r="N52" s="166">
        <v>551313</v>
      </c>
      <c r="O52" s="166">
        <v>526393</v>
      </c>
      <c r="P52" s="166">
        <v>440152</v>
      </c>
      <c r="Q52" s="166">
        <v>452300</v>
      </c>
      <c r="R52" s="166">
        <v>495787</v>
      </c>
      <c r="S52" s="166">
        <v>568085</v>
      </c>
      <c r="T52" s="28"/>
      <c r="U52" s="77">
        <v>185369</v>
      </c>
      <c r="V52" s="77">
        <v>227217</v>
      </c>
      <c r="W52" s="77">
        <v>247382</v>
      </c>
      <c r="X52" s="77">
        <v>258198</v>
      </c>
      <c r="Y52" s="77">
        <v>359767</v>
      </c>
      <c r="Z52" s="77">
        <v>325937</v>
      </c>
      <c r="AA52" s="77">
        <v>356174</v>
      </c>
      <c r="AB52" s="77">
        <v>386363</v>
      </c>
      <c r="AC52" s="77">
        <v>460851</v>
      </c>
      <c r="AD52" s="77">
        <v>431639</v>
      </c>
      <c r="AE52" s="77">
        <v>470816</v>
      </c>
      <c r="AF52" s="77">
        <v>593407</v>
      </c>
      <c r="AG52" s="77">
        <v>652205</v>
      </c>
      <c r="AH52" s="77">
        <v>631510</v>
      </c>
      <c r="AI52" s="77">
        <v>551638</v>
      </c>
      <c r="AJ52" s="166">
        <v>571380</v>
      </c>
      <c r="AK52" s="166">
        <v>619860</v>
      </c>
      <c r="AL52" s="166">
        <v>696641</v>
      </c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</row>
    <row r="53" spans="1:131" s="31" customFormat="1" ht="12.75">
      <c r="A53" s="78" t="s">
        <v>15</v>
      </c>
      <c r="B53" s="184">
        <v>205423</v>
      </c>
      <c r="C53" s="184">
        <v>289823</v>
      </c>
      <c r="D53" s="184">
        <v>365717</v>
      </c>
      <c r="E53" s="184">
        <v>416130</v>
      </c>
      <c r="F53" s="184">
        <v>580297</v>
      </c>
      <c r="G53" s="184">
        <v>563160</v>
      </c>
      <c r="H53" s="184">
        <v>651721</v>
      </c>
      <c r="I53" s="184">
        <v>738153</v>
      </c>
      <c r="J53" s="184">
        <v>884955</v>
      </c>
      <c r="K53" s="184">
        <v>915118</v>
      </c>
      <c r="L53" s="184">
        <v>981609</v>
      </c>
      <c r="M53" s="184">
        <v>1148154</v>
      </c>
      <c r="N53" s="167">
        <v>1375182</v>
      </c>
      <c r="O53" s="167">
        <v>1453261</v>
      </c>
      <c r="P53" s="167">
        <v>1344924</v>
      </c>
      <c r="Q53" s="167">
        <v>1328774</v>
      </c>
      <c r="R53" s="167">
        <v>1390792</v>
      </c>
      <c r="S53" s="167">
        <v>1507545</v>
      </c>
      <c r="T53" s="28"/>
      <c r="U53" s="184">
        <v>271524</v>
      </c>
      <c r="V53" s="184">
        <v>351417</v>
      </c>
      <c r="W53" s="184">
        <v>431158</v>
      </c>
      <c r="X53" s="184">
        <v>480185</v>
      </c>
      <c r="Y53" s="184">
        <v>647454</v>
      </c>
      <c r="Z53" s="184">
        <v>641361</v>
      </c>
      <c r="AA53" s="184">
        <v>753766</v>
      </c>
      <c r="AB53" s="184">
        <v>841751</v>
      </c>
      <c r="AC53" s="184">
        <v>1008089</v>
      </c>
      <c r="AD53" s="184">
        <v>1034345</v>
      </c>
      <c r="AE53" s="184">
        <v>1107066</v>
      </c>
      <c r="AF53" s="184">
        <v>1282555</v>
      </c>
      <c r="AG53" s="184">
        <v>1518825</v>
      </c>
      <c r="AH53" s="184">
        <v>1743367</v>
      </c>
      <c r="AI53" s="184">
        <v>1660545</v>
      </c>
      <c r="AJ53" s="167">
        <v>1660572</v>
      </c>
      <c r="AK53" s="167">
        <v>1563259</v>
      </c>
      <c r="AL53" s="167">
        <v>1705779</v>
      </c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</row>
    <row r="54" spans="1:131" s="31" customFormat="1" ht="12.75">
      <c r="A54" s="78"/>
      <c r="B54" s="185"/>
      <c r="C54" s="185"/>
      <c r="D54" s="185"/>
      <c r="E54" s="185"/>
      <c r="F54" s="185"/>
      <c r="G54" s="185"/>
      <c r="H54" s="185"/>
      <c r="I54" s="185"/>
      <c r="J54" s="185"/>
      <c r="K54" s="185"/>
      <c r="L54" s="185"/>
      <c r="M54" s="185"/>
      <c r="N54" s="100"/>
      <c r="O54" s="100"/>
      <c r="P54" s="100"/>
      <c r="Q54" s="100"/>
      <c r="R54" s="100"/>
      <c r="S54" s="100"/>
      <c r="T54" s="28"/>
      <c r="U54" s="185"/>
      <c r="V54" s="185"/>
      <c r="W54" s="185"/>
      <c r="X54" s="185"/>
      <c r="Y54" s="185"/>
      <c r="Z54" s="185"/>
      <c r="AA54" s="185"/>
      <c r="AB54" s="185"/>
      <c r="AC54" s="185"/>
      <c r="AD54" s="185"/>
      <c r="AE54" s="185"/>
      <c r="AF54" s="185"/>
      <c r="AG54" s="185"/>
      <c r="AH54" s="185"/>
      <c r="AI54" s="185"/>
      <c r="AJ54" s="100"/>
      <c r="AK54" s="100"/>
      <c r="AL54" s="100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</row>
    <row r="55" spans="1:131" s="31" customFormat="1" ht="12.75">
      <c r="A55" s="78" t="s">
        <v>16</v>
      </c>
      <c r="B55" s="72"/>
      <c r="C55" s="72"/>
      <c r="D55" s="72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68"/>
      <c r="Q55" s="168"/>
      <c r="R55" s="168"/>
      <c r="S55" s="168"/>
      <c r="T55" s="28"/>
      <c r="U55" s="72"/>
      <c r="V55" s="72"/>
      <c r="W55" s="72"/>
      <c r="X55" s="168"/>
      <c r="Y55" s="168"/>
      <c r="Z55" s="168"/>
      <c r="AA55" s="168"/>
      <c r="AB55" s="168"/>
      <c r="AC55" s="168"/>
      <c r="AD55" s="168"/>
      <c r="AE55" s="168"/>
      <c r="AF55" s="168"/>
      <c r="AG55" s="168"/>
      <c r="AH55" s="168"/>
      <c r="AI55" s="168"/>
      <c r="AJ55" s="168"/>
      <c r="AK55" s="168"/>
      <c r="AL55" s="168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</row>
    <row r="56" spans="1:131" s="31" customFormat="1" ht="12.75">
      <c r="A56" s="80" t="s">
        <v>73</v>
      </c>
      <c r="B56" s="72">
        <v>34455</v>
      </c>
      <c r="C56" s="72">
        <v>-38413</v>
      </c>
      <c r="D56" s="72">
        <v>-99035</v>
      </c>
      <c r="E56" s="72">
        <v>-141245</v>
      </c>
      <c r="F56" s="72">
        <v>-292940</v>
      </c>
      <c r="G56" s="72">
        <v>-249354</v>
      </c>
      <c r="H56" s="72">
        <v>-316559</v>
      </c>
      <c r="I56" s="72">
        <v>-360589</v>
      </c>
      <c r="J56" s="72">
        <v>-472749</v>
      </c>
      <c r="K56" s="72">
        <v>-456508</v>
      </c>
      <c r="L56" s="72">
        <v>-483355</v>
      </c>
      <c r="M56" s="72">
        <v>-612626</v>
      </c>
      <c r="N56" s="72">
        <v>-743246</v>
      </c>
      <c r="O56" s="72">
        <v>-798542</v>
      </c>
      <c r="P56" s="72">
        <v>-637022</v>
      </c>
      <c r="Q56" s="72">
        <v>-598428</v>
      </c>
      <c r="R56" s="72">
        <v>-604105</v>
      </c>
      <c r="S56" s="72">
        <v>-684948</v>
      </c>
      <c r="T56" s="28"/>
      <c r="U56" s="72">
        <v>17584</v>
      </c>
      <c r="V56" s="72">
        <v>-32075</v>
      </c>
      <c r="W56" s="72">
        <v>-101247</v>
      </c>
      <c r="X56" s="72">
        <v>-146637</v>
      </c>
      <c r="Y56" s="72">
        <v>-301785</v>
      </c>
      <c r="Z56" s="72">
        <v>-259278</v>
      </c>
      <c r="AA56" s="72">
        <v>-320385</v>
      </c>
      <c r="AB56" s="72">
        <v>-368230</v>
      </c>
      <c r="AC56" s="72">
        <v>-483496</v>
      </c>
      <c r="AD56" s="72">
        <v>-468931</v>
      </c>
      <c r="AE56" s="72">
        <v>-500718</v>
      </c>
      <c r="AF56" s="72">
        <v>-635727</v>
      </c>
      <c r="AG56" s="72">
        <v>-773542</v>
      </c>
      <c r="AH56" s="72">
        <v>-831030</v>
      </c>
      <c r="AI56" s="72">
        <v>-698169</v>
      </c>
      <c r="AJ56" s="72">
        <v>-668095</v>
      </c>
      <c r="AK56" s="72">
        <v>-685034</v>
      </c>
      <c r="AL56" s="72">
        <v>-767617.40639999998</v>
      </c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</row>
    <row r="57" spans="1:131" s="31" customFormat="1" ht="12.75">
      <c r="A57" s="80" t="s">
        <v>74</v>
      </c>
      <c r="B57" s="72">
        <v>33262</v>
      </c>
      <c r="C57" s="72">
        <v>53894</v>
      </c>
      <c r="D57" s="72">
        <v>47913</v>
      </c>
      <c r="E57" s="72">
        <v>40757</v>
      </c>
      <c r="F57" s="72">
        <v>40183</v>
      </c>
      <c r="G57" s="72">
        <v>41953</v>
      </c>
      <c r="H57" s="72">
        <v>55046</v>
      </c>
      <c r="I57" s="72">
        <v>61287</v>
      </c>
      <c r="J57" s="72">
        <v>59686</v>
      </c>
      <c r="K57" s="72">
        <v>65072</v>
      </c>
      <c r="L57" s="72">
        <v>65205</v>
      </c>
      <c r="M57" s="72">
        <v>68842</v>
      </c>
      <c r="N57" s="72">
        <v>75816</v>
      </c>
      <c r="O57" s="72">
        <v>73179</v>
      </c>
      <c r="P57" s="72">
        <v>56015</v>
      </c>
      <c r="Q57" s="72">
        <v>59697</v>
      </c>
      <c r="R57" s="72">
        <v>64537</v>
      </c>
      <c r="S57" s="72">
        <v>70323</v>
      </c>
      <c r="T57" s="28"/>
      <c r="U57" s="72">
        <v>50133</v>
      </c>
      <c r="V57" s="72">
        <v>47850</v>
      </c>
      <c r="W57" s="72">
        <v>47329</v>
      </c>
      <c r="X57" s="72">
        <v>43500</v>
      </c>
      <c r="Y57" s="72">
        <v>44925</v>
      </c>
      <c r="Z57" s="72">
        <v>48795</v>
      </c>
      <c r="AA57" s="72">
        <v>55649</v>
      </c>
      <c r="AB57" s="72">
        <v>68414</v>
      </c>
      <c r="AC57" s="72">
        <v>69921</v>
      </c>
      <c r="AD57" s="72">
        <v>77125</v>
      </c>
      <c r="AE57" s="72">
        <v>82869</v>
      </c>
      <c r="AF57" s="72">
        <v>90376</v>
      </c>
      <c r="AG57" s="72">
        <v>93396</v>
      </c>
      <c r="AH57" s="72">
        <v>87436</v>
      </c>
      <c r="AI57" s="72">
        <v>90365</v>
      </c>
      <c r="AJ57" s="72">
        <v>97099</v>
      </c>
      <c r="AK57" s="72">
        <v>110456</v>
      </c>
      <c r="AL57" s="72">
        <v>134177</v>
      </c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</row>
    <row r="58" spans="1:131" s="31" customFormat="1" ht="12.75">
      <c r="A58" s="189" t="s">
        <v>120</v>
      </c>
      <c r="B58" s="72">
        <v>0</v>
      </c>
      <c r="C58" s="72">
        <v>0</v>
      </c>
      <c r="D58" s="72">
        <v>0</v>
      </c>
      <c r="E58" s="72">
        <v>0</v>
      </c>
      <c r="F58" s="72">
        <v>0</v>
      </c>
      <c r="G58" s="72">
        <v>0</v>
      </c>
      <c r="H58" s="72">
        <v>0</v>
      </c>
      <c r="I58" s="72">
        <v>0</v>
      </c>
      <c r="J58" s="72">
        <v>0</v>
      </c>
      <c r="K58" s="72">
        <v>0</v>
      </c>
      <c r="L58" s="72">
        <v>0</v>
      </c>
      <c r="M58" s="72">
        <v>0</v>
      </c>
      <c r="N58" s="72">
        <v>0</v>
      </c>
      <c r="O58" s="72">
        <v>0</v>
      </c>
      <c r="P58" s="72">
        <v>0</v>
      </c>
      <c r="Q58" s="72">
        <v>0</v>
      </c>
      <c r="R58" s="72">
        <v>-210</v>
      </c>
      <c r="S58" s="72">
        <v>-210</v>
      </c>
      <c r="T58" s="28"/>
      <c r="U58" s="72">
        <v>0</v>
      </c>
      <c r="V58" s="72">
        <v>0</v>
      </c>
      <c r="W58" s="72">
        <v>0</v>
      </c>
      <c r="X58" s="72">
        <v>0</v>
      </c>
      <c r="Y58" s="72">
        <v>0</v>
      </c>
      <c r="Z58" s="72">
        <v>0</v>
      </c>
      <c r="AA58" s="72">
        <v>0</v>
      </c>
      <c r="AB58" s="72">
        <v>0</v>
      </c>
      <c r="AC58" s="72">
        <v>0</v>
      </c>
      <c r="AD58" s="72">
        <v>0</v>
      </c>
      <c r="AE58" s="72">
        <v>0</v>
      </c>
      <c r="AF58" s="72">
        <v>0</v>
      </c>
      <c r="AG58" s="72">
        <v>0</v>
      </c>
      <c r="AH58" s="72">
        <v>0</v>
      </c>
      <c r="AI58" s="72">
        <v>0</v>
      </c>
      <c r="AJ58" s="72">
        <v>0</v>
      </c>
      <c r="AK58" s="72">
        <v>0</v>
      </c>
      <c r="AL58" s="72">
        <v>0</v>
      </c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</row>
    <row r="59" spans="1:131" s="31" customFormat="1" ht="12.75">
      <c r="A59" s="189" t="s">
        <v>75</v>
      </c>
      <c r="B59" s="75">
        <v>7</v>
      </c>
      <c r="C59" s="75">
        <v>8</v>
      </c>
      <c r="D59" s="75">
        <v>0</v>
      </c>
      <c r="E59" s="75">
        <v>0</v>
      </c>
      <c r="F59" s="75">
        <v>0</v>
      </c>
      <c r="G59" s="75">
        <v>0</v>
      </c>
      <c r="H59" s="75">
        <v>0</v>
      </c>
      <c r="I59" s="75">
        <v>0</v>
      </c>
      <c r="J59" s="75">
        <v>0</v>
      </c>
      <c r="K59" s="75">
        <v>63</v>
      </c>
      <c r="L59" s="75">
        <v>111</v>
      </c>
      <c r="M59" s="75">
        <v>143</v>
      </c>
      <c r="N59" s="165">
        <v>151</v>
      </c>
      <c r="O59" s="165">
        <v>160</v>
      </c>
      <c r="P59" s="165">
        <v>206</v>
      </c>
      <c r="Q59" s="165">
        <v>222</v>
      </c>
      <c r="R59" s="165">
        <v>263</v>
      </c>
      <c r="S59" s="165">
        <v>276</v>
      </c>
      <c r="T59" s="28"/>
      <c r="U59" s="75">
        <v>7</v>
      </c>
      <c r="V59" s="75">
        <v>8</v>
      </c>
      <c r="W59" s="75">
        <v>0</v>
      </c>
      <c r="X59" s="75">
        <v>0</v>
      </c>
      <c r="Y59" s="75">
        <v>0</v>
      </c>
      <c r="Z59" s="75">
        <v>0</v>
      </c>
      <c r="AA59" s="75">
        <v>0</v>
      </c>
      <c r="AB59" s="75">
        <v>0</v>
      </c>
      <c r="AC59" s="75">
        <v>0</v>
      </c>
      <c r="AD59" s="75">
        <v>63</v>
      </c>
      <c r="AE59" s="75">
        <v>111</v>
      </c>
      <c r="AF59" s="75">
        <v>183</v>
      </c>
      <c r="AG59" s="75">
        <v>243</v>
      </c>
      <c r="AH59" s="75">
        <v>374</v>
      </c>
      <c r="AI59" s="75">
        <v>630</v>
      </c>
      <c r="AJ59" s="165">
        <v>772</v>
      </c>
      <c r="AK59" s="165">
        <v>916</v>
      </c>
      <c r="AL59" s="165">
        <v>1065.4064000000001</v>
      </c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</row>
    <row r="60" spans="1:131" s="31" customFormat="1" ht="12.75">
      <c r="A60" s="111" t="s">
        <v>16</v>
      </c>
      <c r="B60" s="190">
        <v>67724</v>
      </c>
      <c r="C60" s="190">
        <v>15489</v>
      </c>
      <c r="D60" s="190">
        <v>-51122</v>
      </c>
      <c r="E60" s="190">
        <v>-100488</v>
      </c>
      <c r="F60" s="190">
        <v>-252757</v>
      </c>
      <c r="G60" s="190">
        <v>-207401</v>
      </c>
      <c r="H60" s="190">
        <v>-261513</v>
      </c>
      <c r="I60" s="190">
        <v>-299302</v>
      </c>
      <c r="J60" s="190">
        <v>-413063</v>
      </c>
      <c r="K60" s="190">
        <v>-391373</v>
      </c>
      <c r="L60" s="190">
        <v>-418039</v>
      </c>
      <c r="M60" s="190">
        <v>-543641</v>
      </c>
      <c r="N60" s="168">
        <v>-667279</v>
      </c>
      <c r="O60" s="168">
        <v>-725203</v>
      </c>
      <c r="P60" s="168">
        <v>-580801</v>
      </c>
      <c r="Q60" s="170">
        <v>-538509</v>
      </c>
      <c r="R60" s="170">
        <v>-539515</v>
      </c>
      <c r="S60" s="170">
        <v>-614559</v>
      </c>
      <c r="T60" s="28"/>
      <c r="U60" s="190">
        <v>67724</v>
      </c>
      <c r="V60" s="190">
        <v>15783</v>
      </c>
      <c r="W60" s="190">
        <v>-53918</v>
      </c>
      <c r="X60" s="190">
        <v>-103137</v>
      </c>
      <c r="Y60" s="190">
        <v>-256860</v>
      </c>
      <c r="Z60" s="190">
        <v>-210483</v>
      </c>
      <c r="AA60" s="190">
        <v>-264736</v>
      </c>
      <c r="AB60" s="190">
        <v>-299816</v>
      </c>
      <c r="AC60" s="190">
        <v>-413575</v>
      </c>
      <c r="AD60" s="190">
        <v>-391743</v>
      </c>
      <c r="AE60" s="190">
        <v>-417738</v>
      </c>
      <c r="AF60" s="190">
        <v>-545168</v>
      </c>
      <c r="AG60" s="190">
        <v>-679903</v>
      </c>
      <c r="AH60" s="190">
        <v>-743220</v>
      </c>
      <c r="AI60" s="190">
        <v>-607174</v>
      </c>
      <c r="AJ60" s="170">
        <v>-570224</v>
      </c>
      <c r="AK60" s="170">
        <v>-573662</v>
      </c>
      <c r="AL60" s="170">
        <v>-632375</v>
      </c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</row>
    <row r="61" spans="1:131" s="31" customFormat="1" ht="12.75">
      <c r="A61" s="24"/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23"/>
      <c r="S61" s="23"/>
      <c r="T61" s="2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23"/>
      <c r="AL61" s="23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</row>
    <row r="62" spans="1:131" s="31" customFormat="1" ht="12.75">
      <c r="A62" s="1" t="s">
        <v>148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</row>
    <row r="63" spans="1:131" s="31" customFormat="1" ht="12.75">
      <c r="A63" s="1" t="s">
        <v>151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</row>
    <row r="64" spans="1:131" s="31" customFormat="1" ht="12.75">
      <c r="A64" s="1" t="s">
        <v>174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</row>
    <row r="65" spans="1:131" s="31" customFormat="1" ht="12.75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</row>
    <row r="66" spans="1:131" s="114" customFormat="1" ht="13.15" thickBot="1">
      <c r="A66" s="30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0"/>
      <c r="CA66" s="30"/>
      <c r="CB66" s="30"/>
      <c r="CC66" s="30"/>
      <c r="CD66" s="30"/>
      <c r="CE66" s="30"/>
      <c r="CF66" s="30"/>
      <c r="CG66" s="30"/>
      <c r="CH66" s="30"/>
      <c r="CI66" s="30"/>
      <c r="CJ66" s="30"/>
      <c r="CK66" s="30"/>
      <c r="CL66" s="30"/>
      <c r="CM66" s="30"/>
      <c r="CN66" s="30"/>
      <c r="CO66" s="30"/>
      <c r="CP66" s="30"/>
      <c r="CQ66" s="30"/>
      <c r="CR66" s="30"/>
      <c r="CS66" s="30"/>
      <c r="CT66" s="30"/>
      <c r="CU66" s="30"/>
      <c r="CV66" s="30"/>
      <c r="CW66" s="30"/>
      <c r="CX66" s="30"/>
      <c r="CY66" s="30"/>
      <c r="CZ66" s="30"/>
      <c r="DA66" s="30"/>
      <c r="DB66" s="30"/>
      <c r="DC66" s="30"/>
      <c r="DD66" s="30"/>
      <c r="DE66" s="30"/>
      <c r="DF66" s="30"/>
      <c r="DG66" s="30"/>
      <c r="DH66" s="30"/>
      <c r="DI66" s="30"/>
      <c r="DJ66" s="30"/>
      <c r="DK66" s="30"/>
      <c r="DL66" s="30"/>
      <c r="DM66" s="30"/>
      <c r="DN66" s="30"/>
      <c r="DO66" s="30"/>
      <c r="DP66" s="30"/>
      <c r="DQ66" s="30"/>
      <c r="DR66" s="30"/>
      <c r="DS66" s="30"/>
      <c r="DT66" s="30"/>
      <c r="DU66" s="30"/>
      <c r="DV66" s="30"/>
      <c r="DW66" s="30"/>
      <c r="DX66" s="30"/>
      <c r="DY66" s="30"/>
      <c r="DZ66" s="30"/>
      <c r="EA66" s="30"/>
    </row>
  </sheetData>
  <mergeCells count="4">
    <mergeCell ref="B3:Q3"/>
    <mergeCell ref="B4:Q4"/>
    <mergeCell ref="U3:AJ3"/>
    <mergeCell ref="U4:AJ4"/>
  </mergeCells>
  <pageMargins left="0.70866141732283472" right="0.70866141732283472" top="0.74803149606299213" bottom="0.74803149606299213" header="0.31496062992125984" footer="0.31496062992125984"/>
  <pageSetup paperSize="8" scale="58" orientation="landscape" r:id="rId1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P82"/>
  <sheetViews>
    <sheetView zoomScale="110" zoomScaleNormal="11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ColWidth="8.86328125" defaultRowHeight="10.15"/>
  <cols>
    <col min="1" max="1" width="32.86328125" style="1" customWidth="1"/>
    <col min="2" max="19" width="7.3984375" style="1" customWidth="1"/>
    <col min="20" max="20" width="2" style="1" customWidth="1"/>
    <col min="21" max="38" width="7.3984375" style="1" customWidth="1"/>
    <col min="39" max="39" width="7.3984375" style="115" customWidth="1"/>
    <col min="40" max="16384" width="8.86328125" style="1"/>
  </cols>
  <sheetData>
    <row r="1" spans="1:94" s="31" customFormat="1" ht="12.75">
      <c r="A1" s="13" t="s">
        <v>122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"/>
      <c r="N1" s="1"/>
      <c r="O1" s="1"/>
      <c r="P1" s="1"/>
      <c r="Q1" s="1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1"/>
      <c r="AG1" s="1"/>
      <c r="AH1" s="1"/>
      <c r="AI1" s="1"/>
      <c r="AJ1" s="1"/>
      <c r="AK1" s="2"/>
      <c r="AL1" s="2"/>
      <c r="AM1" s="25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</row>
    <row r="2" spans="1:94" s="31" customFormat="1" ht="12.75">
      <c r="A2" s="4" t="s">
        <v>168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1"/>
      <c r="N2" s="1"/>
      <c r="O2" s="1"/>
      <c r="P2" s="1"/>
      <c r="Q2" s="1"/>
      <c r="R2" s="123"/>
      <c r="S2" s="123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1"/>
      <c r="AG2" s="1"/>
      <c r="AH2" s="1"/>
      <c r="AI2" s="1"/>
      <c r="AJ2" s="1"/>
      <c r="AK2" s="131"/>
      <c r="AL2" s="131"/>
      <c r="AM2" s="25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</row>
    <row r="3" spans="1:94" s="31" customFormat="1" ht="13.5" customHeight="1">
      <c r="A3" s="54"/>
      <c r="B3" s="196" t="s">
        <v>103</v>
      </c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2"/>
      <c r="S3" s="12"/>
      <c r="T3" s="12"/>
      <c r="U3" s="196" t="s">
        <v>114</v>
      </c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2"/>
      <c r="AL3" s="12"/>
      <c r="AM3" s="87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</row>
    <row r="4" spans="1:94" s="31" customFormat="1">
      <c r="A4" s="55"/>
      <c r="B4" s="195" t="s">
        <v>104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22"/>
      <c r="S4" s="122"/>
      <c r="T4" s="12"/>
      <c r="U4" s="195" t="s">
        <v>104</v>
      </c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5"/>
      <c r="AI4" s="195"/>
      <c r="AJ4" s="195"/>
      <c r="AK4" s="132"/>
      <c r="AL4" s="132"/>
      <c r="AM4" s="87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</row>
    <row r="5" spans="1:94" s="31" customFormat="1" ht="12.75" customHeight="1">
      <c r="A5" s="56"/>
      <c r="B5" s="33">
        <v>2008</v>
      </c>
      <c r="C5" s="33">
        <v>2009</v>
      </c>
      <c r="D5" s="33">
        <v>2010</v>
      </c>
      <c r="E5" s="33">
        <v>2011</v>
      </c>
      <c r="F5" s="33">
        <v>2012</v>
      </c>
      <c r="G5" s="33">
        <v>2013</v>
      </c>
      <c r="H5" s="33">
        <v>2014</v>
      </c>
      <c r="I5" s="33">
        <v>2015</v>
      </c>
      <c r="J5" s="33">
        <v>2016</v>
      </c>
      <c r="K5" s="33">
        <v>2017</v>
      </c>
      <c r="L5" s="33">
        <v>2018</v>
      </c>
      <c r="M5" s="33">
        <v>2019</v>
      </c>
      <c r="N5" s="33">
        <v>2020</v>
      </c>
      <c r="O5" s="33">
        <v>2021</v>
      </c>
      <c r="P5" s="33">
        <v>2022</v>
      </c>
      <c r="Q5" s="164">
        <v>2023</v>
      </c>
      <c r="R5" s="34">
        <v>2024</v>
      </c>
      <c r="S5" s="34">
        <v>2025</v>
      </c>
      <c r="T5" s="34"/>
      <c r="U5" s="33">
        <v>2008</v>
      </c>
      <c r="V5" s="33">
        <v>2009</v>
      </c>
      <c r="W5" s="33">
        <v>2010</v>
      </c>
      <c r="X5" s="33">
        <v>2011</v>
      </c>
      <c r="Y5" s="33">
        <v>2012</v>
      </c>
      <c r="Z5" s="33">
        <v>2013</v>
      </c>
      <c r="AA5" s="33">
        <v>2014</v>
      </c>
      <c r="AB5" s="33">
        <v>2015</v>
      </c>
      <c r="AC5" s="33">
        <v>2016</v>
      </c>
      <c r="AD5" s="33">
        <v>2017</v>
      </c>
      <c r="AE5" s="33">
        <v>2018</v>
      </c>
      <c r="AF5" s="33">
        <v>2019</v>
      </c>
      <c r="AG5" s="33">
        <v>2020</v>
      </c>
      <c r="AH5" s="33">
        <v>2021</v>
      </c>
      <c r="AI5" s="33">
        <v>2022</v>
      </c>
      <c r="AJ5" s="164">
        <v>2023</v>
      </c>
      <c r="AK5" s="34">
        <v>2024</v>
      </c>
      <c r="AL5" s="34">
        <v>2025</v>
      </c>
      <c r="AM5" s="88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</row>
    <row r="6" spans="1:94" s="31" customFormat="1">
      <c r="A6" s="56"/>
      <c r="B6" s="35" t="s">
        <v>17</v>
      </c>
      <c r="C6" s="35" t="s">
        <v>17</v>
      </c>
      <c r="D6" s="35" t="s">
        <v>17</v>
      </c>
      <c r="E6" s="35" t="s">
        <v>17</v>
      </c>
      <c r="F6" s="35" t="s">
        <v>17</v>
      </c>
      <c r="G6" s="35" t="s">
        <v>17</v>
      </c>
      <c r="H6" s="35" t="s">
        <v>17</v>
      </c>
      <c r="I6" s="35" t="s">
        <v>17</v>
      </c>
      <c r="J6" s="35" t="s">
        <v>17</v>
      </c>
      <c r="K6" s="35" t="s">
        <v>17</v>
      </c>
      <c r="L6" s="35" t="s">
        <v>17</v>
      </c>
      <c r="M6" s="35" t="s">
        <v>17</v>
      </c>
      <c r="N6" s="148" t="s">
        <v>17</v>
      </c>
      <c r="O6" s="148" t="s">
        <v>17</v>
      </c>
      <c r="P6" s="148" t="s">
        <v>17</v>
      </c>
      <c r="Q6" s="36" t="s">
        <v>17</v>
      </c>
      <c r="R6" s="36" t="s">
        <v>17</v>
      </c>
      <c r="S6" s="36" t="s">
        <v>17</v>
      </c>
      <c r="T6" s="36"/>
      <c r="U6" s="35" t="s">
        <v>17</v>
      </c>
      <c r="V6" s="35" t="s">
        <v>17</v>
      </c>
      <c r="W6" s="35" t="s">
        <v>17</v>
      </c>
      <c r="X6" s="35" t="s">
        <v>17</v>
      </c>
      <c r="Y6" s="35" t="s">
        <v>17</v>
      </c>
      <c r="Z6" s="35" t="s">
        <v>17</v>
      </c>
      <c r="AA6" s="35" t="s">
        <v>17</v>
      </c>
      <c r="AB6" s="35" t="s">
        <v>17</v>
      </c>
      <c r="AC6" s="35" t="s">
        <v>17</v>
      </c>
      <c r="AD6" s="35" t="s">
        <v>17</v>
      </c>
      <c r="AE6" s="35" t="s">
        <v>17</v>
      </c>
      <c r="AF6" s="35" t="s">
        <v>17</v>
      </c>
      <c r="AG6" s="148" t="s">
        <v>17</v>
      </c>
      <c r="AH6" s="148" t="s">
        <v>17</v>
      </c>
      <c r="AI6" s="148" t="s">
        <v>17</v>
      </c>
      <c r="AJ6" s="36" t="s">
        <v>17</v>
      </c>
      <c r="AK6" s="36" t="s">
        <v>17</v>
      </c>
      <c r="AL6" s="36" t="s">
        <v>17</v>
      </c>
      <c r="AM6" s="89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</row>
    <row r="7" spans="1:94" s="31" customFormat="1" ht="12.75">
      <c r="A7" s="13" t="s">
        <v>76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19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</row>
    <row r="8" spans="1:94" s="31" customFormat="1" ht="12.75">
      <c r="A8" s="13" t="s">
        <v>77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90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</row>
    <row r="9" spans="1:94" s="31" customFormat="1" ht="12.75">
      <c r="A9" s="15" t="s">
        <v>78</v>
      </c>
      <c r="B9" s="37">
        <v>278472</v>
      </c>
      <c r="C9" s="37">
        <v>272614</v>
      </c>
      <c r="D9" s="37">
        <v>260972.75899999999</v>
      </c>
      <c r="E9" s="37">
        <v>280839</v>
      </c>
      <c r="F9" s="37">
        <v>309948</v>
      </c>
      <c r="G9" s="37">
        <v>326426</v>
      </c>
      <c r="H9" s="37">
        <v>338215</v>
      </c>
      <c r="I9" s="37">
        <v>353494</v>
      </c>
      <c r="J9" s="37">
        <v>362492</v>
      </c>
      <c r="K9" s="37">
        <v>379271</v>
      </c>
      <c r="L9" s="37">
        <v>418053</v>
      </c>
      <c r="M9" s="37">
        <v>448578</v>
      </c>
      <c r="N9" s="37">
        <v>431775</v>
      </c>
      <c r="O9" s="37">
        <v>473851</v>
      </c>
      <c r="P9" s="37">
        <v>536586</v>
      </c>
      <c r="Q9" s="37">
        <v>601299</v>
      </c>
      <c r="R9" s="37">
        <v>633401</v>
      </c>
      <c r="S9" s="37">
        <v>657844</v>
      </c>
      <c r="T9" s="28"/>
      <c r="U9" s="37">
        <v>278206.52799999999</v>
      </c>
      <c r="V9" s="37">
        <v>272314.315</v>
      </c>
      <c r="W9" s="37">
        <v>261036</v>
      </c>
      <c r="X9" s="37">
        <v>280642</v>
      </c>
      <c r="Y9" s="37">
        <v>309743</v>
      </c>
      <c r="Z9" s="37">
        <v>326284</v>
      </c>
      <c r="AA9" s="37">
        <v>338219</v>
      </c>
      <c r="AB9" s="37">
        <v>353396</v>
      </c>
      <c r="AC9" s="37">
        <v>362494</v>
      </c>
      <c r="AD9" s="37">
        <v>379239</v>
      </c>
      <c r="AE9" s="37">
        <v>417966</v>
      </c>
      <c r="AF9" s="37">
        <v>448256</v>
      </c>
      <c r="AG9" s="37">
        <v>431649</v>
      </c>
      <c r="AH9" s="37">
        <v>473763</v>
      </c>
      <c r="AI9" s="37">
        <v>536053</v>
      </c>
      <c r="AJ9" s="37">
        <v>601053</v>
      </c>
      <c r="AK9" s="37">
        <v>633314</v>
      </c>
      <c r="AL9" s="37">
        <v>657616</v>
      </c>
      <c r="AM9" s="90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</row>
    <row r="10" spans="1:94" s="31" customFormat="1" ht="12.75">
      <c r="A10" s="15" t="s">
        <v>123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28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90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</row>
    <row r="11" spans="1:94" s="31" customFormat="1" ht="12.75">
      <c r="A11" s="16" t="s">
        <v>124</v>
      </c>
      <c r="B11" s="37">
        <v>5132</v>
      </c>
      <c r="C11" s="37">
        <v>5988</v>
      </c>
      <c r="D11" s="37">
        <v>7705.6270000000004</v>
      </c>
      <c r="E11" s="37">
        <v>7522</v>
      </c>
      <c r="F11" s="37">
        <v>7778</v>
      </c>
      <c r="G11" s="37">
        <v>9071</v>
      </c>
      <c r="H11" s="37">
        <v>8579</v>
      </c>
      <c r="I11" s="37">
        <v>7020</v>
      </c>
      <c r="J11" s="37">
        <v>7062</v>
      </c>
      <c r="K11" s="37">
        <v>8050</v>
      </c>
      <c r="L11" s="37">
        <v>9941</v>
      </c>
      <c r="M11" s="37">
        <v>12863</v>
      </c>
      <c r="N11" s="37">
        <v>15490</v>
      </c>
      <c r="O11" s="37">
        <v>16390</v>
      </c>
      <c r="P11" s="37">
        <v>17725</v>
      </c>
      <c r="Q11" s="37">
        <v>19301</v>
      </c>
      <c r="R11" s="37">
        <v>19897</v>
      </c>
      <c r="S11" s="37">
        <v>22024</v>
      </c>
      <c r="T11" s="28"/>
      <c r="U11" s="37">
        <v>14601.841</v>
      </c>
      <c r="V11" s="37">
        <v>15880.451999999999</v>
      </c>
      <c r="W11" s="37">
        <v>18557</v>
      </c>
      <c r="X11" s="37">
        <v>18790</v>
      </c>
      <c r="Y11" s="37">
        <v>20807</v>
      </c>
      <c r="Z11" s="37">
        <v>23078</v>
      </c>
      <c r="AA11" s="37">
        <v>17747</v>
      </c>
      <c r="AB11" s="37">
        <v>16694</v>
      </c>
      <c r="AC11" s="37">
        <v>17543</v>
      </c>
      <c r="AD11" s="37">
        <v>18182</v>
      </c>
      <c r="AE11" s="37">
        <v>21357</v>
      </c>
      <c r="AF11" s="37">
        <v>28041</v>
      </c>
      <c r="AG11" s="37">
        <v>31112</v>
      </c>
      <c r="AH11" s="37">
        <v>34111</v>
      </c>
      <c r="AI11" s="37">
        <v>36093</v>
      </c>
      <c r="AJ11" s="37">
        <v>39689</v>
      </c>
      <c r="AK11" s="37">
        <v>40813</v>
      </c>
      <c r="AL11" s="37">
        <v>44052</v>
      </c>
      <c r="AM11" s="90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</row>
    <row r="12" spans="1:94" s="31" customFormat="1" ht="12.75">
      <c r="A12" s="15" t="s">
        <v>79</v>
      </c>
      <c r="B12" s="37">
        <v>4769</v>
      </c>
      <c r="C12" s="37">
        <v>5166</v>
      </c>
      <c r="D12" s="37">
        <v>4024.5430000000001</v>
      </c>
      <c r="E12" s="37">
        <v>4943</v>
      </c>
      <c r="F12" s="37">
        <v>4267</v>
      </c>
      <c r="G12" s="37">
        <v>3561</v>
      </c>
      <c r="H12" s="37">
        <v>3128</v>
      </c>
      <c r="I12" s="37">
        <v>3056</v>
      </c>
      <c r="J12" s="37">
        <v>2936</v>
      </c>
      <c r="K12" s="37">
        <v>2925</v>
      </c>
      <c r="L12" s="37">
        <v>3434</v>
      </c>
      <c r="M12" s="37">
        <v>3768</v>
      </c>
      <c r="N12" s="37">
        <v>3243</v>
      </c>
      <c r="O12" s="37">
        <v>2513</v>
      </c>
      <c r="P12" s="37">
        <v>2446</v>
      </c>
      <c r="Q12" s="37">
        <v>7006</v>
      </c>
      <c r="R12" s="37">
        <v>10510</v>
      </c>
      <c r="S12" s="37">
        <v>10546</v>
      </c>
      <c r="T12" s="28"/>
      <c r="U12" s="37">
        <v>7892.8360000000002</v>
      </c>
      <c r="V12" s="37">
        <v>7990.8567231681518</v>
      </c>
      <c r="W12" s="37">
        <v>6074</v>
      </c>
      <c r="X12" s="37">
        <v>6665</v>
      </c>
      <c r="Y12" s="37">
        <v>5903</v>
      </c>
      <c r="Z12" s="37">
        <v>4620</v>
      </c>
      <c r="AA12" s="37">
        <v>4222</v>
      </c>
      <c r="AB12" s="37">
        <v>4459</v>
      </c>
      <c r="AC12" s="37">
        <v>4377</v>
      </c>
      <c r="AD12" s="37">
        <v>4061</v>
      </c>
      <c r="AE12" s="37">
        <v>4736</v>
      </c>
      <c r="AF12" s="37">
        <v>5270</v>
      </c>
      <c r="AG12" s="37">
        <v>4407</v>
      </c>
      <c r="AH12" s="37">
        <v>5858</v>
      </c>
      <c r="AI12" s="37">
        <v>10462</v>
      </c>
      <c r="AJ12" s="37">
        <v>8724</v>
      </c>
      <c r="AK12" s="37">
        <v>12423</v>
      </c>
      <c r="AL12" s="37">
        <v>12444</v>
      </c>
      <c r="AM12" s="90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</row>
    <row r="13" spans="1:94" s="31" customFormat="1" ht="12.75">
      <c r="A13" s="15" t="s">
        <v>178</v>
      </c>
      <c r="B13" s="37">
        <v>2622</v>
      </c>
      <c r="C13" s="37">
        <v>3398</v>
      </c>
      <c r="D13" s="37">
        <v>6999.1130000000003</v>
      </c>
      <c r="E13" s="37">
        <v>3248</v>
      </c>
      <c r="F13" s="37">
        <v>1789</v>
      </c>
      <c r="G13" s="37">
        <v>3420</v>
      </c>
      <c r="H13" s="37">
        <v>3131</v>
      </c>
      <c r="I13" s="37">
        <v>4745</v>
      </c>
      <c r="J13" s="37">
        <v>5540</v>
      </c>
      <c r="K13" s="37">
        <v>6874</v>
      </c>
      <c r="L13" s="37">
        <v>5407</v>
      </c>
      <c r="M13" s="37">
        <v>8978</v>
      </c>
      <c r="N13" s="37">
        <v>7007</v>
      </c>
      <c r="O13" s="37">
        <v>10061</v>
      </c>
      <c r="P13" s="37">
        <v>11564</v>
      </c>
      <c r="Q13" s="37">
        <v>5149</v>
      </c>
      <c r="R13" s="37">
        <v>6406</v>
      </c>
      <c r="S13" s="37">
        <v>7262</v>
      </c>
      <c r="T13" s="28"/>
      <c r="U13" s="37">
        <v>1147.355</v>
      </c>
      <c r="V13" s="37">
        <v>1562.375</v>
      </c>
      <c r="W13" s="37">
        <v>1569</v>
      </c>
      <c r="X13" s="37">
        <v>1977</v>
      </c>
      <c r="Y13" s="37">
        <v>1531</v>
      </c>
      <c r="Z13" s="37">
        <v>2088</v>
      </c>
      <c r="AA13" s="37">
        <v>2201</v>
      </c>
      <c r="AB13" s="37">
        <v>3756</v>
      </c>
      <c r="AC13" s="37">
        <v>2890</v>
      </c>
      <c r="AD13" s="37">
        <v>3500</v>
      </c>
      <c r="AE13" s="37">
        <v>4102</v>
      </c>
      <c r="AF13" s="37">
        <v>7899</v>
      </c>
      <c r="AG13" s="37">
        <v>5043</v>
      </c>
      <c r="AH13" s="37">
        <v>7238</v>
      </c>
      <c r="AI13" s="37">
        <v>8621</v>
      </c>
      <c r="AJ13" s="37">
        <v>5049</v>
      </c>
      <c r="AK13" s="37">
        <v>6151</v>
      </c>
      <c r="AL13" s="37">
        <v>6934</v>
      </c>
      <c r="AM13" s="10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</row>
    <row r="14" spans="1:94" s="31" customFormat="1" ht="12.75">
      <c r="A14" s="15" t="s">
        <v>125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28"/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>
        <v>0</v>
      </c>
      <c r="AG14" s="37">
        <v>0</v>
      </c>
      <c r="AH14" s="37">
        <v>0</v>
      </c>
      <c r="AI14" s="37">
        <v>0</v>
      </c>
      <c r="AJ14" s="37">
        <v>0</v>
      </c>
      <c r="AK14" s="37">
        <v>0</v>
      </c>
      <c r="AL14" s="37">
        <v>0</v>
      </c>
      <c r="AM14" s="90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</row>
    <row r="15" spans="1:94" s="31" customFormat="1" ht="12.75">
      <c r="A15" s="15" t="s">
        <v>80</v>
      </c>
      <c r="B15" s="38">
        <v>3685</v>
      </c>
      <c r="C15" s="38">
        <v>4962</v>
      </c>
      <c r="D15" s="38">
        <v>4715.3230000000003</v>
      </c>
      <c r="E15" s="38">
        <v>5070</v>
      </c>
      <c r="F15" s="38">
        <v>5588</v>
      </c>
      <c r="G15" s="38">
        <v>6845</v>
      </c>
      <c r="H15" s="38">
        <v>6811</v>
      </c>
      <c r="I15" s="38">
        <v>7598</v>
      </c>
      <c r="J15" s="38">
        <v>8480</v>
      </c>
      <c r="K15" s="38">
        <v>10466</v>
      </c>
      <c r="L15" s="38">
        <v>8745</v>
      </c>
      <c r="M15" s="38">
        <v>10830</v>
      </c>
      <c r="N15" s="38">
        <v>12667</v>
      </c>
      <c r="O15" s="38">
        <v>16579</v>
      </c>
      <c r="P15" s="38">
        <v>15543</v>
      </c>
      <c r="Q15" s="171">
        <v>16351</v>
      </c>
      <c r="R15" s="124">
        <v>15990</v>
      </c>
      <c r="S15" s="124">
        <v>18990</v>
      </c>
      <c r="T15" s="28"/>
      <c r="U15" s="124">
        <v>3763.373</v>
      </c>
      <c r="V15" s="38">
        <v>5022.9080000000004</v>
      </c>
      <c r="W15" s="38">
        <v>4904</v>
      </c>
      <c r="X15" s="38">
        <v>5062</v>
      </c>
      <c r="Y15" s="38">
        <v>5679</v>
      </c>
      <c r="Z15" s="38">
        <v>6828</v>
      </c>
      <c r="AA15" s="38">
        <v>7058</v>
      </c>
      <c r="AB15" s="38">
        <v>7534</v>
      </c>
      <c r="AC15" s="38">
        <v>8393</v>
      </c>
      <c r="AD15" s="38">
        <v>10349</v>
      </c>
      <c r="AE15" s="38">
        <v>8598</v>
      </c>
      <c r="AF15" s="38">
        <v>10606</v>
      </c>
      <c r="AG15" s="38">
        <v>12381</v>
      </c>
      <c r="AH15" s="38">
        <v>16438</v>
      </c>
      <c r="AI15" s="38">
        <v>15435</v>
      </c>
      <c r="AJ15" s="171">
        <v>16360</v>
      </c>
      <c r="AK15" s="133">
        <v>15920</v>
      </c>
      <c r="AL15" s="133">
        <v>18881</v>
      </c>
      <c r="AM15" s="90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</row>
    <row r="16" spans="1:94" s="31" customFormat="1" ht="12.75">
      <c r="A16" s="13" t="s">
        <v>81</v>
      </c>
      <c r="B16" s="39">
        <v>294680</v>
      </c>
      <c r="C16" s="39">
        <v>292128</v>
      </c>
      <c r="D16" s="39">
        <v>284417.36499999999</v>
      </c>
      <c r="E16" s="39">
        <v>301622</v>
      </c>
      <c r="F16" s="39">
        <v>329370</v>
      </c>
      <c r="G16" s="39">
        <v>349323</v>
      </c>
      <c r="H16" s="39">
        <v>359864</v>
      </c>
      <c r="I16" s="39">
        <v>375913</v>
      </c>
      <c r="J16" s="39">
        <v>386510</v>
      </c>
      <c r="K16" s="39">
        <v>407586</v>
      </c>
      <c r="L16" s="39">
        <v>445580</v>
      </c>
      <c r="M16" s="39">
        <v>485017</v>
      </c>
      <c r="N16" s="39">
        <v>470182</v>
      </c>
      <c r="O16" s="39">
        <v>519394</v>
      </c>
      <c r="P16" s="39">
        <v>583864</v>
      </c>
      <c r="Q16" s="172">
        <v>649106</v>
      </c>
      <c r="R16" s="125">
        <v>686204</v>
      </c>
      <c r="S16" s="125">
        <v>716666</v>
      </c>
      <c r="T16" s="28"/>
      <c r="U16" s="39">
        <v>305611.93300000002</v>
      </c>
      <c r="V16" s="39">
        <v>302770.90672316815</v>
      </c>
      <c r="W16" s="39">
        <v>292140</v>
      </c>
      <c r="X16" s="39">
        <v>313136</v>
      </c>
      <c r="Y16" s="39">
        <v>343663</v>
      </c>
      <c r="Z16" s="39">
        <v>362898</v>
      </c>
      <c r="AA16" s="39">
        <v>369447</v>
      </c>
      <c r="AB16" s="39">
        <v>385839</v>
      </c>
      <c r="AC16" s="39">
        <v>395697</v>
      </c>
      <c r="AD16" s="39">
        <v>415331</v>
      </c>
      <c r="AE16" s="39">
        <v>456759</v>
      </c>
      <c r="AF16" s="39">
        <v>500072</v>
      </c>
      <c r="AG16" s="39">
        <v>484592</v>
      </c>
      <c r="AH16" s="39">
        <v>537408</v>
      </c>
      <c r="AI16" s="39">
        <v>606664</v>
      </c>
      <c r="AJ16" s="172">
        <v>670875</v>
      </c>
      <c r="AK16" s="125">
        <v>708621</v>
      </c>
      <c r="AL16" s="125">
        <v>739927</v>
      </c>
      <c r="AM16" s="90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</row>
    <row r="17" spans="1:94" s="31" customFormat="1" ht="12.75">
      <c r="A17" s="13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1"/>
      <c r="R17" s="41"/>
      <c r="S17" s="41"/>
      <c r="T17" s="28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1"/>
      <c r="AK17" s="41"/>
      <c r="AL17" s="41"/>
      <c r="AM17" s="90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</row>
    <row r="18" spans="1:94" s="31" customFormat="1" ht="12.75">
      <c r="A18" s="13" t="s">
        <v>82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28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90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</row>
    <row r="19" spans="1:94" s="31" customFormat="1" ht="12.75">
      <c r="A19" s="15" t="s">
        <v>126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28"/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>
        <v>0</v>
      </c>
      <c r="AG19" s="37">
        <v>0</v>
      </c>
      <c r="AH19" s="37">
        <v>0</v>
      </c>
      <c r="AI19" s="37">
        <v>0</v>
      </c>
      <c r="AJ19" s="37">
        <v>0</v>
      </c>
      <c r="AK19" s="37">
        <v>0</v>
      </c>
      <c r="AL19" s="37">
        <v>0</v>
      </c>
      <c r="AM19" s="90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</row>
    <row r="20" spans="1:94" s="31" customFormat="1" ht="12.75">
      <c r="A20" s="15" t="s">
        <v>83</v>
      </c>
      <c r="B20" s="37">
        <v>-19025</v>
      </c>
      <c r="C20" s="37">
        <v>-21033</v>
      </c>
      <c r="D20" s="37">
        <v>-22415.105000000003</v>
      </c>
      <c r="E20" s="37">
        <v>-24381</v>
      </c>
      <c r="F20" s="37">
        <v>-24848</v>
      </c>
      <c r="G20" s="37">
        <v>-25000</v>
      </c>
      <c r="H20" s="37">
        <v>-25889</v>
      </c>
      <c r="I20" s="37">
        <v>-25775</v>
      </c>
      <c r="J20" s="37">
        <v>-27122</v>
      </c>
      <c r="K20" s="37">
        <v>-27148</v>
      </c>
      <c r="L20" s="37">
        <v>-27969</v>
      </c>
      <c r="M20" s="37">
        <v>-29150</v>
      </c>
      <c r="N20" s="37">
        <v>-32878</v>
      </c>
      <c r="O20" s="37">
        <v>-34135</v>
      </c>
      <c r="P20" s="37">
        <v>-36801</v>
      </c>
      <c r="Q20" s="37">
        <v>-38901</v>
      </c>
      <c r="R20" s="37">
        <v>-43111</v>
      </c>
      <c r="S20" s="37">
        <v>-47391</v>
      </c>
      <c r="T20" s="28"/>
      <c r="U20" s="37">
        <v>-21720.835999999999</v>
      </c>
      <c r="V20" s="37">
        <v>-23940.782999999999</v>
      </c>
      <c r="W20" s="37">
        <v>-25730</v>
      </c>
      <c r="X20" s="37">
        <v>-27842</v>
      </c>
      <c r="Y20" s="37">
        <v>-28557</v>
      </c>
      <c r="Z20" s="37">
        <v>-28895</v>
      </c>
      <c r="AA20" s="37">
        <v>-29599</v>
      </c>
      <c r="AB20" s="37">
        <v>-29504</v>
      </c>
      <c r="AC20" s="37">
        <v>-31610</v>
      </c>
      <c r="AD20" s="37">
        <v>-32934</v>
      </c>
      <c r="AE20" s="37">
        <v>-32368</v>
      </c>
      <c r="AF20" s="37">
        <v>-34149</v>
      </c>
      <c r="AG20" s="37">
        <v>-38034</v>
      </c>
      <c r="AH20" s="37">
        <v>-39358</v>
      </c>
      <c r="AI20" s="37">
        <v>-42236</v>
      </c>
      <c r="AJ20" s="37">
        <v>-44362</v>
      </c>
      <c r="AK20" s="37">
        <v>-48711</v>
      </c>
      <c r="AL20" s="37">
        <v>-53256</v>
      </c>
      <c r="AM20" s="90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</row>
    <row r="21" spans="1:94" s="31" customFormat="1" ht="12.75">
      <c r="A21" s="15" t="s">
        <v>84</v>
      </c>
      <c r="B21" s="37">
        <v>-52965</v>
      </c>
      <c r="C21" s="37">
        <v>-56286</v>
      </c>
      <c r="D21" s="37">
        <v>-61741.514999999999</v>
      </c>
      <c r="E21" s="37">
        <v>-65400</v>
      </c>
      <c r="F21" s="37">
        <v>-70730</v>
      </c>
      <c r="G21" s="37">
        <v>-72075</v>
      </c>
      <c r="H21" s="37">
        <v>-75845</v>
      </c>
      <c r="I21" s="37">
        <v>-79967</v>
      </c>
      <c r="J21" s="37">
        <v>-85595</v>
      </c>
      <c r="K21" s="37">
        <v>-93508</v>
      </c>
      <c r="L21" s="37">
        <v>-99130</v>
      </c>
      <c r="M21" s="37">
        <v>-111796</v>
      </c>
      <c r="N21" s="37">
        <v>-126872</v>
      </c>
      <c r="O21" s="37">
        <v>-137351</v>
      </c>
      <c r="P21" s="37">
        <v>-159032</v>
      </c>
      <c r="Q21" s="37">
        <v>-171095</v>
      </c>
      <c r="R21" s="37">
        <v>-191159</v>
      </c>
      <c r="S21" s="37">
        <v>-207305</v>
      </c>
      <c r="T21" s="28"/>
      <c r="U21" s="37">
        <v>-32224.078000000001</v>
      </c>
      <c r="V21" s="37">
        <v>-58460.402999999998</v>
      </c>
      <c r="W21" s="37">
        <v>-68461</v>
      </c>
      <c r="X21" s="37">
        <v>-71637</v>
      </c>
      <c r="Y21" s="37">
        <v>-78933</v>
      </c>
      <c r="Z21" s="37">
        <v>-81661</v>
      </c>
      <c r="AA21" s="37">
        <v>-79782</v>
      </c>
      <c r="AB21" s="37">
        <v>-84730</v>
      </c>
      <c r="AC21" s="37">
        <v>-91303</v>
      </c>
      <c r="AD21" s="37">
        <v>-99041</v>
      </c>
      <c r="AE21" s="37">
        <v>-105903</v>
      </c>
      <c r="AF21" s="37">
        <v>-120991</v>
      </c>
      <c r="AG21" s="37">
        <v>-136277</v>
      </c>
      <c r="AH21" s="37">
        <v>-147103</v>
      </c>
      <c r="AI21" s="37">
        <v>-168312</v>
      </c>
      <c r="AJ21" s="37">
        <v>-180470</v>
      </c>
      <c r="AK21" s="37">
        <v>-199849</v>
      </c>
      <c r="AL21" s="37">
        <v>-216778</v>
      </c>
      <c r="AM21" s="192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</row>
    <row r="22" spans="1:94" s="31" customFormat="1" ht="12.75">
      <c r="A22" s="15" t="s">
        <v>85</v>
      </c>
      <c r="B22" s="37">
        <v>-99949</v>
      </c>
      <c r="C22" s="37">
        <v>-110309</v>
      </c>
      <c r="D22" s="37">
        <v>-130553.09</v>
      </c>
      <c r="E22" s="37">
        <v>-126599</v>
      </c>
      <c r="F22" s="37">
        <v>-135721</v>
      </c>
      <c r="G22" s="37">
        <v>-127754</v>
      </c>
      <c r="H22" s="37">
        <v>-148990</v>
      </c>
      <c r="I22" s="37">
        <v>-144623</v>
      </c>
      <c r="J22" s="37">
        <v>-145386</v>
      </c>
      <c r="K22" s="37">
        <v>-155981</v>
      </c>
      <c r="L22" s="37">
        <v>-161868</v>
      </c>
      <c r="M22" s="37">
        <v>-170467</v>
      </c>
      <c r="N22" s="37">
        <v>-210773</v>
      </c>
      <c r="O22" s="37">
        <v>-277676</v>
      </c>
      <c r="P22" s="37">
        <v>-219188</v>
      </c>
      <c r="Q22" s="37">
        <v>-227148</v>
      </c>
      <c r="R22" s="37">
        <v>-232627</v>
      </c>
      <c r="S22" s="37">
        <v>-249080</v>
      </c>
      <c r="T22" s="28"/>
      <c r="U22" s="37">
        <v>-99847.235000000001</v>
      </c>
      <c r="V22" s="37">
        <v>-110141.497</v>
      </c>
      <c r="W22" s="37">
        <v>-130373</v>
      </c>
      <c r="X22" s="37">
        <v>-126435</v>
      </c>
      <c r="Y22" s="37">
        <v>-135588</v>
      </c>
      <c r="Z22" s="37">
        <v>-127580</v>
      </c>
      <c r="AA22" s="37">
        <v>-140092</v>
      </c>
      <c r="AB22" s="37">
        <v>-144554</v>
      </c>
      <c r="AC22" s="37">
        <v>-145297</v>
      </c>
      <c r="AD22" s="37">
        <v>-155717</v>
      </c>
      <c r="AE22" s="37">
        <v>-161643</v>
      </c>
      <c r="AF22" s="37">
        <v>-170207</v>
      </c>
      <c r="AG22" s="37">
        <v>-210179</v>
      </c>
      <c r="AH22" s="37">
        <v>-276147</v>
      </c>
      <c r="AI22" s="37">
        <v>-217850</v>
      </c>
      <c r="AJ22" s="37">
        <v>-226819</v>
      </c>
      <c r="AK22" s="37">
        <v>-232261</v>
      </c>
      <c r="AL22" s="37">
        <v>-248708</v>
      </c>
      <c r="AM22" s="90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</row>
    <row r="23" spans="1:94" s="31" customFormat="1" ht="12.75">
      <c r="A23" s="15" t="s">
        <v>86</v>
      </c>
      <c r="B23" s="37">
        <v>-3754</v>
      </c>
      <c r="C23" s="37">
        <v>-3970</v>
      </c>
      <c r="D23" s="37">
        <v>-6410.8320000000003</v>
      </c>
      <c r="E23" s="37">
        <v>-9551</v>
      </c>
      <c r="F23" s="37">
        <v>-10875</v>
      </c>
      <c r="G23" s="37">
        <v>-11846</v>
      </c>
      <c r="H23" s="37">
        <v>-13972</v>
      </c>
      <c r="I23" s="37">
        <v>-13924</v>
      </c>
      <c r="J23" s="37">
        <v>-14977</v>
      </c>
      <c r="K23" s="37">
        <v>-15290</v>
      </c>
      <c r="L23" s="37">
        <v>-16568</v>
      </c>
      <c r="M23" s="37">
        <v>-18951</v>
      </c>
      <c r="N23" s="37">
        <v>-16257</v>
      </c>
      <c r="O23" s="37">
        <v>-16739</v>
      </c>
      <c r="P23" s="37">
        <v>-17060</v>
      </c>
      <c r="Q23" s="37">
        <v>-18454</v>
      </c>
      <c r="R23" s="37">
        <v>-22280</v>
      </c>
      <c r="S23" s="37">
        <v>-23754</v>
      </c>
      <c r="T23" s="28"/>
      <c r="U23" s="37">
        <v>-4226.01</v>
      </c>
      <c r="V23" s="37">
        <v>-4533.8868181499984</v>
      </c>
      <c r="W23" s="37">
        <v>-6685</v>
      </c>
      <c r="X23" s="37">
        <v>-9811</v>
      </c>
      <c r="Y23" s="37">
        <v>-11279</v>
      </c>
      <c r="Z23" s="37">
        <v>-11835</v>
      </c>
      <c r="AA23" s="37">
        <v>-14308</v>
      </c>
      <c r="AB23" s="37">
        <v>-14377</v>
      </c>
      <c r="AC23" s="37">
        <v>-15172</v>
      </c>
      <c r="AD23" s="37">
        <v>-15415</v>
      </c>
      <c r="AE23" s="37">
        <v>-16943</v>
      </c>
      <c r="AF23" s="37">
        <v>-19482</v>
      </c>
      <c r="AG23" s="37">
        <v>-16969</v>
      </c>
      <c r="AH23" s="37">
        <v>-17588</v>
      </c>
      <c r="AI23" s="37">
        <v>-17818</v>
      </c>
      <c r="AJ23" s="37">
        <v>-22247</v>
      </c>
      <c r="AK23" s="37">
        <v>-32453</v>
      </c>
      <c r="AL23" s="37">
        <v>-30051</v>
      </c>
      <c r="AM23" s="90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</row>
    <row r="24" spans="1:94" s="31" customFormat="1" ht="12.75">
      <c r="A24" s="15" t="s">
        <v>179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>
        <v>0</v>
      </c>
      <c r="N24" s="37">
        <v>-266</v>
      </c>
      <c r="O24" s="37">
        <v>-364</v>
      </c>
      <c r="P24" s="37">
        <v>-363</v>
      </c>
      <c r="Q24" s="37">
        <v>-408</v>
      </c>
      <c r="R24" s="37">
        <v>-493</v>
      </c>
      <c r="S24" s="37">
        <v>-516</v>
      </c>
      <c r="T24" s="28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>
        <v>0</v>
      </c>
      <c r="AG24" s="37">
        <v>-955</v>
      </c>
      <c r="AH24" s="37">
        <v>-1149</v>
      </c>
      <c r="AI24" s="37">
        <v>-1239</v>
      </c>
      <c r="AJ24" s="37">
        <v>-1329</v>
      </c>
      <c r="AK24" s="37">
        <v>-1469</v>
      </c>
      <c r="AL24" s="37">
        <v>-1520</v>
      </c>
      <c r="AM24" s="90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</row>
    <row r="25" spans="1:94" s="31" customFormat="1" ht="12.75">
      <c r="A25" s="15" t="s">
        <v>164</v>
      </c>
      <c r="B25" s="37">
        <v>-84833</v>
      </c>
      <c r="C25" s="37">
        <v>-110815</v>
      </c>
      <c r="D25" s="37">
        <v>-100198.482</v>
      </c>
      <c r="E25" s="37">
        <v>-105959</v>
      </c>
      <c r="F25" s="37">
        <v>-112905</v>
      </c>
      <c r="G25" s="37">
        <v>-116629</v>
      </c>
      <c r="H25" s="37">
        <v>-126367</v>
      </c>
      <c r="I25" s="37">
        <v>-131066</v>
      </c>
      <c r="J25" s="37">
        <v>-133822</v>
      </c>
      <c r="K25" s="37">
        <v>-130828</v>
      </c>
      <c r="L25" s="37">
        <v>-127940</v>
      </c>
      <c r="M25" s="37">
        <v>-126362</v>
      </c>
      <c r="N25" s="37">
        <v>-143073</v>
      </c>
      <c r="O25" s="37">
        <v>-163747</v>
      </c>
      <c r="P25" s="37">
        <v>-156276</v>
      </c>
      <c r="Q25" s="37">
        <v>-143652</v>
      </c>
      <c r="R25" s="37">
        <v>-152770</v>
      </c>
      <c r="S25" s="37">
        <v>-164273</v>
      </c>
      <c r="T25" s="28"/>
      <c r="U25" s="37">
        <v>-107829.754</v>
      </c>
      <c r="V25" s="37">
        <v>-110814.504</v>
      </c>
      <c r="W25" s="37">
        <v>-100198</v>
      </c>
      <c r="X25" s="37">
        <v>-105959</v>
      </c>
      <c r="Y25" s="37">
        <v>-112905</v>
      </c>
      <c r="Z25" s="37">
        <v>-116629</v>
      </c>
      <c r="AA25" s="37">
        <v>-126367</v>
      </c>
      <c r="AB25" s="37">
        <v>-131067</v>
      </c>
      <c r="AC25" s="37">
        <v>-133822</v>
      </c>
      <c r="AD25" s="37">
        <v>-130828</v>
      </c>
      <c r="AE25" s="37">
        <v>-127940</v>
      </c>
      <c r="AF25" s="37">
        <v>-126362</v>
      </c>
      <c r="AG25" s="37">
        <v>-143073</v>
      </c>
      <c r="AH25" s="37">
        <v>-163747</v>
      </c>
      <c r="AI25" s="37">
        <v>-156276</v>
      </c>
      <c r="AJ25" s="37">
        <v>-143652</v>
      </c>
      <c r="AK25" s="37">
        <v>-152770</v>
      </c>
      <c r="AL25" s="37">
        <v>-164273</v>
      </c>
      <c r="AM25" s="90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</row>
    <row r="26" spans="1:94" s="31" customFormat="1" ht="12.75">
      <c r="A26" s="15" t="s">
        <v>127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28"/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7">
        <v>0</v>
      </c>
      <c r="AG26" s="37">
        <v>0</v>
      </c>
      <c r="AH26" s="37">
        <v>0</v>
      </c>
      <c r="AI26" s="37">
        <v>0</v>
      </c>
      <c r="AJ26" s="37">
        <v>0</v>
      </c>
      <c r="AK26" s="37">
        <v>0</v>
      </c>
      <c r="AL26" s="37">
        <v>0</v>
      </c>
      <c r="AM26" s="10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</row>
    <row r="27" spans="1:94" s="31" customFormat="1" ht="12.75">
      <c r="A27" s="15" t="s">
        <v>87</v>
      </c>
      <c r="B27" s="38">
        <v>-3941</v>
      </c>
      <c r="C27" s="38">
        <v>-3744</v>
      </c>
      <c r="D27" s="38">
        <v>-4412.4269999999997</v>
      </c>
      <c r="E27" s="38">
        <v>-4369</v>
      </c>
      <c r="F27" s="38">
        <v>-5459</v>
      </c>
      <c r="G27" s="38">
        <v>-5902</v>
      </c>
      <c r="H27" s="38">
        <v>-5769</v>
      </c>
      <c r="I27" s="38">
        <v>-5289</v>
      </c>
      <c r="J27" s="38">
        <v>-5921</v>
      </c>
      <c r="K27" s="38">
        <v>-5483</v>
      </c>
      <c r="L27" s="38">
        <v>-6425</v>
      </c>
      <c r="M27" s="38">
        <v>-6867</v>
      </c>
      <c r="N27" s="38">
        <v>-6917</v>
      </c>
      <c r="O27" s="38">
        <v>-7086</v>
      </c>
      <c r="P27" s="38">
        <v>-7343</v>
      </c>
      <c r="Q27" s="171">
        <v>-8307</v>
      </c>
      <c r="R27" s="124">
        <v>-10387</v>
      </c>
      <c r="S27" s="124">
        <v>-12724</v>
      </c>
      <c r="T27" s="28"/>
      <c r="U27" s="38">
        <v>-7156.8059999999996</v>
      </c>
      <c r="V27" s="38">
        <v>-7529.89</v>
      </c>
      <c r="W27" s="38">
        <v>-4947</v>
      </c>
      <c r="X27" s="38">
        <v>-5143</v>
      </c>
      <c r="Y27" s="38">
        <v>-5994</v>
      </c>
      <c r="Z27" s="38">
        <v>-6580</v>
      </c>
      <c r="AA27" s="38">
        <v>-7153</v>
      </c>
      <c r="AB27" s="38">
        <v>-6467</v>
      </c>
      <c r="AC27" s="38">
        <v>-6334</v>
      </c>
      <c r="AD27" s="38">
        <v>-5277</v>
      </c>
      <c r="AE27" s="38">
        <v>-7527</v>
      </c>
      <c r="AF27" s="38">
        <v>-7631</v>
      </c>
      <c r="AG27" s="38">
        <v>-7641</v>
      </c>
      <c r="AH27" s="38">
        <v>-7844</v>
      </c>
      <c r="AI27" s="38">
        <v>-8038</v>
      </c>
      <c r="AJ27" s="171">
        <v>-9231</v>
      </c>
      <c r="AK27" s="133">
        <v>-11394</v>
      </c>
      <c r="AL27" s="133">
        <v>-13722</v>
      </c>
      <c r="AM27" s="90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</row>
    <row r="28" spans="1:94" s="31" customFormat="1" ht="12.75">
      <c r="A28" s="13" t="s">
        <v>88</v>
      </c>
      <c r="B28" s="42">
        <v>-264467</v>
      </c>
      <c r="C28" s="42">
        <v>-306157</v>
      </c>
      <c r="D28" s="42">
        <v>-325731.451</v>
      </c>
      <c r="E28" s="42">
        <v>-336259</v>
      </c>
      <c r="F28" s="42">
        <v>-360538</v>
      </c>
      <c r="G28" s="42">
        <v>-359206</v>
      </c>
      <c r="H28" s="42">
        <v>-396832</v>
      </c>
      <c r="I28" s="42">
        <v>-400644</v>
      </c>
      <c r="J28" s="42">
        <v>-412823</v>
      </c>
      <c r="K28" s="42">
        <v>-428238</v>
      </c>
      <c r="L28" s="42">
        <v>-439900</v>
      </c>
      <c r="M28" s="42">
        <v>-463593</v>
      </c>
      <c r="N28" s="42">
        <v>-537036</v>
      </c>
      <c r="O28" s="42">
        <v>-637098</v>
      </c>
      <c r="P28" s="42">
        <v>-596063</v>
      </c>
      <c r="Q28" s="172">
        <v>-607965</v>
      </c>
      <c r="R28" s="125">
        <v>-652827</v>
      </c>
      <c r="S28" s="125">
        <v>-705043</v>
      </c>
      <c r="T28" s="28"/>
      <c r="U28" s="42">
        <v>-273004.71899999998</v>
      </c>
      <c r="V28" s="42">
        <v>-315420.96381815005</v>
      </c>
      <c r="W28" s="42">
        <v>-336394</v>
      </c>
      <c r="X28" s="42">
        <v>-346827</v>
      </c>
      <c r="Y28" s="42">
        <v>-373256</v>
      </c>
      <c r="Z28" s="42">
        <v>-373180</v>
      </c>
      <c r="AA28" s="42">
        <v>-397301</v>
      </c>
      <c r="AB28" s="42">
        <v>-410699</v>
      </c>
      <c r="AC28" s="42">
        <v>-423538</v>
      </c>
      <c r="AD28" s="42">
        <v>-439212</v>
      </c>
      <c r="AE28" s="42">
        <v>-452324</v>
      </c>
      <c r="AF28" s="42">
        <v>-478822</v>
      </c>
      <c r="AG28" s="42">
        <v>-553128</v>
      </c>
      <c r="AH28" s="42">
        <v>-652936</v>
      </c>
      <c r="AI28" s="42">
        <v>-611769</v>
      </c>
      <c r="AJ28" s="39">
        <v>-628110</v>
      </c>
      <c r="AK28" s="39">
        <v>-678907</v>
      </c>
      <c r="AL28" s="39">
        <v>-728308</v>
      </c>
      <c r="AM28" s="90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</row>
    <row r="29" spans="1:94" s="31" customFormat="1" ht="12.75">
      <c r="A29" s="13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28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178"/>
      <c r="AK29" s="134"/>
      <c r="AL29" s="134"/>
      <c r="AM29" s="90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</row>
    <row r="30" spans="1:94" s="31" customFormat="1" ht="12.75">
      <c r="A30" s="14" t="s">
        <v>89</v>
      </c>
      <c r="B30" s="41"/>
      <c r="C30" s="41"/>
      <c r="D30" s="41"/>
      <c r="E30" s="41"/>
      <c r="F30" s="41"/>
      <c r="G30" s="41"/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173">
        <v>0</v>
      </c>
      <c r="R30" s="126">
        <v>0</v>
      </c>
      <c r="S30" s="126">
        <v>0</v>
      </c>
      <c r="T30" s="28"/>
      <c r="U30" s="41"/>
      <c r="V30" s="41"/>
      <c r="W30" s="41"/>
      <c r="X30" s="41"/>
      <c r="Y30" s="41"/>
      <c r="Z30" s="41"/>
      <c r="AA30" s="41">
        <v>374</v>
      </c>
      <c r="AB30" s="41">
        <v>-7</v>
      </c>
      <c r="AC30" s="41">
        <v>0</v>
      </c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173">
        <v>0</v>
      </c>
      <c r="AK30" s="135">
        <v>0</v>
      </c>
      <c r="AL30" s="135">
        <v>0</v>
      </c>
      <c r="AM30" s="90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</row>
    <row r="31" spans="1:94" s="31" customFormat="1" ht="12.75">
      <c r="A31" s="17" t="s">
        <v>169</v>
      </c>
      <c r="B31" s="43">
        <v>30213</v>
      </c>
      <c r="C31" s="43">
        <v>-14029</v>
      </c>
      <c r="D31" s="43">
        <v>-41314.08600000001</v>
      </c>
      <c r="E31" s="43">
        <v>-34637</v>
      </c>
      <c r="F31" s="43">
        <v>-31168</v>
      </c>
      <c r="G31" s="43">
        <v>-9883</v>
      </c>
      <c r="H31" s="43">
        <v>-36968</v>
      </c>
      <c r="I31" s="43">
        <v>-24731</v>
      </c>
      <c r="J31" s="43">
        <v>-26313</v>
      </c>
      <c r="K31" s="43">
        <v>-20652</v>
      </c>
      <c r="L31" s="43">
        <v>5680</v>
      </c>
      <c r="M31" s="43">
        <v>21424</v>
      </c>
      <c r="N31" s="43">
        <v>-66854</v>
      </c>
      <c r="O31" s="43">
        <v>-117704</v>
      </c>
      <c r="P31" s="43">
        <v>-12199</v>
      </c>
      <c r="Q31" s="174">
        <v>41141</v>
      </c>
      <c r="R31" s="127">
        <v>33377</v>
      </c>
      <c r="S31" s="127">
        <v>11623</v>
      </c>
      <c r="T31" s="28"/>
      <c r="U31" s="43">
        <v>32607.214000000036</v>
      </c>
      <c r="V31" s="43">
        <v>-12650.057094981894</v>
      </c>
      <c r="W31" s="43">
        <v>-44254</v>
      </c>
      <c r="X31" s="43">
        <v>-33691</v>
      </c>
      <c r="Y31" s="43">
        <v>-29593</v>
      </c>
      <c r="Z31" s="43">
        <v>-10282</v>
      </c>
      <c r="AA31" s="43">
        <v>-27480</v>
      </c>
      <c r="AB31" s="43">
        <v>-24867</v>
      </c>
      <c r="AC31" s="43">
        <v>-27841</v>
      </c>
      <c r="AD31" s="43">
        <v>-23881</v>
      </c>
      <c r="AE31" s="43">
        <v>4435</v>
      </c>
      <c r="AF31" s="43">
        <v>21250</v>
      </c>
      <c r="AG31" s="43">
        <v>-68536</v>
      </c>
      <c r="AH31" s="43">
        <v>-115528</v>
      </c>
      <c r="AI31" s="43">
        <v>-5105</v>
      </c>
      <c r="AJ31" s="174">
        <v>42765</v>
      </c>
      <c r="AK31" s="127">
        <v>29714</v>
      </c>
      <c r="AL31" s="127">
        <v>11619</v>
      </c>
      <c r="AM31" s="192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</row>
    <row r="32" spans="1:94" s="31" customFormat="1" ht="12.75">
      <c r="A32" s="13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39"/>
      <c r="R32" s="39"/>
      <c r="S32" s="39"/>
      <c r="T32" s="28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39"/>
      <c r="AK32" s="39"/>
      <c r="AL32" s="39"/>
      <c r="AM32" s="90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</row>
    <row r="33" spans="1:94" s="31" customFormat="1" ht="12.75">
      <c r="A33" s="13" t="s">
        <v>90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28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90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</row>
    <row r="34" spans="1:94" s="31" customFormat="1" ht="12.75">
      <c r="A34" s="13" t="s">
        <v>128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28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90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</row>
    <row r="35" spans="1:94" s="31" customFormat="1" ht="12.75">
      <c r="A35" s="15" t="s">
        <v>91</v>
      </c>
      <c r="B35" s="37">
        <v>220</v>
      </c>
      <c r="C35" s="37">
        <v>328</v>
      </c>
      <c r="D35" s="37">
        <v>244.71700000000001</v>
      </c>
      <c r="E35" s="37">
        <v>402</v>
      </c>
      <c r="F35" s="37">
        <v>505</v>
      </c>
      <c r="G35" s="37">
        <v>1729</v>
      </c>
      <c r="H35" s="37">
        <v>457</v>
      </c>
      <c r="I35" s="37">
        <v>2305</v>
      </c>
      <c r="J35" s="37">
        <v>414</v>
      </c>
      <c r="K35" s="37">
        <v>2282</v>
      </c>
      <c r="L35" s="37">
        <v>1325</v>
      </c>
      <c r="M35" s="37">
        <v>597</v>
      </c>
      <c r="N35" s="37">
        <v>1724</v>
      </c>
      <c r="O35" s="37">
        <v>350</v>
      </c>
      <c r="P35" s="37">
        <v>494</v>
      </c>
      <c r="Q35" s="37">
        <v>311</v>
      </c>
      <c r="R35" s="37">
        <v>3001</v>
      </c>
      <c r="S35" s="37">
        <v>302</v>
      </c>
      <c r="T35" s="28"/>
      <c r="U35" s="37">
        <v>260.68400000000003</v>
      </c>
      <c r="V35" s="37">
        <v>382.84300000000002</v>
      </c>
      <c r="W35" s="37">
        <v>336</v>
      </c>
      <c r="X35" s="37">
        <v>470</v>
      </c>
      <c r="Y35" s="37">
        <v>574</v>
      </c>
      <c r="Z35" s="37">
        <v>1780</v>
      </c>
      <c r="AA35" s="37">
        <v>714</v>
      </c>
      <c r="AB35" s="37">
        <v>2380</v>
      </c>
      <c r="AC35" s="37">
        <v>466</v>
      </c>
      <c r="AD35" s="37">
        <v>2340</v>
      </c>
      <c r="AE35" s="37">
        <v>1657</v>
      </c>
      <c r="AF35" s="37">
        <v>799</v>
      </c>
      <c r="AG35" s="37">
        <v>1819</v>
      </c>
      <c r="AH35" s="37">
        <v>369</v>
      </c>
      <c r="AI35" s="37">
        <v>561</v>
      </c>
      <c r="AJ35" s="37">
        <v>368</v>
      </c>
      <c r="AK35" s="37">
        <v>3109</v>
      </c>
      <c r="AL35" s="37">
        <v>373</v>
      </c>
      <c r="AM35" s="192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</row>
    <row r="36" spans="1:94" s="31" customFormat="1" ht="12.75">
      <c r="A36" s="15" t="s">
        <v>43</v>
      </c>
      <c r="B36" s="38">
        <v>-7181</v>
      </c>
      <c r="C36" s="38">
        <v>-9173</v>
      </c>
      <c r="D36" s="38">
        <v>-11143.983</v>
      </c>
      <c r="E36" s="38">
        <v>-9897</v>
      </c>
      <c r="F36" s="38">
        <v>-10477</v>
      </c>
      <c r="G36" s="38">
        <v>-7644</v>
      </c>
      <c r="H36" s="38">
        <v>-9012</v>
      </c>
      <c r="I36" s="38">
        <v>-11280</v>
      </c>
      <c r="J36" s="38">
        <v>-10341</v>
      </c>
      <c r="K36" s="38">
        <v>-11079</v>
      </c>
      <c r="L36" s="38">
        <v>-12705</v>
      </c>
      <c r="M36" s="38">
        <v>-14656</v>
      </c>
      <c r="N36" s="38">
        <v>-12952</v>
      </c>
      <c r="O36" s="38">
        <v>-14283</v>
      </c>
      <c r="P36" s="38">
        <v>-17787</v>
      </c>
      <c r="Q36" s="171">
        <v>-16769</v>
      </c>
      <c r="R36" s="124">
        <v>-17835</v>
      </c>
      <c r="S36" s="124">
        <v>-19042</v>
      </c>
      <c r="T36" s="28"/>
      <c r="U36" s="38">
        <v>-8284.7780000000002</v>
      </c>
      <c r="V36" s="38">
        <v>-10621.847</v>
      </c>
      <c r="W36" s="38">
        <v>-12841</v>
      </c>
      <c r="X36" s="38">
        <v>-11947</v>
      </c>
      <c r="Y36" s="38">
        <v>-13041</v>
      </c>
      <c r="Z36" s="38">
        <v>-10953</v>
      </c>
      <c r="AA36" s="38">
        <v>-13225</v>
      </c>
      <c r="AB36" s="38">
        <v>-15114</v>
      </c>
      <c r="AC36" s="38">
        <v>-16208</v>
      </c>
      <c r="AD36" s="38">
        <v>-17339</v>
      </c>
      <c r="AE36" s="38">
        <v>-19838</v>
      </c>
      <c r="AF36" s="38">
        <v>-22592</v>
      </c>
      <c r="AG36" s="38">
        <v>-20756</v>
      </c>
      <c r="AH36" s="38">
        <v>-20545</v>
      </c>
      <c r="AI36" s="38">
        <v>-24357</v>
      </c>
      <c r="AJ36" s="171">
        <v>-25153</v>
      </c>
      <c r="AK36" s="133">
        <v>-27749</v>
      </c>
      <c r="AL36" s="133">
        <v>-28635</v>
      </c>
      <c r="AM36" s="10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</row>
    <row r="37" spans="1:94" s="31" customFormat="1" ht="12.75">
      <c r="A37" s="17" t="s">
        <v>170</v>
      </c>
      <c r="B37" s="46">
        <v>-6961</v>
      </c>
      <c r="C37" s="46">
        <v>-8845</v>
      </c>
      <c r="D37" s="46">
        <v>-10899.266</v>
      </c>
      <c r="E37" s="46">
        <v>-9495</v>
      </c>
      <c r="F37" s="46">
        <v>-9972</v>
      </c>
      <c r="G37" s="46">
        <v>-5915</v>
      </c>
      <c r="H37" s="46">
        <v>-8555</v>
      </c>
      <c r="I37" s="46">
        <v>-8975</v>
      </c>
      <c r="J37" s="46">
        <v>-9927</v>
      </c>
      <c r="K37" s="46">
        <v>-8797</v>
      </c>
      <c r="L37" s="46">
        <v>-11380</v>
      </c>
      <c r="M37" s="46">
        <v>-14059</v>
      </c>
      <c r="N37" s="46">
        <v>-11228</v>
      </c>
      <c r="O37" s="46">
        <v>-13933</v>
      </c>
      <c r="P37" s="46">
        <v>-17293</v>
      </c>
      <c r="Q37" s="46">
        <v>-16458</v>
      </c>
      <c r="R37" s="46">
        <v>-14834</v>
      </c>
      <c r="S37" s="46">
        <v>-18740</v>
      </c>
      <c r="T37" s="28"/>
      <c r="U37" s="46">
        <v>-8024.0940000000001</v>
      </c>
      <c r="V37" s="46">
        <v>-10239.003999999999</v>
      </c>
      <c r="W37" s="46">
        <v>-12505</v>
      </c>
      <c r="X37" s="46">
        <v>-11477</v>
      </c>
      <c r="Y37" s="46">
        <v>-12467</v>
      </c>
      <c r="Z37" s="46">
        <v>-9173</v>
      </c>
      <c r="AA37" s="46">
        <v>-12511</v>
      </c>
      <c r="AB37" s="46">
        <v>-12734</v>
      </c>
      <c r="AC37" s="46">
        <v>-15742</v>
      </c>
      <c r="AD37" s="46">
        <v>-14999</v>
      </c>
      <c r="AE37" s="46">
        <v>-18181</v>
      </c>
      <c r="AF37" s="46">
        <v>-21793</v>
      </c>
      <c r="AG37" s="46">
        <v>-18937</v>
      </c>
      <c r="AH37" s="46">
        <v>-20176</v>
      </c>
      <c r="AI37" s="46">
        <v>-23796</v>
      </c>
      <c r="AJ37" s="46">
        <v>-24785</v>
      </c>
      <c r="AK37" s="46">
        <v>-24640</v>
      </c>
      <c r="AL37" s="46">
        <v>-28262</v>
      </c>
      <c r="AM37" s="193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</row>
    <row r="38" spans="1:94" s="31" customFormat="1" ht="12.75">
      <c r="A38" s="20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28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90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</row>
    <row r="39" spans="1:94" s="31" customFormat="1" ht="12.75">
      <c r="A39" s="57" t="s">
        <v>131</v>
      </c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28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90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</row>
    <row r="40" spans="1:94" s="31" customFormat="1" ht="12.75">
      <c r="A40" s="58" t="s">
        <v>149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28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90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</row>
    <row r="41" spans="1:94" s="31" customFormat="1" ht="12.75">
      <c r="A41" s="15" t="s">
        <v>137</v>
      </c>
      <c r="B41" s="37">
        <v>0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4300</v>
      </c>
      <c r="K41" s="37">
        <v>3614</v>
      </c>
      <c r="L41" s="37">
        <v>5265</v>
      </c>
      <c r="M41" s="37">
        <v>3764</v>
      </c>
      <c r="N41" s="37">
        <v>6367</v>
      </c>
      <c r="O41" s="37">
        <v>13796</v>
      </c>
      <c r="P41" s="37">
        <v>14799</v>
      </c>
      <c r="Q41" s="37">
        <v>9887</v>
      </c>
      <c r="R41" s="37">
        <v>13790</v>
      </c>
      <c r="S41" s="37">
        <v>7896</v>
      </c>
      <c r="T41" s="28"/>
      <c r="U41" s="37">
        <v>0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v>4360</v>
      </c>
      <c r="AD41" s="37">
        <v>3679</v>
      </c>
      <c r="AE41" s="37">
        <v>5446</v>
      </c>
      <c r="AF41" s="37">
        <v>4060</v>
      </c>
      <c r="AG41" s="37">
        <v>6625</v>
      </c>
      <c r="AH41" s="37">
        <v>7599</v>
      </c>
      <c r="AI41" s="37">
        <v>8378</v>
      </c>
      <c r="AJ41" s="37">
        <v>9276</v>
      </c>
      <c r="AK41" s="37">
        <v>8599</v>
      </c>
      <c r="AL41" s="37">
        <v>8231</v>
      </c>
      <c r="AM41" s="90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</row>
    <row r="42" spans="1:94" s="113" customFormat="1" ht="12.75">
      <c r="A42" s="15" t="s">
        <v>138</v>
      </c>
      <c r="B42" s="48">
        <v>0</v>
      </c>
      <c r="C42" s="48">
        <v>0</v>
      </c>
      <c r="D42" s="48">
        <v>0</v>
      </c>
      <c r="E42" s="48">
        <v>0</v>
      </c>
      <c r="F42" s="48">
        <v>0</v>
      </c>
      <c r="G42" s="48">
        <v>0</v>
      </c>
      <c r="H42" s="48">
        <v>0</v>
      </c>
      <c r="I42" s="48">
        <v>0</v>
      </c>
      <c r="J42" s="48">
        <v>-16984</v>
      </c>
      <c r="K42" s="48">
        <v>-17115</v>
      </c>
      <c r="L42" s="38">
        <v>-25306</v>
      </c>
      <c r="M42" s="38">
        <v>-18152</v>
      </c>
      <c r="N42" s="38">
        <v>-19922</v>
      </c>
      <c r="O42" s="38">
        <v>-17161</v>
      </c>
      <c r="P42" s="38">
        <v>-16148</v>
      </c>
      <c r="Q42" s="171">
        <v>-17849</v>
      </c>
      <c r="R42" s="124">
        <v>-15606</v>
      </c>
      <c r="S42" s="124">
        <v>-19686</v>
      </c>
      <c r="T42" s="28"/>
      <c r="U42" s="48">
        <v>0</v>
      </c>
      <c r="V42" s="48">
        <v>0</v>
      </c>
      <c r="W42" s="48">
        <v>0</v>
      </c>
      <c r="X42" s="48">
        <v>0</v>
      </c>
      <c r="Y42" s="48">
        <v>0</v>
      </c>
      <c r="Z42" s="48">
        <v>0</v>
      </c>
      <c r="AA42" s="48">
        <v>0</v>
      </c>
      <c r="AB42" s="48">
        <v>0</v>
      </c>
      <c r="AC42" s="48">
        <v>-10054</v>
      </c>
      <c r="AD42" s="48">
        <v>-9712</v>
      </c>
      <c r="AE42" s="38">
        <v>-17539</v>
      </c>
      <c r="AF42" s="38">
        <v>-10375</v>
      </c>
      <c r="AG42" s="38">
        <v>-13414</v>
      </c>
      <c r="AH42" s="38">
        <v>-16133</v>
      </c>
      <c r="AI42" s="38">
        <v>-13893</v>
      </c>
      <c r="AJ42" s="171">
        <v>-13153</v>
      </c>
      <c r="AK42" s="133">
        <v>-13309</v>
      </c>
      <c r="AL42" s="133">
        <v>-15166</v>
      </c>
      <c r="AM42" s="90"/>
      <c r="AN42" s="1"/>
      <c r="AO42" s="1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</row>
    <row r="43" spans="1:94" s="113" customFormat="1" ht="12.75">
      <c r="A43" s="17" t="s">
        <v>171</v>
      </c>
      <c r="B43" s="49">
        <v>5055</v>
      </c>
      <c r="C43" s="49">
        <v>-7914</v>
      </c>
      <c r="D43" s="49">
        <v>-4278.3680000000004</v>
      </c>
      <c r="E43" s="49">
        <v>-7028</v>
      </c>
      <c r="F43" s="49">
        <v>-5866</v>
      </c>
      <c r="G43" s="49">
        <v>-4802</v>
      </c>
      <c r="H43" s="49">
        <v>-6371</v>
      </c>
      <c r="I43" s="49">
        <v>-5163</v>
      </c>
      <c r="J43" s="49">
        <v>-12684</v>
      </c>
      <c r="K43" s="49">
        <v>-13501</v>
      </c>
      <c r="L43" s="49">
        <v>-20041</v>
      </c>
      <c r="M43" s="49">
        <v>-14388</v>
      </c>
      <c r="N43" s="49">
        <v>-13555</v>
      </c>
      <c r="O43" s="49">
        <v>-3365</v>
      </c>
      <c r="P43" s="49">
        <v>-1349</v>
      </c>
      <c r="Q43" s="172">
        <v>-7962</v>
      </c>
      <c r="R43" s="125">
        <v>-1816</v>
      </c>
      <c r="S43" s="125">
        <v>-11790</v>
      </c>
      <c r="T43" s="28"/>
      <c r="U43" s="49">
        <v>3922.7570000000001</v>
      </c>
      <c r="V43" s="49">
        <v>-7850.6402301881517</v>
      </c>
      <c r="W43" s="49">
        <v>-4710</v>
      </c>
      <c r="X43" s="49">
        <v>-7377</v>
      </c>
      <c r="Y43" s="49">
        <v>-5783</v>
      </c>
      <c r="Z43" s="49">
        <v>-4521</v>
      </c>
      <c r="AA43" s="49">
        <v>-6429</v>
      </c>
      <c r="AB43" s="49">
        <v>-5190</v>
      </c>
      <c r="AC43" s="49">
        <v>-5694</v>
      </c>
      <c r="AD43" s="49">
        <v>-6033</v>
      </c>
      <c r="AE43" s="49">
        <v>-12093</v>
      </c>
      <c r="AF43" s="49">
        <v>-6315</v>
      </c>
      <c r="AG43" s="49">
        <v>-6789</v>
      </c>
      <c r="AH43" s="49">
        <v>-8534</v>
      </c>
      <c r="AI43" s="49">
        <v>-5515</v>
      </c>
      <c r="AJ43" s="172">
        <v>-3877</v>
      </c>
      <c r="AK43" s="125">
        <v>-4710</v>
      </c>
      <c r="AL43" s="125">
        <v>-6935</v>
      </c>
      <c r="AM43" s="90"/>
      <c r="AN43" s="1"/>
      <c r="AO43" s="1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</row>
    <row r="44" spans="1:94" s="31" customFormat="1" ht="12.75">
      <c r="A44" s="18" t="s">
        <v>152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28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90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</row>
    <row r="45" spans="1:94" s="31" customFormat="1" ht="12.75">
      <c r="A45" s="19" t="s">
        <v>132</v>
      </c>
      <c r="B45" s="37">
        <v>-29275</v>
      </c>
      <c r="C45" s="37">
        <v>-16184</v>
      </c>
      <c r="D45" s="37">
        <v>5151.9070000000002</v>
      </c>
      <c r="E45" s="37">
        <v>7195</v>
      </c>
      <c r="F45" s="37">
        <v>1030</v>
      </c>
      <c r="G45" s="37">
        <v>-6197</v>
      </c>
      <c r="H45" s="37">
        <v>-7718</v>
      </c>
      <c r="I45" s="37">
        <v>-11951</v>
      </c>
      <c r="J45" s="37">
        <v>-5255</v>
      </c>
      <c r="K45" s="37">
        <v>-37318</v>
      </c>
      <c r="L45" s="37">
        <v>-43</v>
      </c>
      <c r="M45" s="37">
        <v>1491</v>
      </c>
      <c r="N45" s="37">
        <v>-53640</v>
      </c>
      <c r="O45" s="37">
        <v>57614</v>
      </c>
      <c r="P45" s="37">
        <v>-8543</v>
      </c>
      <c r="Q45" s="37">
        <v>-6223</v>
      </c>
      <c r="R45" s="37">
        <v>-18364</v>
      </c>
      <c r="S45" s="37">
        <v>-10143</v>
      </c>
      <c r="T45" s="28"/>
      <c r="U45" s="37">
        <v>-47738.277999999998</v>
      </c>
      <c r="V45" s="37">
        <v>-18857.993999999999</v>
      </c>
      <c r="W45" s="37">
        <v>11145</v>
      </c>
      <c r="X45" s="37">
        <v>6511</v>
      </c>
      <c r="Y45" s="37">
        <v>-1077</v>
      </c>
      <c r="Z45" s="37">
        <v>-9169</v>
      </c>
      <c r="AA45" s="37">
        <v>-33553</v>
      </c>
      <c r="AB45" s="37">
        <v>-10908</v>
      </c>
      <c r="AC45" s="37">
        <v>-18056</v>
      </c>
      <c r="AD45" s="37">
        <v>-37307</v>
      </c>
      <c r="AE45" s="37">
        <v>-6213</v>
      </c>
      <c r="AF45" s="37">
        <v>-4075</v>
      </c>
      <c r="AG45" s="37">
        <v>-58451</v>
      </c>
      <c r="AH45" s="37">
        <v>-133330</v>
      </c>
      <c r="AI45" s="37">
        <v>-54650</v>
      </c>
      <c r="AJ45" s="37">
        <v>-6824</v>
      </c>
      <c r="AK45" s="37">
        <v>150412</v>
      </c>
      <c r="AL45" s="37">
        <v>-7793</v>
      </c>
      <c r="AM45" s="90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</row>
    <row r="46" spans="1:94" s="31" customFormat="1" ht="12.75">
      <c r="A46" s="14" t="s">
        <v>92</v>
      </c>
      <c r="B46" s="46"/>
      <c r="C46" s="46"/>
      <c r="D46" s="46"/>
      <c r="E46" s="46"/>
      <c r="F46" s="46"/>
      <c r="G46" s="46"/>
      <c r="H46" s="46">
        <v>0</v>
      </c>
      <c r="I46" s="46">
        <v>0</v>
      </c>
      <c r="J46" s="46">
        <v>0</v>
      </c>
      <c r="K46" s="46">
        <v>0</v>
      </c>
      <c r="L46" s="46">
        <v>0</v>
      </c>
      <c r="M46" s="46">
        <v>0</v>
      </c>
      <c r="N46" s="46">
        <v>0</v>
      </c>
      <c r="O46" s="46">
        <v>0</v>
      </c>
      <c r="P46" s="46">
        <v>0</v>
      </c>
      <c r="Q46" s="171">
        <v>0</v>
      </c>
      <c r="R46" s="124">
        <v>0</v>
      </c>
      <c r="S46" s="124">
        <v>0</v>
      </c>
      <c r="T46" s="28"/>
      <c r="U46" s="46"/>
      <c r="V46" s="46"/>
      <c r="W46" s="46"/>
      <c r="X46" s="46"/>
      <c r="Y46" s="46"/>
      <c r="Z46" s="46"/>
      <c r="AA46" s="46">
        <v>-58</v>
      </c>
      <c r="AB46" s="46">
        <v>91</v>
      </c>
      <c r="AC46" s="46">
        <v>0</v>
      </c>
      <c r="AD46" s="46">
        <v>0</v>
      </c>
      <c r="AE46" s="46">
        <v>0</v>
      </c>
      <c r="AF46" s="46">
        <v>0</v>
      </c>
      <c r="AG46" s="46">
        <v>0</v>
      </c>
      <c r="AH46" s="46">
        <v>0</v>
      </c>
      <c r="AI46" s="46">
        <v>0</v>
      </c>
      <c r="AJ46" s="171">
        <v>0</v>
      </c>
      <c r="AK46" s="133">
        <v>0</v>
      </c>
      <c r="AL46" s="133">
        <v>0</v>
      </c>
      <c r="AM46" s="90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</row>
    <row r="47" spans="1:94" s="31" customFormat="1" ht="12.75">
      <c r="A47" s="17" t="s">
        <v>133</v>
      </c>
      <c r="B47" s="43">
        <v>-31181</v>
      </c>
      <c r="C47" s="43">
        <v>-32943</v>
      </c>
      <c r="D47" s="43">
        <v>-10025.726999999999</v>
      </c>
      <c r="E47" s="43">
        <v>-9328</v>
      </c>
      <c r="F47" s="43">
        <v>-14808</v>
      </c>
      <c r="G47" s="43">
        <v>-16914</v>
      </c>
      <c r="H47" s="43">
        <v>-22644</v>
      </c>
      <c r="I47" s="43">
        <v>-26089</v>
      </c>
      <c r="J47" s="43">
        <v>-27866</v>
      </c>
      <c r="K47" s="43">
        <v>-59616</v>
      </c>
      <c r="L47" s="43">
        <v>-31464</v>
      </c>
      <c r="M47" s="43">
        <v>-26956</v>
      </c>
      <c r="N47" s="43">
        <v>-78423</v>
      </c>
      <c r="O47" s="43">
        <v>40316</v>
      </c>
      <c r="P47" s="43">
        <v>-27185</v>
      </c>
      <c r="Q47" s="174">
        <v>-30643</v>
      </c>
      <c r="R47" s="127">
        <v>-35014</v>
      </c>
      <c r="S47" s="127">
        <v>-40673</v>
      </c>
      <c r="T47" s="28"/>
      <c r="U47" s="43">
        <v>-51839.614999999998</v>
      </c>
      <c r="V47" s="43">
        <v>-36947.638230188153</v>
      </c>
      <c r="W47" s="43">
        <v>-6070</v>
      </c>
      <c r="X47" s="43">
        <v>-12343</v>
      </c>
      <c r="Y47" s="43">
        <v>-19327</v>
      </c>
      <c r="Z47" s="43">
        <v>-22863</v>
      </c>
      <c r="AA47" s="43">
        <v>-52551</v>
      </c>
      <c r="AB47" s="43">
        <v>-28741</v>
      </c>
      <c r="AC47" s="43">
        <v>-39492</v>
      </c>
      <c r="AD47" s="43">
        <v>-58339</v>
      </c>
      <c r="AE47" s="43">
        <v>-36487</v>
      </c>
      <c r="AF47" s="43">
        <v>-32183</v>
      </c>
      <c r="AG47" s="43">
        <v>-84177</v>
      </c>
      <c r="AH47" s="43">
        <v>-162040</v>
      </c>
      <c r="AI47" s="43">
        <v>-83961</v>
      </c>
      <c r="AJ47" s="47">
        <v>-35486</v>
      </c>
      <c r="AK47" s="47">
        <v>121062</v>
      </c>
      <c r="AL47" s="47">
        <v>-42990</v>
      </c>
      <c r="AM47" s="10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</row>
    <row r="48" spans="1:94" s="31" customFormat="1" ht="12.75">
      <c r="A48" s="20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28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179"/>
      <c r="AK48" s="136"/>
      <c r="AL48" s="136"/>
      <c r="AM48" s="10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</row>
    <row r="49" spans="1:94" s="31" customFormat="1" ht="12.75">
      <c r="A49" s="13" t="s">
        <v>93</v>
      </c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28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90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</row>
    <row r="50" spans="1:94" s="31" customFormat="1" ht="12.75">
      <c r="A50" s="13" t="s">
        <v>94</v>
      </c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28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10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</row>
    <row r="51" spans="1:94" s="31" customFormat="1" ht="12.75">
      <c r="A51" s="13" t="s">
        <v>172</v>
      </c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28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10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</row>
    <row r="52" spans="1:94" s="31" customFormat="1" ht="12.75">
      <c r="A52" s="15" t="s">
        <v>95</v>
      </c>
      <c r="B52" s="37">
        <v>1758</v>
      </c>
      <c r="C52" s="37">
        <v>47667</v>
      </c>
      <c r="D52" s="37">
        <v>47387.067999999999</v>
      </c>
      <c r="E52" s="37">
        <v>44799</v>
      </c>
      <c r="F52" s="37">
        <v>47020</v>
      </c>
      <c r="G52" s="37">
        <v>27985</v>
      </c>
      <c r="H52" s="37">
        <v>63218</v>
      </c>
      <c r="I52" s="37">
        <v>52381</v>
      </c>
      <c r="J52" s="37">
        <v>57102</v>
      </c>
      <c r="K52" s="37">
        <v>84908</v>
      </c>
      <c r="L52" s="37">
        <v>30564</v>
      </c>
      <c r="M52" s="37">
        <v>10415</v>
      </c>
      <c r="N52" s="37">
        <v>151403</v>
      </c>
      <c r="O52" s="37">
        <v>135941</v>
      </c>
      <c r="P52" s="37">
        <v>78894</v>
      </c>
      <c r="Q52" s="37">
        <v>-7238</v>
      </c>
      <c r="R52" s="37">
        <v>15094</v>
      </c>
      <c r="S52" s="37">
        <v>16854</v>
      </c>
      <c r="T52" s="28"/>
      <c r="U52" s="37">
        <v>13506.745000000001</v>
      </c>
      <c r="V52" s="37">
        <v>47800.826999999997</v>
      </c>
      <c r="W52" s="37">
        <v>47236</v>
      </c>
      <c r="X52" s="37">
        <v>46041</v>
      </c>
      <c r="Y52" s="37">
        <v>47208</v>
      </c>
      <c r="Z52" s="37">
        <v>36545</v>
      </c>
      <c r="AA52" s="37">
        <v>87529</v>
      </c>
      <c r="AB52" s="37">
        <v>57597</v>
      </c>
      <c r="AC52" s="37">
        <v>61404</v>
      </c>
      <c r="AD52" s="37">
        <v>75280</v>
      </c>
      <c r="AE52" s="37">
        <v>34481</v>
      </c>
      <c r="AF52" s="37">
        <v>12088</v>
      </c>
      <c r="AG52" s="37">
        <v>101887</v>
      </c>
      <c r="AH52" s="37">
        <v>1064</v>
      </c>
      <c r="AI52" s="37">
        <v>20117</v>
      </c>
      <c r="AJ52" s="37">
        <v>14814</v>
      </c>
      <c r="AK52" s="37">
        <v>42810</v>
      </c>
      <c r="AL52" s="37">
        <v>46524</v>
      </c>
      <c r="AM52" s="10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</row>
    <row r="53" spans="1:94" s="31" customFormat="1" ht="12.75">
      <c r="A53" s="15" t="s">
        <v>96</v>
      </c>
      <c r="B53" s="48">
        <v>82</v>
      </c>
      <c r="C53" s="48">
        <v>0</v>
      </c>
      <c r="D53" s="48">
        <v>4164.5569999999998</v>
      </c>
      <c r="E53" s="48">
        <v>0</v>
      </c>
      <c r="F53" s="48">
        <v>0</v>
      </c>
      <c r="G53" s="48">
        <v>0</v>
      </c>
      <c r="H53" s="48">
        <v>0</v>
      </c>
      <c r="I53" s="48">
        <v>7</v>
      </c>
      <c r="J53" s="48">
        <v>0</v>
      </c>
      <c r="K53" s="48">
        <v>365</v>
      </c>
      <c r="L53" s="48">
        <v>2779</v>
      </c>
      <c r="M53" s="48">
        <v>2394</v>
      </c>
      <c r="N53" s="48">
        <v>4397</v>
      </c>
      <c r="O53" s="48">
        <v>5351</v>
      </c>
      <c r="P53" s="48">
        <v>33437</v>
      </c>
      <c r="Q53" s="175">
        <v>29320</v>
      </c>
      <c r="R53" s="48">
        <v>11638</v>
      </c>
      <c r="S53" s="48">
        <v>20159</v>
      </c>
      <c r="T53" s="28"/>
      <c r="U53" s="48">
        <v>5433.43</v>
      </c>
      <c r="V53" s="48">
        <v>5330.9903251699989</v>
      </c>
      <c r="W53" s="48">
        <v>4705</v>
      </c>
      <c r="X53" s="48">
        <v>1119</v>
      </c>
      <c r="Y53" s="48">
        <v>2691</v>
      </c>
      <c r="Z53" s="48">
        <v>1744</v>
      </c>
      <c r="AA53" s="48">
        <v>1919</v>
      </c>
      <c r="AB53" s="48">
        <v>2693</v>
      </c>
      <c r="AC53" s="48">
        <v>6822</v>
      </c>
      <c r="AD53" s="48">
        <v>11347</v>
      </c>
      <c r="AE53" s="48">
        <v>3778</v>
      </c>
      <c r="AF53" s="48">
        <v>6803</v>
      </c>
      <c r="AG53" s="48">
        <v>61323</v>
      </c>
      <c r="AH53" s="48">
        <v>287929</v>
      </c>
      <c r="AI53" s="48">
        <v>111049</v>
      </c>
      <c r="AJ53" s="37">
        <v>18084</v>
      </c>
      <c r="AK53" s="37">
        <v>7761</v>
      </c>
      <c r="AL53" s="37">
        <v>45335</v>
      </c>
      <c r="AM53" s="10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</row>
    <row r="54" spans="1:94" s="31" customFormat="1" ht="12.75">
      <c r="A54" s="13" t="s">
        <v>172</v>
      </c>
      <c r="B54" s="47">
        <v>1840</v>
      </c>
      <c r="C54" s="47">
        <v>47667</v>
      </c>
      <c r="D54" s="47">
        <v>51551.625</v>
      </c>
      <c r="E54" s="47">
        <v>44799</v>
      </c>
      <c r="F54" s="47">
        <v>47020</v>
      </c>
      <c r="G54" s="47">
        <v>27985</v>
      </c>
      <c r="H54" s="47">
        <v>63218</v>
      </c>
      <c r="I54" s="47">
        <v>52388</v>
      </c>
      <c r="J54" s="47">
        <v>57102</v>
      </c>
      <c r="K54" s="47">
        <v>85273</v>
      </c>
      <c r="L54" s="47">
        <v>33343</v>
      </c>
      <c r="M54" s="47">
        <v>12809</v>
      </c>
      <c r="N54" s="47">
        <v>155800</v>
      </c>
      <c r="O54" s="47">
        <v>141292</v>
      </c>
      <c r="P54" s="47">
        <v>112331</v>
      </c>
      <c r="Q54" s="174">
        <v>22082</v>
      </c>
      <c r="R54" s="127">
        <v>26732</v>
      </c>
      <c r="S54" s="127">
        <v>37013</v>
      </c>
      <c r="T54" s="28"/>
      <c r="U54" s="47">
        <v>18940.175000000003</v>
      </c>
      <c r="V54" s="47">
        <v>53131.817325169999</v>
      </c>
      <c r="W54" s="47">
        <v>51941</v>
      </c>
      <c r="X54" s="47">
        <v>47160</v>
      </c>
      <c r="Y54" s="47">
        <v>49899</v>
      </c>
      <c r="Z54" s="47">
        <v>38289</v>
      </c>
      <c r="AA54" s="47">
        <v>89448</v>
      </c>
      <c r="AB54" s="47">
        <v>60290</v>
      </c>
      <c r="AC54" s="47">
        <v>68226</v>
      </c>
      <c r="AD54" s="47">
        <v>86627</v>
      </c>
      <c r="AE54" s="47">
        <v>38259</v>
      </c>
      <c r="AF54" s="47">
        <v>18891</v>
      </c>
      <c r="AG54" s="47">
        <v>163210</v>
      </c>
      <c r="AH54" s="47">
        <v>288993</v>
      </c>
      <c r="AI54" s="47">
        <v>131166</v>
      </c>
      <c r="AJ54" s="180">
        <v>32898</v>
      </c>
      <c r="AK54" s="137">
        <v>50571</v>
      </c>
      <c r="AL54" s="137">
        <v>91859</v>
      </c>
      <c r="AM54" s="90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</row>
    <row r="55" spans="1:94" s="31" customFormat="1" ht="12.75">
      <c r="A55" s="14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46"/>
      <c r="R55" s="46"/>
      <c r="S55" s="46"/>
      <c r="T55" s="28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181"/>
      <c r="AK55" s="138"/>
      <c r="AL55" s="138"/>
      <c r="AM55" s="90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</row>
    <row r="56" spans="1:94" s="31" customFormat="1" ht="12.75">
      <c r="A56" s="13" t="s">
        <v>173</v>
      </c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28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90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</row>
    <row r="57" spans="1:94" s="31" customFormat="1" ht="12.75">
      <c r="A57" s="15" t="s">
        <v>167</v>
      </c>
      <c r="B57" s="37">
        <f>[1]Cashflow_Sect!$D$67</f>
        <v>0</v>
      </c>
      <c r="C57" s="37">
        <f>[2]Cashflow_Sect!$D$76</f>
        <v>0</v>
      </c>
      <c r="D57" s="37">
        <f>[3]Cashflow_Sect!$D$76</f>
        <v>0</v>
      </c>
      <c r="E57" s="37">
        <f>[4]Cashflow_Sect!$D$76</f>
        <v>0</v>
      </c>
      <c r="F57" s="37">
        <f>[5]Cashflow_Sect!$D$76</f>
        <v>0</v>
      </c>
      <c r="G57" s="37">
        <f>[6]Cashflow_Sect!$D$76</f>
        <v>0</v>
      </c>
      <c r="H57" s="37">
        <f>[6]Cashflow_Sect!$C$76</f>
        <v>0</v>
      </c>
      <c r="I57" s="37">
        <v>0</v>
      </c>
      <c r="J57" s="37">
        <f>[9]Cashflow_Sect!$E$67</f>
        <v>-3</v>
      </c>
      <c r="K57" s="37">
        <f>[10]Note_DCS!$G$64</f>
        <v>-3</v>
      </c>
      <c r="L57" s="37">
        <v>0</v>
      </c>
      <c r="M57" s="37">
        <v>-6</v>
      </c>
      <c r="N57" s="37">
        <v>-3</v>
      </c>
      <c r="O57" s="37">
        <v>-7</v>
      </c>
      <c r="P57" s="37">
        <v>-16</v>
      </c>
      <c r="Q57" s="37">
        <v>-15</v>
      </c>
      <c r="R57" s="37">
        <v>-9</v>
      </c>
      <c r="S57" s="37">
        <v>-15</v>
      </c>
      <c r="T57" s="28"/>
      <c r="U57" s="37">
        <f>[1]Cashflow_Sect!$P$67</f>
        <v>0</v>
      </c>
      <c r="V57" s="37">
        <f>[2]Cashflow_Sect!$P$76</f>
        <v>0</v>
      </c>
      <c r="W57" s="37">
        <f>[3]Cashflow_Sect!$P$76</f>
        <v>0</v>
      </c>
      <c r="X57" s="37">
        <f>[4]Cashflow_Sect!$P$76</f>
        <v>0</v>
      </c>
      <c r="Y57" s="37">
        <f>[5]Cashflow_Sect!$P$76</f>
        <v>0</v>
      </c>
      <c r="Z57" s="37">
        <f>[6]Cashflow_Sect!$P$76</f>
        <v>0</v>
      </c>
      <c r="AA57" s="37">
        <f>[6]Cashflow_Sect!$O$76</f>
        <v>0</v>
      </c>
      <c r="AB57" s="37">
        <v>0</v>
      </c>
      <c r="AC57" s="37">
        <f>[9]Cashflow_Sect!$Q$67</f>
        <v>-3</v>
      </c>
      <c r="AD57" s="37">
        <f>[10]Note_DCS!$S$64</f>
        <v>-3</v>
      </c>
      <c r="AE57" s="37">
        <v>0</v>
      </c>
      <c r="AF57" s="37">
        <v>-6</v>
      </c>
      <c r="AG57" s="37">
        <v>-3</v>
      </c>
      <c r="AH57" s="37">
        <v>-7</v>
      </c>
      <c r="AI57" s="37">
        <v>-16</v>
      </c>
      <c r="AJ57" s="37">
        <v>-15</v>
      </c>
      <c r="AK57" s="37">
        <v>-9</v>
      </c>
      <c r="AL57" s="37">
        <v>-31</v>
      </c>
      <c r="AM57" s="90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</row>
    <row r="58" spans="1:94" s="31" customFormat="1" ht="12.75">
      <c r="A58" s="15" t="s">
        <v>180</v>
      </c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>
        <v>0</v>
      </c>
      <c r="N58" s="37">
        <v>-2361</v>
      </c>
      <c r="O58" s="37">
        <v>-2526</v>
      </c>
      <c r="P58" s="37">
        <v>-2456</v>
      </c>
      <c r="Q58" s="37">
        <v>-2645</v>
      </c>
      <c r="R58" s="37">
        <v>-2738</v>
      </c>
      <c r="S58" s="37">
        <v>-2853</v>
      </c>
      <c r="T58" s="28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>
        <v>0</v>
      </c>
      <c r="AG58" s="37">
        <v>-2752</v>
      </c>
      <c r="AH58" s="37">
        <v>-2969</v>
      </c>
      <c r="AI58" s="37">
        <v>-2947</v>
      </c>
      <c r="AJ58" s="37">
        <v>-3189</v>
      </c>
      <c r="AK58" s="37">
        <v>-3385</v>
      </c>
      <c r="AL58" s="37">
        <v>-3536</v>
      </c>
      <c r="AM58" s="90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</row>
    <row r="59" spans="1:94" s="31" customFormat="1" ht="12.75">
      <c r="A59" s="15" t="s">
        <v>96</v>
      </c>
      <c r="B59" s="48">
        <f>-215-B57</f>
        <v>-215</v>
      </c>
      <c r="C59" s="48">
        <f>-851-C57</f>
        <v>-851</v>
      </c>
      <c r="D59" s="48">
        <f>-0.917-D57</f>
        <v>-0.91700000000000004</v>
      </c>
      <c r="E59" s="48">
        <f>-335-E57</f>
        <v>-335</v>
      </c>
      <c r="F59" s="48">
        <f>-884-F57</f>
        <v>-884</v>
      </c>
      <c r="G59" s="48">
        <f>-1598-G57</f>
        <v>-1598</v>
      </c>
      <c r="H59" s="48">
        <f>-1875-H57</f>
        <v>-1875</v>
      </c>
      <c r="I59" s="48">
        <f>-2256-I57</f>
        <v>-2256</v>
      </c>
      <c r="J59" s="48">
        <f>-2441-J57</f>
        <v>-2438</v>
      </c>
      <c r="K59" s="48">
        <f>-3503-K57</f>
        <v>-3500</v>
      </c>
      <c r="L59" s="48">
        <v>-5836</v>
      </c>
      <c r="M59" s="48">
        <v>-5356</v>
      </c>
      <c r="N59" s="48">
        <v>-7523</v>
      </c>
      <c r="O59" s="48">
        <v>-8413</v>
      </c>
      <c r="P59" s="48">
        <v>-38124</v>
      </c>
      <c r="Q59" s="175">
        <v>-34969</v>
      </c>
      <c r="R59" s="128">
        <v>-14335</v>
      </c>
      <c r="S59" s="128">
        <v>-23541</v>
      </c>
      <c r="T59" s="28"/>
      <c r="U59" s="48">
        <f>0-U57</f>
        <v>0</v>
      </c>
      <c r="V59" s="48">
        <f>-3687.226-V57</f>
        <v>-3687.2260000000001</v>
      </c>
      <c r="W59" s="48">
        <f>0-W57</f>
        <v>0</v>
      </c>
      <c r="X59" s="48">
        <f>-1209-X57</f>
        <v>-1209</v>
      </c>
      <c r="Y59" s="48">
        <f>-2386-Y57</f>
        <v>-2386</v>
      </c>
      <c r="Z59" s="48">
        <f>-5102-Z57</f>
        <v>-5102</v>
      </c>
      <c r="AA59" s="48">
        <f>-8965-AA57</f>
        <v>-8965</v>
      </c>
      <c r="AB59" s="48">
        <f>-6374-AB57</f>
        <v>-6374</v>
      </c>
      <c r="AC59" s="48">
        <f>-3-AC57</f>
        <v>0</v>
      </c>
      <c r="AD59" s="48">
        <f>-3836-AD57</f>
        <v>-3833</v>
      </c>
      <c r="AE59" s="48">
        <v>-6165</v>
      </c>
      <c r="AF59" s="48">
        <v>-5844</v>
      </c>
      <c r="AG59" s="48">
        <v>-8233</v>
      </c>
      <c r="AH59" s="48">
        <v>-8696</v>
      </c>
      <c r="AI59" s="48">
        <v>-38173</v>
      </c>
      <c r="AJ59" s="175">
        <v>-38207</v>
      </c>
      <c r="AK59" s="139">
        <v>-196560</v>
      </c>
      <c r="AL59" s="139">
        <v>-56156</v>
      </c>
      <c r="AM59" s="90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</row>
    <row r="60" spans="1:94" s="31" customFormat="1" ht="12.75">
      <c r="A60" s="13" t="s">
        <v>173</v>
      </c>
      <c r="B60" s="47">
        <v>-215</v>
      </c>
      <c r="C60" s="47">
        <v>-851</v>
      </c>
      <c r="D60" s="47">
        <v>-0.91700000000000004</v>
      </c>
      <c r="E60" s="47">
        <v>-335</v>
      </c>
      <c r="F60" s="47">
        <v>-884</v>
      </c>
      <c r="G60" s="47">
        <v>-1598</v>
      </c>
      <c r="H60" s="47">
        <v>-1875</v>
      </c>
      <c r="I60" s="47">
        <v>-2256</v>
      </c>
      <c r="J60" s="47">
        <v>-2441</v>
      </c>
      <c r="K60" s="47">
        <v>-3503</v>
      </c>
      <c r="L60" s="47">
        <v>-5836</v>
      </c>
      <c r="M60" s="47">
        <v>-5362</v>
      </c>
      <c r="N60" s="47">
        <v>-9887</v>
      </c>
      <c r="O60" s="47">
        <v>-10946</v>
      </c>
      <c r="P60" s="47">
        <v>-40596</v>
      </c>
      <c r="Q60" s="174">
        <v>-37629</v>
      </c>
      <c r="R60" s="127">
        <v>-17082</v>
      </c>
      <c r="S60" s="127">
        <v>-26409</v>
      </c>
      <c r="T60" s="28"/>
      <c r="U60" s="47">
        <v>0</v>
      </c>
      <c r="V60" s="47">
        <v>-3687.2260000000001</v>
      </c>
      <c r="W60" s="47">
        <v>0</v>
      </c>
      <c r="X60" s="47">
        <v>-1209</v>
      </c>
      <c r="Y60" s="47">
        <v>-2386</v>
      </c>
      <c r="Z60" s="47">
        <v>-5102</v>
      </c>
      <c r="AA60" s="47">
        <v>-8965</v>
      </c>
      <c r="AB60" s="47">
        <v>-6374</v>
      </c>
      <c r="AC60" s="47">
        <v>-3</v>
      </c>
      <c r="AD60" s="47">
        <v>-3836</v>
      </c>
      <c r="AE60" s="47">
        <v>-6165</v>
      </c>
      <c r="AF60" s="47">
        <v>-5850</v>
      </c>
      <c r="AG60" s="47">
        <v>-10988</v>
      </c>
      <c r="AH60" s="47">
        <v>-11672</v>
      </c>
      <c r="AI60" s="47">
        <v>-41136</v>
      </c>
      <c r="AJ60" s="47">
        <v>-41411</v>
      </c>
      <c r="AK60" s="47">
        <v>-199954</v>
      </c>
      <c r="AL60" s="47">
        <v>-59723</v>
      </c>
      <c r="AM60" s="10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</row>
    <row r="61" spans="1:94" s="31" customFormat="1" ht="12.75">
      <c r="A61" s="14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46"/>
      <c r="R61" s="46"/>
      <c r="S61" s="46"/>
      <c r="T61" s="28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181"/>
      <c r="AK61" s="138"/>
      <c r="AL61" s="138"/>
      <c r="AM61" s="10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</row>
    <row r="62" spans="1:94" s="31" customFormat="1" ht="12.75">
      <c r="A62" s="14" t="s">
        <v>134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171">
        <v>0</v>
      </c>
      <c r="R62" s="124">
        <v>0</v>
      </c>
      <c r="S62" s="124">
        <v>0</v>
      </c>
      <c r="T62" s="28"/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  <c r="AG62" s="38">
        <v>0</v>
      </c>
      <c r="AH62" s="38">
        <v>0</v>
      </c>
      <c r="AI62" s="38">
        <v>0</v>
      </c>
      <c r="AJ62" s="171">
        <v>0</v>
      </c>
      <c r="AK62" s="133">
        <v>0</v>
      </c>
      <c r="AL62" s="133">
        <v>0</v>
      </c>
      <c r="AM62" s="10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</row>
    <row r="63" spans="1:94" s="31" customFormat="1" ht="12.75">
      <c r="A63" s="13" t="s">
        <v>135</v>
      </c>
      <c r="B63" s="51">
        <v>1625</v>
      </c>
      <c r="C63" s="51">
        <v>46816</v>
      </c>
      <c r="D63" s="51">
        <v>51550.707999999999</v>
      </c>
      <c r="E63" s="51">
        <v>44464</v>
      </c>
      <c r="F63" s="51">
        <v>46136</v>
      </c>
      <c r="G63" s="51">
        <v>26387</v>
      </c>
      <c r="H63" s="51">
        <v>61343</v>
      </c>
      <c r="I63" s="51">
        <v>50132</v>
      </c>
      <c r="J63" s="51">
        <v>54661</v>
      </c>
      <c r="K63" s="51">
        <v>81770</v>
      </c>
      <c r="L63" s="51">
        <v>27507</v>
      </c>
      <c r="M63" s="51">
        <v>7447</v>
      </c>
      <c r="N63" s="51">
        <v>145913</v>
      </c>
      <c r="O63" s="51">
        <v>130346</v>
      </c>
      <c r="P63" s="51">
        <v>71735</v>
      </c>
      <c r="Q63" s="174">
        <v>-15547</v>
      </c>
      <c r="R63" s="127">
        <v>9650</v>
      </c>
      <c r="S63" s="127">
        <v>10604</v>
      </c>
      <c r="T63" s="28"/>
      <c r="U63" s="51">
        <v>18940.175000000003</v>
      </c>
      <c r="V63" s="51">
        <v>49444.591325169997</v>
      </c>
      <c r="W63" s="51">
        <v>51941</v>
      </c>
      <c r="X63" s="51">
        <v>45951</v>
      </c>
      <c r="Y63" s="51">
        <v>47513</v>
      </c>
      <c r="Z63" s="51">
        <v>33187</v>
      </c>
      <c r="AA63" s="51">
        <v>80483</v>
      </c>
      <c r="AB63" s="51">
        <v>53916</v>
      </c>
      <c r="AC63" s="51">
        <v>68223</v>
      </c>
      <c r="AD63" s="51">
        <v>82791</v>
      </c>
      <c r="AE63" s="51">
        <v>32094</v>
      </c>
      <c r="AF63" s="51">
        <v>13041</v>
      </c>
      <c r="AG63" s="51">
        <v>152222</v>
      </c>
      <c r="AH63" s="51">
        <v>277321</v>
      </c>
      <c r="AI63" s="51">
        <v>90030</v>
      </c>
      <c r="AJ63" s="174">
        <v>-8513</v>
      </c>
      <c r="AK63" s="127">
        <v>-149383</v>
      </c>
      <c r="AL63" s="127">
        <v>32136</v>
      </c>
      <c r="AM63" s="10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</row>
    <row r="64" spans="1:94" s="31" customFormat="1" ht="12.75">
      <c r="A64" s="13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28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90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</row>
    <row r="65" spans="1:94" s="31" customFormat="1" ht="12.75">
      <c r="A65" s="13" t="s">
        <v>136</v>
      </c>
      <c r="B65" s="47">
        <v>657</v>
      </c>
      <c r="C65" s="47">
        <v>-156</v>
      </c>
      <c r="D65" s="47">
        <v>210.89499999998952</v>
      </c>
      <c r="E65" s="47">
        <v>499</v>
      </c>
      <c r="F65" s="47">
        <v>160</v>
      </c>
      <c r="G65" s="47">
        <v>-410</v>
      </c>
      <c r="H65" s="47">
        <v>1731</v>
      </c>
      <c r="I65" s="47">
        <v>-688</v>
      </c>
      <c r="J65" s="47">
        <v>482</v>
      </c>
      <c r="K65" s="47">
        <v>1502</v>
      </c>
      <c r="L65" s="47">
        <v>1723</v>
      </c>
      <c r="M65" s="47">
        <v>1915</v>
      </c>
      <c r="N65" s="47">
        <v>636</v>
      </c>
      <c r="O65" s="47">
        <v>52958</v>
      </c>
      <c r="P65" s="47">
        <v>32351</v>
      </c>
      <c r="Q65" s="176">
        <v>-5049</v>
      </c>
      <c r="R65" s="129">
        <v>8013</v>
      </c>
      <c r="S65" s="129">
        <v>-18446</v>
      </c>
      <c r="T65" s="28"/>
      <c r="U65" s="47">
        <v>-292.22599999995873</v>
      </c>
      <c r="V65" s="47">
        <v>-153.10400000005029</v>
      </c>
      <c r="W65" s="47">
        <v>1617</v>
      </c>
      <c r="X65" s="47">
        <v>-83</v>
      </c>
      <c r="Y65" s="47">
        <v>-1407</v>
      </c>
      <c r="Z65" s="47">
        <v>42</v>
      </c>
      <c r="AA65" s="47">
        <v>452</v>
      </c>
      <c r="AB65" s="47">
        <v>308</v>
      </c>
      <c r="AC65" s="47">
        <v>890</v>
      </c>
      <c r="AD65" s="47">
        <v>571</v>
      </c>
      <c r="AE65" s="47">
        <v>42</v>
      </c>
      <c r="AF65" s="47">
        <v>2108</v>
      </c>
      <c r="AG65" s="47">
        <v>-491</v>
      </c>
      <c r="AH65" s="47">
        <v>-247</v>
      </c>
      <c r="AI65" s="47">
        <v>964</v>
      </c>
      <c r="AJ65" s="47">
        <v>-1234</v>
      </c>
      <c r="AK65" s="47">
        <v>1393</v>
      </c>
      <c r="AL65" s="47">
        <v>765</v>
      </c>
      <c r="AM65" s="90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</row>
    <row r="66" spans="1:94" s="31" customFormat="1" ht="12.75">
      <c r="A66" s="13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46"/>
      <c r="R66" s="46"/>
      <c r="S66" s="46"/>
      <c r="T66" s="28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181"/>
      <c r="AK66" s="138"/>
      <c r="AL66" s="138"/>
      <c r="AM66" s="90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</row>
    <row r="67" spans="1:94" s="31" customFormat="1" ht="12.75">
      <c r="A67" s="17" t="s">
        <v>97</v>
      </c>
      <c r="B67" s="52">
        <v>1154</v>
      </c>
      <c r="C67" s="52">
        <v>1810</v>
      </c>
      <c r="D67" s="52">
        <v>1654</v>
      </c>
      <c r="E67" s="52">
        <v>1865</v>
      </c>
      <c r="F67" s="52">
        <v>2363</v>
      </c>
      <c r="G67" s="52">
        <v>2523</v>
      </c>
      <c r="H67" s="52">
        <v>2113</v>
      </c>
      <c r="I67" s="52">
        <v>3844</v>
      </c>
      <c r="J67" s="52">
        <v>3156</v>
      </c>
      <c r="K67" s="52">
        <v>3638</v>
      </c>
      <c r="L67" s="52">
        <v>5140</v>
      </c>
      <c r="M67" s="52">
        <v>6902</v>
      </c>
      <c r="N67" s="52">
        <v>8817</v>
      </c>
      <c r="O67" s="52">
        <v>9453</v>
      </c>
      <c r="P67" s="52">
        <v>62411</v>
      </c>
      <c r="Q67" s="177">
        <v>94762</v>
      </c>
      <c r="R67" s="130">
        <v>89305</v>
      </c>
      <c r="S67" s="130">
        <v>97318</v>
      </c>
      <c r="T67" s="28"/>
      <c r="U67" s="52">
        <v>4338.3239999999996</v>
      </c>
      <c r="V67" s="52">
        <v>4046.098</v>
      </c>
      <c r="W67" s="52">
        <v>3893</v>
      </c>
      <c r="X67" s="52">
        <v>5510</v>
      </c>
      <c r="Y67" s="52">
        <v>5427</v>
      </c>
      <c r="Z67" s="52">
        <v>4020</v>
      </c>
      <c r="AA67" s="52">
        <v>4062</v>
      </c>
      <c r="AB67" s="52">
        <v>4514</v>
      </c>
      <c r="AC67" s="52">
        <v>4822</v>
      </c>
      <c r="AD67" s="52">
        <v>5712</v>
      </c>
      <c r="AE67" s="52">
        <v>6283</v>
      </c>
      <c r="AF67" s="52">
        <v>6364</v>
      </c>
      <c r="AG67" s="52">
        <v>8472</v>
      </c>
      <c r="AH67" s="52">
        <v>7981</v>
      </c>
      <c r="AI67" s="52">
        <v>7734</v>
      </c>
      <c r="AJ67" s="53">
        <v>8698</v>
      </c>
      <c r="AK67" s="53">
        <v>7056</v>
      </c>
      <c r="AL67" s="53">
        <v>8449</v>
      </c>
      <c r="AM67" s="90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</row>
    <row r="68" spans="1:94" s="31" customFormat="1" ht="12.75">
      <c r="A68" s="17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28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181"/>
      <c r="AK68" s="138"/>
      <c r="AL68" s="138"/>
      <c r="AM68" s="90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</row>
    <row r="69" spans="1:94" s="31" customFormat="1" ht="12.75">
      <c r="A69" s="13" t="s">
        <v>98</v>
      </c>
      <c r="B69" s="53">
        <v>1811</v>
      </c>
      <c r="C69" s="53">
        <v>1654</v>
      </c>
      <c r="D69" s="53">
        <v>1864.8949999999895</v>
      </c>
      <c r="E69" s="53">
        <v>2364</v>
      </c>
      <c r="F69" s="53">
        <v>2523</v>
      </c>
      <c r="G69" s="53">
        <v>2113</v>
      </c>
      <c r="H69" s="53">
        <v>3844</v>
      </c>
      <c r="I69" s="53">
        <v>3156</v>
      </c>
      <c r="J69" s="53">
        <v>3638</v>
      </c>
      <c r="K69" s="53">
        <v>5140</v>
      </c>
      <c r="L69" s="53">
        <v>6863</v>
      </c>
      <c r="M69" s="53">
        <v>8817</v>
      </c>
      <c r="N69" s="53">
        <v>9453</v>
      </c>
      <c r="O69" s="53">
        <v>62411</v>
      </c>
      <c r="P69" s="53">
        <v>94762</v>
      </c>
      <c r="Q69" s="177">
        <v>89713</v>
      </c>
      <c r="R69" s="130">
        <v>97318</v>
      </c>
      <c r="S69" s="130">
        <v>78872</v>
      </c>
      <c r="T69" s="28"/>
      <c r="U69" s="53">
        <v>4046.0980000000409</v>
      </c>
      <c r="V69" s="53">
        <v>3892.9939999999497</v>
      </c>
      <c r="W69" s="53">
        <v>5510</v>
      </c>
      <c r="X69" s="53">
        <v>5427</v>
      </c>
      <c r="Y69" s="53">
        <v>4020</v>
      </c>
      <c r="Z69" s="53">
        <v>4062</v>
      </c>
      <c r="AA69" s="53">
        <v>4514</v>
      </c>
      <c r="AB69" s="53">
        <v>4822</v>
      </c>
      <c r="AC69" s="53">
        <v>5712</v>
      </c>
      <c r="AD69" s="53">
        <v>6283</v>
      </c>
      <c r="AE69" s="53">
        <v>6325</v>
      </c>
      <c r="AF69" s="53">
        <v>8472</v>
      </c>
      <c r="AG69" s="53">
        <v>7981</v>
      </c>
      <c r="AH69" s="53">
        <v>7734</v>
      </c>
      <c r="AI69" s="53">
        <v>8698</v>
      </c>
      <c r="AJ69" s="53">
        <v>7464</v>
      </c>
      <c r="AK69" s="53">
        <v>8449</v>
      </c>
      <c r="AL69" s="53">
        <v>9214</v>
      </c>
      <c r="AM69" s="90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</row>
    <row r="70" spans="1:94" s="31" customFormat="1" ht="12.75">
      <c r="A70" s="13" t="s">
        <v>99</v>
      </c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46"/>
      <c r="R70" s="46"/>
      <c r="S70" s="46"/>
      <c r="T70" s="28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181"/>
      <c r="AK70" s="138"/>
      <c r="AL70" s="138"/>
      <c r="AM70" s="90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</row>
    <row r="71" spans="1:94" s="31" customFormat="1" ht="12.75">
      <c r="A71" s="14" t="s">
        <v>100</v>
      </c>
      <c r="B71" s="46">
        <v>30213</v>
      </c>
      <c r="C71" s="46">
        <v>-14029</v>
      </c>
      <c r="D71" s="46">
        <v>-41314.08600000001</v>
      </c>
      <c r="E71" s="46">
        <v>-34637</v>
      </c>
      <c r="F71" s="46">
        <v>-31168</v>
      </c>
      <c r="G71" s="46">
        <v>-9883</v>
      </c>
      <c r="H71" s="46">
        <v>-36968</v>
      </c>
      <c r="I71" s="46">
        <v>-24731</v>
      </c>
      <c r="J71" s="46">
        <v>-26313</v>
      </c>
      <c r="K71" s="46">
        <v>-20652</v>
      </c>
      <c r="L71" s="46">
        <v>5680</v>
      </c>
      <c r="M71" s="46">
        <v>21424</v>
      </c>
      <c r="N71" s="46">
        <v>-66854</v>
      </c>
      <c r="O71" s="46">
        <v>-117704</v>
      </c>
      <c r="P71" s="46">
        <v>-12199</v>
      </c>
      <c r="Q71" s="46">
        <v>41141</v>
      </c>
      <c r="R71" s="46">
        <v>33377</v>
      </c>
      <c r="S71" s="46">
        <v>11623</v>
      </c>
      <c r="T71" s="28"/>
      <c r="U71" s="46">
        <v>32607.214000000036</v>
      </c>
      <c r="V71" s="46">
        <v>-12650.057094981894</v>
      </c>
      <c r="W71" s="46">
        <v>-44254</v>
      </c>
      <c r="X71" s="46">
        <v>-33691</v>
      </c>
      <c r="Y71" s="46">
        <v>-29593</v>
      </c>
      <c r="Z71" s="46">
        <v>-10282</v>
      </c>
      <c r="AA71" s="46">
        <v>-27480</v>
      </c>
      <c r="AB71" s="46">
        <v>-24867</v>
      </c>
      <c r="AC71" s="46">
        <v>-27841</v>
      </c>
      <c r="AD71" s="46">
        <v>-23881</v>
      </c>
      <c r="AE71" s="46">
        <v>4435</v>
      </c>
      <c r="AF71" s="46">
        <v>21250</v>
      </c>
      <c r="AG71" s="46">
        <v>-68536</v>
      </c>
      <c r="AH71" s="46">
        <v>-115528</v>
      </c>
      <c r="AI71" s="46">
        <v>-5105</v>
      </c>
      <c r="AJ71" s="46">
        <v>42765</v>
      </c>
      <c r="AK71" s="46">
        <v>29714</v>
      </c>
      <c r="AL71" s="46">
        <v>11619</v>
      </c>
      <c r="AM71" s="90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</row>
    <row r="72" spans="1:94" s="31" customFormat="1" ht="12.75">
      <c r="A72" s="14" t="s">
        <v>129</v>
      </c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28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90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</row>
    <row r="73" spans="1:94" s="31" customFormat="1" ht="12.75">
      <c r="A73" s="15" t="s">
        <v>130</v>
      </c>
      <c r="B73" s="46">
        <v>-6961</v>
      </c>
      <c r="C73" s="46">
        <v>-8845</v>
      </c>
      <c r="D73" s="46">
        <v>-10899.266</v>
      </c>
      <c r="E73" s="46">
        <v>-9495</v>
      </c>
      <c r="F73" s="46">
        <v>-9972</v>
      </c>
      <c r="G73" s="46">
        <v>-5915</v>
      </c>
      <c r="H73" s="46">
        <v>-8555</v>
      </c>
      <c r="I73" s="46">
        <v>-8975</v>
      </c>
      <c r="J73" s="46">
        <v>-9927</v>
      </c>
      <c r="K73" s="46">
        <v>-8797</v>
      </c>
      <c r="L73" s="46">
        <v>-11380</v>
      </c>
      <c r="M73" s="46">
        <v>-14059</v>
      </c>
      <c r="N73" s="46">
        <v>-11228</v>
      </c>
      <c r="O73" s="46">
        <v>-13933</v>
      </c>
      <c r="P73" s="46">
        <v>-17293</v>
      </c>
      <c r="Q73" s="171">
        <v>-16458</v>
      </c>
      <c r="R73" s="124">
        <v>-14834</v>
      </c>
      <c r="S73" s="124">
        <v>-18740</v>
      </c>
      <c r="T73" s="28"/>
      <c r="U73" s="46">
        <v>-8024.0940000000001</v>
      </c>
      <c r="V73" s="46">
        <v>-10239.003999999999</v>
      </c>
      <c r="W73" s="46">
        <v>-12505</v>
      </c>
      <c r="X73" s="46">
        <v>-11477</v>
      </c>
      <c r="Y73" s="46">
        <v>-12467</v>
      </c>
      <c r="Z73" s="46">
        <v>-9173</v>
      </c>
      <c r="AA73" s="46">
        <v>-12511</v>
      </c>
      <c r="AB73" s="46">
        <v>-12734</v>
      </c>
      <c r="AC73" s="46">
        <v>-15742</v>
      </c>
      <c r="AD73" s="46">
        <v>-14999</v>
      </c>
      <c r="AE73" s="46">
        <v>-18181</v>
      </c>
      <c r="AF73" s="46">
        <v>-21793</v>
      </c>
      <c r="AG73" s="46">
        <v>-18937</v>
      </c>
      <c r="AH73" s="46">
        <v>-20176</v>
      </c>
      <c r="AI73" s="46">
        <v>-23796</v>
      </c>
      <c r="AJ73" s="46">
        <v>-24785</v>
      </c>
      <c r="AK73" s="46">
        <v>-24640</v>
      </c>
      <c r="AL73" s="46">
        <v>-28262</v>
      </c>
      <c r="AM73" s="90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</row>
    <row r="74" spans="1:94" s="31" customFormat="1" ht="12.75">
      <c r="A74" s="13" t="s">
        <v>101</v>
      </c>
      <c r="B74" s="43">
        <v>23252</v>
      </c>
      <c r="C74" s="43">
        <v>-22874</v>
      </c>
      <c r="D74" s="43">
        <v>-52213.352000000014</v>
      </c>
      <c r="E74" s="43">
        <v>-44132</v>
      </c>
      <c r="F74" s="43">
        <v>-41140</v>
      </c>
      <c r="G74" s="43">
        <v>-15798</v>
      </c>
      <c r="H74" s="43">
        <v>-45523</v>
      </c>
      <c r="I74" s="43">
        <v>-33706</v>
      </c>
      <c r="J74" s="43">
        <v>-36240</v>
      </c>
      <c r="K74" s="43">
        <v>-29449</v>
      </c>
      <c r="L74" s="43">
        <v>-5700</v>
      </c>
      <c r="M74" s="43">
        <v>7365</v>
      </c>
      <c r="N74" s="43">
        <v>-78082</v>
      </c>
      <c r="O74" s="43">
        <v>-131637</v>
      </c>
      <c r="P74" s="43">
        <v>-29492</v>
      </c>
      <c r="Q74" s="174">
        <v>24683</v>
      </c>
      <c r="R74" s="127">
        <v>18543</v>
      </c>
      <c r="S74" s="127">
        <v>-7117</v>
      </c>
      <c r="T74" s="28"/>
      <c r="U74" s="43">
        <v>24583.120000000035</v>
      </c>
      <c r="V74" s="43">
        <v>-22889.061094981895</v>
      </c>
      <c r="W74" s="43">
        <v>-56759</v>
      </c>
      <c r="X74" s="43">
        <v>-45168</v>
      </c>
      <c r="Y74" s="43">
        <v>-42060</v>
      </c>
      <c r="Z74" s="43">
        <v>-19455</v>
      </c>
      <c r="AA74" s="43">
        <v>-39991</v>
      </c>
      <c r="AB74" s="43">
        <v>-37601</v>
      </c>
      <c r="AC74" s="43">
        <v>-43583</v>
      </c>
      <c r="AD74" s="43">
        <v>-38880</v>
      </c>
      <c r="AE74" s="43">
        <v>-13746</v>
      </c>
      <c r="AF74" s="43">
        <v>-543</v>
      </c>
      <c r="AG74" s="43">
        <v>-87473</v>
      </c>
      <c r="AH74" s="43">
        <v>-135704</v>
      </c>
      <c r="AI74" s="43">
        <v>-28901</v>
      </c>
      <c r="AJ74" s="180">
        <v>17980</v>
      </c>
      <c r="AK74" s="43">
        <v>5074</v>
      </c>
      <c r="AL74" s="137">
        <v>-16643</v>
      </c>
      <c r="AM74" s="90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</row>
    <row r="75" spans="1:94" s="31" customFormat="1" ht="12.75">
      <c r="A75" s="15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28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180"/>
      <c r="AK75" s="47"/>
      <c r="AL75" s="137"/>
      <c r="AM75" s="10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</row>
    <row r="76" spans="1:94" s="31" customFormat="1" ht="12.75">
      <c r="A76" s="112" t="s">
        <v>181</v>
      </c>
      <c r="B76" s="46">
        <v>-148.42500000000001</v>
      </c>
      <c r="C76" s="46">
        <v>-566.029</v>
      </c>
      <c r="D76" s="46">
        <v>-24.853000000000002</v>
      </c>
      <c r="E76" s="46">
        <v>-58.735999999999997</v>
      </c>
      <c r="F76" s="46">
        <v>-15.552</v>
      </c>
      <c r="G76" s="46">
        <v>-314</v>
      </c>
      <c r="H76" s="46">
        <v>-586</v>
      </c>
      <c r="I76" s="46">
        <v>-72</v>
      </c>
      <c r="J76" s="46">
        <v>-165</v>
      </c>
      <c r="K76" s="46"/>
      <c r="L76" s="46"/>
      <c r="M76" s="46"/>
      <c r="N76" s="46"/>
      <c r="O76" s="46"/>
      <c r="P76" s="46"/>
      <c r="Q76" s="171"/>
      <c r="R76" s="46"/>
      <c r="S76" s="124"/>
      <c r="T76" s="28"/>
      <c r="U76" s="46">
        <v>-149.089</v>
      </c>
      <c r="V76" s="46">
        <v>-566.029</v>
      </c>
      <c r="W76" s="46">
        <v>-25</v>
      </c>
      <c r="X76" s="46">
        <v>-59</v>
      </c>
      <c r="Y76" s="46">
        <v>-16</v>
      </c>
      <c r="Z76" s="46">
        <v>-1388</v>
      </c>
      <c r="AA76" s="46">
        <v>-2662</v>
      </c>
      <c r="AB76" s="46">
        <v>-480</v>
      </c>
      <c r="AC76" s="46">
        <v>-693</v>
      </c>
      <c r="AD76" s="46"/>
      <c r="AE76" s="46"/>
      <c r="AF76" s="46"/>
      <c r="AG76" s="46"/>
      <c r="AH76" s="46"/>
      <c r="AI76" s="46"/>
      <c r="AJ76" s="46"/>
      <c r="AK76" s="46"/>
      <c r="AL76" s="46"/>
      <c r="AM76" s="193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</row>
    <row r="77" spans="1:94" s="31" customFormat="1" ht="12.75">
      <c r="A77" s="21" t="s">
        <v>182</v>
      </c>
      <c r="B77" s="43">
        <v>23103.575000000001</v>
      </c>
      <c r="C77" s="43">
        <v>-23440.028999999999</v>
      </c>
      <c r="D77" s="43">
        <v>-52238.205000000016</v>
      </c>
      <c r="E77" s="43">
        <v>-44190.735999999997</v>
      </c>
      <c r="F77" s="43">
        <v>-41155.552000000003</v>
      </c>
      <c r="G77" s="43">
        <v>-16112</v>
      </c>
      <c r="H77" s="43">
        <v>-46109</v>
      </c>
      <c r="I77" s="43">
        <v>-33778</v>
      </c>
      <c r="J77" s="43">
        <v>-36405</v>
      </c>
      <c r="K77" s="43"/>
      <c r="L77" s="43"/>
      <c r="M77" s="43"/>
      <c r="N77" s="43"/>
      <c r="O77" s="43"/>
      <c r="P77" s="43"/>
      <c r="Q77" s="174"/>
      <c r="R77" s="43"/>
      <c r="S77" s="127"/>
      <c r="T77" s="28"/>
      <c r="U77" s="43">
        <v>24434.031000000035</v>
      </c>
      <c r="V77" s="43">
        <v>-23455.090094981893</v>
      </c>
      <c r="W77" s="43">
        <v>-56784</v>
      </c>
      <c r="X77" s="43">
        <v>-45227</v>
      </c>
      <c r="Y77" s="43">
        <v>-42076</v>
      </c>
      <c r="Z77" s="43">
        <v>-20843</v>
      </c>
      <c r="AA77" s="43">
        <v>-42653</v>
      </c>
      <c r="AB77" s="43">
        <v>-38081</v>
      </c>
      <c r="AC77" s="43">
        <v>-44276</v>
      </c>
      <c r="AD77" s="43"/>
      <c r="AE77" s="43"/>
      <c r="AF77" s="43"/>
      <c r="AG77" s="43"/>
      <c r="AH77" s="43"/>
      <c r="AI77" s="43"/>
      <c r="AJ77" s="43"/>
      <c r="AK77" s="43"/>
      <c r="AL77" s="137"/>
      <c r="AM77" s="102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</row>
    <row r="78" spans="1:94" s="31" customFormat="1" ht="12.75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140"/>
      <c r="AM78" s="102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</row>
    <row r="79" spans="1:94" s="113" customFormat="1" ht="12.75">
      <c r="A79" s="1" t="s">
        <v>153</v>
      </c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102"/>
      <c r="AN79" s="1"/>
      <c r="AO79" s="1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29"/>
      <c r="CA79" s="29"/>
      <c r="CB79" s="29"/>
      <c r="CC79" s="29"/>
      <c r="CD79" s="29"/>
      <c r="CE79" s="29"/>
      <c r="CF79" s="29"/>
      <c r="CG79" s="29"/>
      <c r="CH79" s="29"/>
      <c r="CI79" s="29"/>
      <c r="CJ79" s="29"/>
      <c r="CK79" s="29"/>
      <c r="CL79" s="29"/>
      <c r="CM79" s="29"/>
      <c r="CN79" s="29"/>
      <c r="CO79" s="29"/>
      <c r="CP79" s="29"/>
    </row>
    <row r="80" spans="1:94" s="31" customFormat="1" ht="12.75">
      <c r="A80" s="1" t="s">
        <v>165</v>
      </c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102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</row>
    <row r="81" spans="1:94" s="31" customFormat="1" ht="12.75">
      <c r="A81" s="1" t="s">
        <v>175</v>
      </c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102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</row>
    <row r="82" spans="1:94" s="114" customFormat="1" ht="13.15" thickBot="1">
      <c r="A82" s="30"/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194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  <c r="BU82" s="30"/>
      <c r="BV82" s="30"/>
      <c r="BW82" s="30"/>
      <c r="BX82" s="30"/>
      <c r="BY82" s="30"/>
      <c r="BZ82" s="30"/>
      <c r="CA82" s="30"/>
      <c r="CB82" s="30"/>
      <c r="CC82" s="30"/>
      <c r="CD82" s="30"/>
      <c r="CE82" s="30"/>
      <c r="CF82" s="30"/>
      <c r="CG82" s="30"/>
      <c r="CH82" s="30"/>
      <c r="CI82" s="30"/>
      <c r="CJ82" s="30"/>
      <c r="CK82" s="30"/>
      <c r="CL82" s="30"/>
      <c r="CM82" s="30"/>
      <c r="CN82" s="30"/>
      <c r="CO82" s="30"/>
      <c r="CP82" s="30"/>
    </row>
  </sheetData>
  <mergeCells count="4">
    <mergeCell ref="B3:Q3"/>
    <mergeCell ref="U3:AJ3"/>
    <mergeCell ref="B4:Q4"/>
    <mergeCell ref="U4:AJ4"/>
  </mergeCells>
  <pageMargins left="0.70866141732283472" right="0.70866141732283472" top="0.74803149606299213" bottom="0.74803149606299213" header="0.31496062992125984" footer="0.31496062992125984"/>
  <pageSetup paperSize="8" scale="60" orientation="landscape" r:id="rId1"/>
  <customProperties>
    <customPr name="_pios_id" r:id="rId2"/>
  </customProperties>
  <ignoredErrors>
    <ignoredError sqref="T62 T59 AB62 T53:AB56 T60:AB61 T63:AB77 L75 AE75 T9:AB23 T25:AB5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Income Statement dataset</vt:lpstr>
      <vt:lpstr>Balance Sheet dataset</vt:lpstr>
      <vt:lpstr>Cash flow statement dataset</vt:lpstr>
      <vt:lpstr>'Balance Sheet dataset'!Print_Area</vt:lpstr>
      <vt:lpstr>'Cash flow statement dataset'!Print_Area</vt:lpstr>
      <vt:lpstr>'Income Statement dataset'!Print_Area</vt:lpstr>
    </vt:vector>
  </TitlesOfParts>
  <Company>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jonjes</dc:creator>
  <cp:keywords>[SEC=OFFICIAL]</cp:keywords>
  <cp:lastModifiedBy>Penny, Jo</cp:lastModifiedBy>
  <cp:lastPrinted>2020-11-19T03:58:21Z</cp:lastPrinted>
  <dcterms:created xsi:type="dcterms:W3CDTF">2016-08-14T11:09:26Z</dcterms:created>
  <dcterms:modified xsi:type="dcterms:W3CDTF">2025-12-12T00:50:31Z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M_Namespace">
    <vt:lpwstr>gov.au</vt:lpwstr>
  </property>
  <property fmtid="{D5CDD505-2E9C-101B-9397-08002B2CF9AE}" pid="3" name="PM_Caveats_Count">
    <vt:lpwstr>0</vt:lpwstr>
  </property>
  <property fmtid="{D5CDD505-2E9C-101B-9397-08002B2CF9AE}" pid="4" name="PM_Version">
    <vt:lpwstr>2018.4</vt:lpwstr>
  </property>
  <property fmtid="{D5CDD505-2E9C-101B-9397-08002B2CF9AE}" pid="5" name="PM_Note">
    <vt:lpwstr/>
  </property>
  <property fmtid="{D5CDD505-2E9C-101B-9397-08002B2CF9AE}" pid="6" name="PMHMAC">
    <vt:lpwstr>v=2022.1;a=SHA256;h=35237E82BEF6C99D04F6F2E0165E634C57279F1C104972DAEC749214C68444DE</vt:lpwstr>
  </property>
  <property fmtid="{D5CDD505-2E9C-101B-9397-08002B2CF9AE}" pid="7" name="PM_Qualifier">
    <vt:lpwstr/>
  </property>
  <property fmtid="{D5CDD505-2E9C-101B-9397-08002B2CF9AE}" pid="8" name="PM_SecurityClassification">
    <vt:lpwstr>OFFICIAL</vt:lpwstr>
  </property>
  <property fmtid="{D5CDD505-2E9C-101B-9397-08002B2CF9AE}" pid="9" name="PM_ProtectiveMarkingValue_Header">
    <vt:lpwstr>OFFICIAL</vt:lpwstr>
  </property>
  <property fmtid="{D5CDD505-2E9C-101B-9397-08002B2CF9AE}" pid="10" name="PM_OriginationTimeStamp">
    <vt:lpwstr>2023-11-01T22:44:17Z</vt:lpwstr>
  </property>
  <property fmtid="{D5CDD505-2E9C-101B-9397-08002B2CF9AE}" pid="11" name="PM_Markers">
    <vt:lpwstr/>
  </property>
  <property fmtid="{D5CDD505-2E9C-101B-9397-08002B2CF9AE}" pid="12" name="MSIP_Label_87d6481e-ccdd-4ab6-8b26-05a0df5699e7_Name">
    <vt:lpwstr>OFFICIAL</vt:lpwstr>
  </property>
  <property fmtid="{D5CDD505-2E9C-101B-9397-08002B2CF9AE}" pid="13" name="MSIP_Label_87d6481e-ccdd-4ab6-8b26-05a0df5699e7_SiteId">
    <vt:lpwstr>08954cee-4782-4ff6-9ad5-1997dccef4b0</vt:lpwstr>
  </property>
  <property fmtid="{D5CDD505-2E9C-101B-9397-08002B2CF9AE}" pid="14" name="MSIP_Label_87d6481e-ccdd-4ab6-8b26-05a0df5699e7_Enabled">
    <vt:lpwstr>true</vt:lpwstr>
  </property>
  <property fmtid="{D5CDD505-2E9C-101B-9397-08002B2CF9AE}" pid="15" name="PM_OriginatorUserAccountName_SHA256">
    <vt:lpwstr>3F269BD3744B43F98FFC2F1D87EE3DE74AEE19F8F95AB1785628CA047E8F6241</vt:lpwstr>
  </property>
  <property fmtid="{D5CDD505-2E9C-101B-9397-08002B2CF9AE}" pid="16" name="MSIP_Label_87d6481e-ccdd-4ab6-8b26-05a0df5699e7_SetDate">
    <vt:lpwstr>2023-11-01T22:44:17Z</vt:lpwstr>
  </property>
  <property fmtid="{D5CDD505-2E9C-101B-9397-08002B2CF9AE}" pid="17" name="MSIP_Label_87d6481e-ccdd-4ab6-8b26-05a0df5699e7_Method">
    <vt:lpwstr>Privileged</vt:lpwstr>
  </property>
  <property fmtid="{D5CDD505-2E9C-101B-9397-08002B2CF9AE}" pid="18" name="MSIP_Label_87d6481e-ccdd-4ab6-8b26-05a0df5699e7_ContentBits">
    <vt:lpwstr>0</vt:lpwstr>
  </property>
  <property fmtid="{D5CDD505-2E9C-101B-9397-08002B2CF9AE}" pid="19" name="MSIP_Label_87d6481e-ccdd-4ab6-8b26-05a0df5699e7_ActionId">
    <vt:lpwstr>00508fce948c4cf796428c72f86edeca</vt:lpwstr>
  </property>
  <property fmtid="{D5CDD505-2E9C-101B-9397-08002B2CF9AE}" pid="20" name="PM_InsertionValue">
    <vt:lpwstr>OFFICIAL</vt:lpwstr>
  </property>
  <property fmtid="{D5CDD505-2E9C-101B-9397-08002B2CF9AE}" pid="21" name="PM_Originator_Hash_SHA1">
    <vt:lpwstr>2F7DB567D5DD502E366DEC45F070C7DCE7CBB0F9</vt:lpwstr>
  </property>
  <property fmtid="{D5CDD505-2E9C-101B-9397-08002B2CF9AE}" pid="22" name="PM_DisplayValueSecClassificationWithQualifier">
    <vt:lpwstr>OFFICIAL</vt:lpwstr>
  </property>
  <property fmtid="{D5CDD505-2E9C-101B-9397-08002B2CF9AE}" pid="23" name="PM_Originating_FileId">
    <vt:lpwstr>ADED614357574258AF9C506E91FE79D9</vt:lpwstr>
  </property>
  <property fmtid="{D5CDD505-2E9C-101B-9397-08002B2CF9AE}" pid="24" name="PM_ProtectiveMarkingValue_Footer">
    <vt:lpwstr>OFFICIAL</vt:lpwstr>
  </property>
  <property fmtid="{D5CDD505-2E9C-101B-9397-08002B2CF9AE}" pid="25" name="PM_ProtectiveMarkingImage_Header">
    <vt:lpwstr>C:\Program Files\Common Files\janusNET Shared\janusSEAL\Images\DocumentSlashBlue.png</vt:lpwstr>
  </property>
  <property fmtid="{D5CDD505-2E9C-101B-9397-08002B2CF9AE}" pid="26" name="PM_ProtectiveMarkingImage_Footer">
    <vt:lpwstr>C:\Program Files\Common Files\janusNET Shared\janusSEAL\Images\DocumentSlashBlue.png</vt:lpwstr>
  </property>
  <property fmtid="{D5CDD505-2E9C-101B-9397-08002B2CF9AE}" pid="27" name="PM_Display">
    <vt:lpwstr>OFFICIAL</vt:lpwstr>
  </property>
  <property fmtid="{D5CDD505-2E9C-101B-9397-08002B2CF9AE}" pid="28" name="PM_OriginatorDomainName_SHA256">
    <vt:lpwstr>325440F6CA31C4C3BCE4433552DC42928CAAD3E2731ABE35FDE729ECEB763AF0</vt:lpwstr>
  </property>
  <property fmtid="{D5CDD505-2E9C-101B-9397-08002B2CF9AE}" pid="29" name="PMUuid">
    <vt:lpwstr>v=2022.2;d=gov.au;g=46DD6D7C-8107-577B-BC6E-F348953B2E44</vt:lpwstr>
  </property>
  <property fmtid="{D5CDD505-2E9C-101B-9397-08002B2CF9AE}" pid="30" name="PM_Hash_Version">
    <vt:lpwstr>2022.1</vt:lpwstr>
  </property>
  <property fmtid="{D5CDD505-2E9C-101B-9397-08002B2CF9AE}" pid="31" name="PM_Hash_Salt_Prev">
    <vt:lpwstr>27A8F5620E9748573EB487DF5826A977</vt:lpwstr>
  </property>
  <property fmtid="{D5CDD505-2E9C-101B-9397-08002B2CF9AE}" pid="32" name="PM_Hash_Salt">
    <vt:lpwstr>CC7F0A3DD437729C8535388C40AE0A57</vt:lpwstr>
  </property>
  <property fmtid="{D5CDD505-2E9C-101B-9397-08002B2CF9AE}" pid="33" name="PM_Hash_SHA1">
    <vt:lpwstr>158FB414A30C2F6F190217CE31F9267A204D09EF</vt:lpwstr>
  </property>
  <property fmtid="{D5CDD505-2E9C-101B-9397-08002B2CF9AE}" pid="34" name="PM_PrintOutPlacement_XLS">
    <vt:lpwstr/>
  </property>
  <property fmtid="{D5CDD505-2E9C-101B-9397-08002B2CF9AE}" pid="35" name="PM_SecurityClassification_Prev">
    <vt:lpwstr>OFFICIAL</vt:lpwstr>
  </property>
  <property fmtid="{D5CDD505-2E9C-101B-9397-08002B2CF9AE}" pid="36" name="PM_Qualifier_Prev">
    <vt:lpwstr/>
  </property>
</Properties>
</file>