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0" yWindow="58" windowWidth="6474" windowHeight="5852" activeTab="5"/>
  </bookViews>
  <sheets>
    <sheet name="Table 1.1 NCCE" sheetId="64" r:id="rId1"/>
    <sheet name="Table 1.2" sheetId="66" r:id="rId2"/>
    <sheet name="Table 2.2.1 NCCE" sheetId="67" r:id="rId3"/>
    <sheet name="Table 3.1 NCCE" sheetId="71" r:id="rId4"/>
    <sheet name="Table 3.2" sheetId="26" r:id="rId5"/>
    <sheet name="Table 3.3" sheetId="73" r:id="rId6"/>
    <sheet name="Table 3.4" sheetId="28" r:id="rId7"/>
    <sheet name="Table 3.5" sheetId="74" r:id="rId8"/>
    <sheet name="Table 3.6" sheetId="75" r:id="rId9"/>
  </sheets>
  <definedNames>
    <definedName name="_xlnm._FilterDatabase" localSheetId="4" hidden="1">'Table 3.2'!$A$3:$F$25</definedName>
    <definedName name="_xlnm.Print_Area" localSheetId="0">'Table 1.1 NCCE'!$A$1:$E$16</definedName>
    <definedName name="_xlnm.Print_Area" localSheetId="1">'Table 1.2'!$A$1:$F$14</definedName>
    <definedName name="_xlnm.Print_Area" localSheetId="2">'Table 2.2.1 NCCE'!$A$1:$F$22</definedName>
    <definedName name="_xlnm.Print_Area" localSheetId="3">'Table 3.1 NCCE'!$A$1:$F$25</definedName>
    <definedName name="_xlnm.Print_Area" localSheetId="4">'Table 3.2'!$A$1:$F$30</definedName>
    <definedName name="_xlnm.Print_Area" localSheetId="5">'Table 3.3'!$A$1:$E$23</definedName>
    <definedName name="_xlnm.Print_Area" localSheetId="6">'Table 3.4'!$A$1:$F$28</definedName>
    <definedName name="_xlnm.Print_Area" localSheetId="7">'Table 3.5'!$A$1:$F$26</definedName>
    <definedName name="_xlnm.Print_Area" localSheetId="8">'Table 3.6'!$A$1:$C$29</definedName>
    <definedName name="Z_1E4EBAB2_6872_4520_BF8A_226AAF054257_.wvu.PrintArea" localSheetId="3" hidden="1">'Table 3.1 NCCE'!#REF!</definedName>
    <definedName name="Z_B25D4AC8_47EB_407B_BE70_8908CEF72BED_.wvu.PrintArea" localSheetId="3" hidden="1">'Table 3.1 NCCE'!#REF!</definedName>
    <definedName name="Z_BF9299E5_737A_4E0C_9D41_A753AB534F5C_.wvu.PrintArea" localSheetId="3" hidden="1">'Table 3.1 NCCE'!#REF!</definedName>
    <definedName name="Z_BFB02F83_41B1_44AF_A78B_0A94ECFFD68F_.wvu.PrintArea" localSheetId="3" hidden="1">'Table 3.1 NCCE'!#REF!</definedName>
    <definedName name="Z_D4786556_5610_4637_8BFC_AE78BCCB000A_.wvu.Cols" localSheetId="6" hidden="1">'Table 3.4'!#REF!</definedName>
    <definedName name="Z_E17A761E_E232_4B16_B081_29C59F6C978B_.wvu.Cols" localSheetId="6" hidden="1">'Table 3.4'!#REF!</definedName>
  </definedNames>
  <calcPr calcId="162913" concurrentCalc="0"/>
</workbook>
</file>

<file path=xl/calcChain.xml><?xml version="1.0" encoding="utf-8"?>
<calcChain xmlns="http://schemas.openxmlformats.org/spreadsheetml/2006/main">
  <c r="F7" i="66" l="1"/>
  <c r="F11" i="66"/>
  <c r="F12" i="66"/>
  <c r="E7" i="66"/>
  <c r="E11" i="66"/>
  <c r="E12" i="66"/>
  <c r="D7" i="66"/>
  <c r="D11" i="66"/>
  <c r="D12" i="66"/>
  <c r="C11" i="66"/>
  <c r="C7" i="66"/>
  <c r="C12" i="66"/>
  <c r="C28" i="28"/>
  <c r="F23" i="28"/>
  <c r="E23" i="28"/>
  <c r="D23" i="28"/>
  <c r="C23" i="28"/>
  <c r="C18" i="28"/>
  <c r="C19" i="28"/>
  <c r="F16" i="71"/>
  <c r="F17" i="71"/>
  <c r="E16" i="71"/>
  <c r="E17" i="71"/>
  <c r="D16" i="71"/>
  <c r="D17" i="71"/>
  <c r="C16" i="71"/>
  <c r="C17" i="71"/>
  <c r="B16" i="71"/>
  <c r="B17" i="71"/>
  <c r="B12" i="67"/>
  <c r="B13" i="67"/>
  <c r="F8" i="71"/>
  <c r="F20" i="71"/>
  <c r="C11" i="74"/>
  <c r="C14" i="74"/>
  <c r="B10" i="75"/>
  <c r="F11" i="74"/>
  <c r="E11" i="74"/>
  <c r="D11" i="74"/>
  <c r="F8" i="74"/>
  <c r="E8" i="74"/>
  <c r="D8" i="74"/>
  <c r="C8" i="74"/>
  <c r="F5" i="74"/>
  <c r="E5" i="74"/>
  <c r="D5" i="74"/>
  <c r="C5" i="74"/>
  <c r="B25" i="28"/>
  <c r="B7" i="28"/>
  <c r="B23" i="28"/>
  <c r="F27" i="26"/>
  <c r="E27" i="26"/>
  <c r="D27" i="26"/>
  <c r="C8" i="26"/>
  <c r="C21" i="26"/>
  <c r="D16" i="73"/>
  <c r="E13" i="73"/>
  <c r="D30" i="26"/>
  <c r="E30" i="26"/>
  <c r="C27" i="26"/>
  <c r="C30" i="26"/>
  <c r="F30" i="26"/>
  <c r="B30" i="26"/>
  <c r="B7" i="26"/>
  <c r="C29" i="71"/>
  <c r="E8" i="71"/>
  <c r="F7" i="71"/>
  <c r="E7" i="71"/>
  <c r="D7" i="71"/>
  <c r="D8" i="71"/>
  <c r="E20" i="71"/>
  <c r="D20" i="71"/>
  <c r="C20" i="71"/>
  <c r="C8" i="71"/>
  <c r="C9" i="71"/>
  <c r="C7" i="71"/>
  <c r="E10" i="64"/>
  <c r="E9" i="64"/>
  <c r="E8" i="64"/>
  <c r="E7" i="64"/>
  <c r="B7" i="64"/>
  <c r="B11" i="64"/>
  <c r="B12" i="64"/>
  <c r="B13" i="64"/>
  <c r="D8" i="73"/>
  <c r="C8" i="73"/>
  <c r="B8" i="73"/>
  <c r="D11" i="73"/>
  <c r="C11" i="73"/>
  <c r="B11" i="73"/>
  <c r="A5" i="73"/>
  <c r="E7" i="73"/>
  <c r="B11" i="71"/>
  <c r="D12" i="67"/>
  <c r="D13" i="67"/>
  <c r="E12" i="67"/>
  <c r="E13" i="67"/>
  <c r="F12" i="67"/>
  <c r="F13" i="67"/>
  <c r="C11" i="71"/>
  <c r="D11" i="71"/>
  <c r="E11" i="71"/>
  <c r="F11" i="71"/>
  <c r="C12" i="67"/>
  <c r="C13" i="67"/>
  <c r="E11" i="64"/>
  <c r="E12" i="64"/>
  <c r="E13" i="64"/>
  <c r="D11" i="64"/>
  <c r="D12" i="64"/>
  <c r="D13" i="64"/>
  <c r="C11" i="64"/>
  <c r="C12" i="64"/>
  <c r="C13" i="64"/>
  <c r="B9" i="74"/>
  <c r="B24" i="71"/>
  <c r="C13" i="75"/>
  <c r="C10" i="75"/>
  <c r="C6" i="75"/>
  <c r="E10" i="73"/>
  <c r="E11" i="73"/>
  <c r="B17" i="75"/>
  <c r="C17" i="75"/>
  <c r="B14" i="75"/>
  <c r="B11" i="75"/>
  <c r="B7" i="75"/>
  <c r="F12" i="74"/>
  <c r="F14" i="74"/>
  <c r="F15" i="74"/>
  <c r="E12" i="74"/>
  <c r="E14" i="74"/>
  <c r="E15" i="74"/>
  <c r="D12" i="74"/>
  <c r="D14" i="74"/>
  <c r="D15" i="74"/>
  <c r="C12" i="74"/>
  <c r="C15" i="74"/>
  <c r="B12" i="74"/>
  <c r="B14" i="74"/>
  <c r="B15" i="74"/>
  <c r="F9" i="74"/>
  <c r="E9" i="74"/>
  <c r="D9" i="74"/>
  <c r="C9" i="74"/>
  <c r="F6" i="74"/>
  <c r="E6" i="74"/>
  <c r="D6" i="74"/>
  <c r="B6" i="74"/>
  <c r="F18" i="28"/>
  <c r="F19" i="28"/>
  <c r="E18" i="28"/>
  <c r="E19" i="28"/>
  <c r="D18" i="28"/>
  <c r="D19" i="28"/>
  <c r="B18" i="28"/>
  <c r="B19" i="28"/>
  <c r="F13" i="28"/>
  <c r="E13" i="28"/>
  <c r="D13" i="28"/>
  <c r="C13" i="28"/>
  <c r="B13" i="28"/>
  <c r="F8" i="28"/>
  <c r="E8" i="28"/>
  <c r="D8" i="28"/>
  <c r="C8" i="28"/>
  <c r="B8" i="28"/>
  <c r="E18" i="73"/>
  <c r="D17" i="73"/>
  <c r="C17" i="73"/>
  <c r="B17" i="73"/>
  <c r="E16" i="73"/>
  <c r="F23" i="26"/>
  <c r="E23" i="26"/>
  <c r="D23" i="26"/>
  <c r="C23" i="26"/>
  <c r="B23" i="26"/>
  <c r="F19" i="26"/>
  <c r="E19" i="26"/>
  <c r="D19" i="26"/>
  <c r="C19" i="26"/>
  <c r="B19" i="26"/>
  <c r="F13" i="26"/>
  <c r="E13" i="26"/>
  <c r="D13" i="26"/>
  <c r="C13" i="26"/>
  <c r="B13" i="26"/>
  <c r="F9" i="26"/>
  <c r="E9" i="26"/>
  <c r="D9" i="26"/>
  <c r="C9" i="26"/>
  <c r="B9" i="26"/>
  <c r="F24" i="71"/>
  <c r="E24" i="71"/>
  <c r="D24" i="71"/>
  <c r="C24" i="71"/>
  <c r="C6" i="74"/>
  <c r="C7" i="75"/>
  <c r="B14" i="26"/>
  <c r="C14" i="75"/>
  <c r="B16" i="75"/>
  <c r="B18" i="75"/>
  <c r="D14" i="28"/>
  <c r="D26" i="28"/>
  <c r="D28" i="28"/>
  <c r="B14" i="28"/>
  <c r="B26" i="28"/>
  <c r="B28" i="28"/>
  <c r="C14" i="28"/>
  <c r="F14" i="28"/>
  <c r="F26" i="28"/>
  <c r="F28" i="28"/>
  <c r="E14" i="28"/>
  <c r="E26" i="28"/>
  <c r="E28" i="28"/>
  <c r="C11" i="75"/>
  <c r="C24" i="26"/>
  <c r="B19" i="73"/>
  <c r="B20" i="73"/>
  <c r="C19" i="73"/>
  <c r="C20" i="73"/>
  <c r="D19" i="73"/>
  <c r="D20" i="73"/>
  <c r="E8" i="73"/>
  <c r="E17" i="73"/>
  <c r="D24" i="26"/>
  <c r="B24" i="26"/>
  <c r="D14" i="26"/>
  <c r="E14" i="26"/>
  <c r="F14" i="26"/>
  <c r="E24" i="26"/>
  <c r="C14" i="26"/>
  <c r="F24" i="26"/>
  <c r="B19" i="71"/>
  <c r="B21" i="71"/>
  <c r="B25" i="71"/>
  <c r="B30" i="71"/>
  <c r="B28" i="71"/>
  <c r="E19" i="71"/>
  <c r="E21" i="71"/>
  <c r="E25" i="71"/>
  <c r="E30" i="71"/>
  <c r="E28" i="71"/>
  <c r="D19" i="71"/>
  <c r="D21" i="71"/>
  <c r="D25" i="71"/>
  <c r="D30" i="71"/>
  <c r="D28" i="71"/>
  <c r="C19" i="71"/>
  <c r="C21" i="71"/>
  <c r="C25" i="71"/>
  <c r="C30" i="71"/>
  <c r="C28" i="71"/>
  <c r="F19" i="71"/>
  <c r="F21" i="71"/>
  <c r="F25" i="71"/>
  <c r="F30" i="71"/>
  <c r="F28" i="71"/>
  <c r="C16" i="75"/>
  <c r="C18" i="75"/>
  <c r="F25" i="26"/>
  <c r="E19" i="73"/>
  <c r="E20" i="73"/>
  <c r="E25" i="26"/>
  <c r="C25" i="26"/>
  <c r="D25" i="26"/>
  <c r="B25" i="26"/>
</calcChain>
</file>

<file path=xl/sharedStrings.xml><?xml version="1.0" encoding="utf-8"?>
<sst xmlns="http://schemas.openxmlformats.org/spreadsheetml/2006/main" count="227" uniqueCount="198">
  <si>
    <t>Total</t>
  </si>
  <si>
    <t xml:space="preserve">Other </t>
  </si>
  <si>
    <t>Departmental appropriation</t>
  </si>
  <si>
    <t>Appropriations</t>
  </si>
  <si>
    <t>Departmental</t>
  </si>
  <si>
    <t>Departmental expenses</t>
  </si>
  <si>
    <t>Total expense measures</t>
  </si>
  <si>
    <t>Prepared on a Government Financial Statistics (fiscal) basis</t>
  </si>
  <si>
    <t>Revenue from Government</t>
  </si>
  <si>
    <t>Total expenses for Outcome 1</t>
  </si>
  <si>
    <t>Other</t>
  </si>
  <si>
    <t>EXPENSES</t>
  </si>
  <si>
    <t>Employee benefits</t>
  </si>
  <si>
    <t>Depreciation and amortisation</t>
  </si>
  <si>
    <t>Write-down and impairment of assets</t>
  </si>
  <si>
    <t>Total expenses</t>
  </si>
  <si>
    <t xml:space="preserve">LESS: </t>
  </si>
  <si>
    <t>OWN-SOURCE INCOME</t>
  </si>
  <si>
    <t>Other revenue</t>
  </si>
  <si>
    <t>Total own-source income</t>
  </si>
  <si>
    <t>OTHER COMPREHENSIVE INCOME</t>
  </si>
  <si>
    <t>Total comprehensive income</t>
  </si>
  <si>
    <t>Suppliers</t>
  </si>
  <si>
    <t>ASSETS</t>
  </si>
  <si>
    <t>Financial assets</t>
  </si>
  <si>
    <t>Total financial assets</t>
  </si>
  <si>
    <t>Non-financial assets</t>
  </si>
  <si>
    <t>Land and buildings</t>
  </si>
  <si>
    <t>Total non-financial assets</t>
  </si>
  <si>
    <t>Total assets</t>
  </si>
  <si>
    <t>LIABILITIES</t>
  </si>
  <si>
    <t>Provisions</t>
  </si>
  <si>
    <t>Employees</t>
  </si>
  <si>
    <t>Total provisions</t>
  </si>
  <si>
    <t>Payables</t>
  </si>
  <si>
    <t>Total payables</t>
  </si>
  <si>
    <t>Total liabilities</t>
  </si>
  <si>
    <t>Net assets</t>
  </si>
  <si>
    <t>Contributed equity</t>
  </si>
  <si>
    <t>Reserves</t>
  </si>
  <si>
    <t>OPERATING ACTIVITIES</t>
  </si>
  <si>
    <t>Cash received</t>
  </si>
  <si>
    <t>Total cash received</t>
  </si>
  <si>
    <t>Cash used</t>
  </si>
  <si>
    <t>Total cash used</t>
  </si>
  <si>
    <t>INVESTING ACTIVITIES</t>
  </si>
  <si>
    <t>FINANCING ACTIVITIES</t>
  </si>
  <si>
    <t>Adjusted opening balance</t>
  </si>
  <si>
    <t>Transactions with owners</t>
  </si>
  <si>
    <t>Sub-total transactions with owners</t>
  </si>
  <si>
    <t>Purchase of non-financial assets</t>
  </si>
  <si>
    <t xml:space="preserve">Gross book value </t>
  </si>
  <si>
    <t>Opening net book balance</t>
  </si>
  <si>
    <t>CAPITAL ASSET ADDITIONS</t>
  </si>
  <si>
    <t>Other movements</t>
  </si>
  <si>
    <t>Depreciation/amortisation expense</t>
  </si>
  <si>
    <t>Gross book value</t>
  </si>
  <si>
    <t>Closing net book balance</t>
  </si>
  <si>
    <t>Total Items</t>
  </si>
  <si>
    <t>Trade and other receivables</t>
  </si>
  <si>
    <t>Total new capital appropriations</t>
  </si>
  <si>
    <t>Comprehensive income</t>
  </si>
  <si>
    <t>Employee provisions</t>
  </si>
  <si>
    <t>Total additions</t>
  </si>
  <si>
    <t>Contributions by owners</t>
  </si>
  <si>
    <t>Property, plant and equipment</t>
  </si>
  <si>
    <t>of which:</t>
  </si>
  <si>
    <t>Own-source revenue</t>
  </si>
  <si>
    <t>Total own-source revenue</t>
  </si>
  <si>
    <t>Total Equity</t>
  </si>
  <si>
    <t>Other payables</t>
  </si>
  <si>
    <t>TOTAL AMOUNT SPENT</t>
  </si>
  <si>
    <t>Changes in asset revaluation surplus</t>
  </si>
  <si>
    <t>NEW CAPITAL APPROPRIATIONS</t>
  </si>
  <si>
    <t>Provided for:</t>
  </si>
  <si>
    <t>Other provisions</t>
  </si>
  <si>
    <r>
      <t xml:space="preserve">Cash </t>
    </r>
    <r>
      <rPr>
        <sz val="8"/>
        <rFont val="Arial"/>
        <family val="2"/>
      </rPr>
      <t>and cash equivalents</t>
    </r>
  </si>
  <si>
    <t>Total purchases</t>
  </si>
  <si>
    <t>Total other movements</t>
  </si>
  <si>
    <t>Non-Corporate Commonwealth Entity</t>
  </si>
  <si>
    <t>Table 1.1: Entity xxxxxx Resource Statement</t>
  </si>
  <si>
    <t>2016-17
$'000</t>
  </si>
  <si>
    <t>2017-18
$'000</t>
  </si>
  <si>
    <t>2018-19
$'000</t>
  </si>
  <si>
    <t>Total other comprehensive income</t>
  </si>
  <si>
    <t>Note: Impact of net cash appropriation arrangements</t>
  </si>
  <si>
    <t>Surplus/(deficit) for the period</t>
  </si>
  <si>
    <t>Departmental Capital Budget (DCB)</t>
  </si>
  <si>
    <t>Transfers between equity components</t>
  </si>
  <si>
    <t>Purchase of property, plant, equipment and intangibles</t>
  </si>
  <si>
    <t>Net increase/(decrease) in cash held</t>
  </si>
  <si>
    <t>Cash and cash equivalents at the beginning of the reporting period</t>
  </si>
  <si>
    <t>Cash and cash equivalents at the end of the reporting period</t>
  </si>
  <si>
    <t>RECONCILIATION OF CASH USED TO ACQUIRE ASSETS TO ASSET MOVEMENT TABLE</t>
  </si>
  <si>
    <t>PURCHASE OF NON-FINANCIAL ASSETS</t>
  </si>
  <si>
    <t>TOTAL CASH REQUIRED TO ACQUIRE ASSETS</t>
  </si>
  <si>
    <t>Accumulated depreciation/amortisation and impairment</t>
  </si>
  <si>
    <t>Estimated expenditure on new or replacement assets</t>
  </si>
  <si>
    <t>2018-19
Forward estimate
$'000</t>
  </si>
  <si>
    <t>2019-20
$'000</t>
  </si>
  <si>
    <t>2016-17</t>
  </si>
  <si>
    <t>2019-20
Forward estimate
$'000</t>
  </si>
  <si>
    <t>Total departmental annual appropriations</t>
  </si>
  <si>
    <t>Total departmental resourcing</t>
  </si>
  <si>
    <t>Average staffing level (number)</t>
  </si>
  <si>
    <t>Prepared on a resourcing (i.e. appropriations available) basis.</t>
  </si>
  <si>
    <t xml:space="preserve">Please note: All figures shown above are GST exclusive - these may not match figures in the cash flow statement. </t>
  </si>
  <si>
    <t>s 74 Retained revenue receipts (a)</t>
  </si>
  <si>
    <t>Departmental total</t>
  </si>
  <si>
    <t>Prepared on Australian Accounting Standards basis.</t>
  </si>
  <si>
    <t>Table 3.2 Comprehensive income statement (showing net cost of services) for the period ended 30 June</t>
  </si>
  <si>
    <r>
      <t xml:space="preserve">(a) From 2010-11, the Government introduced net cash appropriation arrangements where </t>
    </r>
    <r>
      <rPr>
        <i/>
        <sz val="8"/>
        <color indexed="8"/>
        <rFont val="Arial"/>
        <family val="2"/>
      </rPr>
      <t>Appropriation Act No. 1</t>
    </r>
    <r>
      <rPr>
        <sz val="8"/>
        <color indexed="8"/>
        <rFont val="Arial"/>
        <family val="2"/>
      </rPr>
      <t xml:space="preserve"> or </t>
    </r>
    <r>
      <rPr>
        <i/>
        <sz val="8"/>
        <color indexed="8"/>
        <rFont val="Arial"/>
        <family val="2"/>
      </rPr>
      <t xml:space="preserve">Bill No. 3 </t>
    </r>
    <r>
      <rPr>
        <sz val="8"/>
        <color indexed="8"/>
        <rFont val="Arial"/>
        <family val="2"/>
      </rPr>
      <t xml:space="preserve">revenue appropriations for the depreciation/amortisation expenses of non-corporate Commonwealth entities were replaced with a separate capital budget (the Departmental Capital Budget, or DCB) provided through </t>
    </r>
    <r>
      <rPr>
        <i/>
        <sz val="8"/>
        <color indexed="8"/>
        <rFont val="Arial"/>
        <family val="2"/>
      </rPr>
      <t>Appropriation Act No. 1</t>
    </r>
    <r>
      <rPr>
        <sz val="8"/>
        <color indexed="8"/>
        <rFont val="Arial"/>
        <family val="2"/>
      </rPr>
      <t xml:space="preserve"> or </t>
    </r>
    <r>
      <rPr>
        <i/>
        <sz val="8"/>
        <color indexed="8"/>
        <rFont val="Arial"/>
        <family val="2"/>
      </rPr>
      <t>Bill No. 3</t>
    </r>
    <r>
      <rPr>
        <sz val="8"/>
        <color indexed="8"/>
        <rFont val="Arial"/>
        <family val="2"/>
      </rPr>
      <t xml:space="preserve"> equity appropriations. For information regarding DCBs, please refer to Table 3.6 Departmental Capital Budget Statement.</t>
    </r>
  </si>
  <si>
    <t>Program</t>
  </si>
  <si>
    <t>Additional Estimates for 2017-18 as at Additional Estimates February 2018</t>
  </si>
  <si>
    <t>2017-18</t>
  </si>
  <si>
    <t>Actual 2016-17</t>
  </si>
  <si>
    <t>(a) Appropriation Act (No. 1) 2017-2018 and Appropriation Bill (No. 3) 2017-2018</t>
  </si>
  <si>
    <t>2020-21
$'000</t>
  </si>
  <si>
    <t>Table 1.2 Entity 2017-18 measures since Budget</t>
  </si>
  <si>
    <t>2017-18
Revised estimated expenses
$'000</t>
  </si>
  <si>
    <t>(a) Estimated expenses incurred in relation to receipts retained under</t>
  </si>
  <si>
    <t>section 74 of the PGPA Act 2013.</t>
  </si>
  <si>
    <t>(b) Expenses not requiring appropriation in the Budget year are made up of depreciation expenses,</t>
  </si>
  <si>
    <t>Note: Departmental appropriation splits and totals are indicative estimates and may change in the</t>
  </si>
  <si>
    <t>course of the budget year as government priorities change.</t>
  </si>
  <si>
    <t>2016-17
Actual
expenses
$'000</t>
  </si>
  <si>
    <t>2020-21
Forward
estimate
$'000</t>
  </si>
  <si>
    <t>2019-20
Forward
estimate
$'000</t>
  </si>
  <si>
    <t>2018-19 
Forward
estimate
$'000</t>
  </si>
  <si>
    <t>Actual
available
appropriation
2016-17
$'000</t>
  </si>
  <si>
    <t>Estimate
as at
Budget
2017-18
$'000</t>
  </si>
  <si>
    <t>Proposed
Additional
Estimates
2017-18
$'000</t>
  </si>
  <si>
    <t>Total
estimate at
Additional
Estimates
2017-18
$'000</t>
  </si>
  <si>
    <t>2016-17
Actual
$'000</t>
  </si>
  <si>
    <t>2020-21
Forward estimate
$'000</t>
  </si>
  <si>
    <t>2017-18
Revised budget
$'000</t>
  </si>
  <si>
    <t>services</t>
  </si>
  <si>
    <t>Net cost of / (contribution by)</t>
  </si>
  <si>
    <t>2017-18
Revised
budget
$'000</t>
  </si>
  <si>
    <t>2018-19
Forward
estimate
$'000</t>
  </si>
  <si>
    <t>2019-20
Forward
estimate
$'000</t>
  </si>
  <si>
    <t>2020-21
Forward
estimate
$'000</t>
  </si>
  <si>
    <t>EQUITY(a)</t>
  </si>
  <si>
    <t>(a) Equity is the residual interest in assets after the deduction of liabilities</t>
  </si>
  <si>
    <t>(Budget Year 2017-18)</t>
  </si>
  <si>
    <t>Retained
earnings 
$'000</t>
  </si>
  <si>
    <t>Asset
revaluation
reserve
$'000</t>
  </si>
  <si>
    <t>Contributed
equity /
capital
$'000</t>
  </si>
  <si>
    <t>Total
equity
$'000</t>
  </si>
  <si>
    <t>Balance carried forward from</t>
  </si>
  <si>
    <t>previous period</t>
  </si>
  <si>
    <t>Other
property,
plant and
equipment
$'000</t>
  </si>
  <si>
    <t>Total
$'000</t>
  </si>
  <si>
    <t>As at 1 July 2017</t>
  </si>
  <si>
    <t>As at 30 June 2018</t>
  </si>
  <si>
    <r>
      <t xml:space="preserve">(b) "Appropriation ordinary annual services" refers to funding provided through </t>
    </r>
    <r>
      <rPr>
        <i/>
        <sz val="8"/>
        <rFont val="Arial"/>
        <family val="2"/>
      </rPr>
      <t>Appropriation Act (No. 1) 2017-2018</t>
    </r>
    <r>
      <rPr>
        <sz val="8"/>
        <rFont val="Arial"/>
        <family val="2"/>
      </rPr>
      <t xml:space="preserve"> and Bill (No. 3) 2017-2018 for depreciation/amortisation expenses, DCBs or other operational expenses.</t>
    </r>
  </si>
  <si>
    <t>Net cash from / (used by)
operating activities</t>
  </si>
  <si>
    <t>Net cash from / (used by)
investing activities</t>
  </si>
  <si>
    <t>Net cash from / (used by)
financing activities</t>
  </si>
  <si>
    <t>Capital budget - Act No. 1 and Bill 3 (DCB)</t>
  </si>
  <si>
    <t>Annual appropriations - ordinary annual services (a)</t>
  </si>
  <si>
    <t>Surplus/(deficit) attributable to the Australian Government</t>
  </si>
  <si>
    <t>Total comprehensive income/(loss) attributable to the Australian Government</t>
  </si>
  <si>
    <t>Total comprehensive income/(loss)
  excluding depreciation/
  amortisation expenses previously
  funded through revenue
  appropriations</t>
  </si>
  <si>
    <t>less depreciation/amortisation
  expenses previously funded through
  revenue appropriations (a)</t>
  </si>
  <si>
    <t>Total comprehensive income/(loss)
  - as per the statement of
  comprehensive income</t>
  </si>
  <si>
    <t>Attributable to the Australian
  Government</t>
  </si>
  <si>
    <t>Estimated closing balance as at
  30 June 2018</t>
  </si>
  <si>
    <t>Closing balance attributable to
  the Australian Government</t>
  </si>
  <si>
    <t>Total resourcing for entity OIGIS</t>
  </si>
  <si>
    <t xml:space="preserve">Prior year appropriations available </t>
  </si>
  <si>
    <t>s 74 retained revenue receipts (b)</t>
  </si>
  <si>
    <t>Departmental capital budget (c)</t>
  </si>
  <si>
    <t>Outcome 1: Independent assurance for the Prime Minister, senior ministers and Parliament as to whether Australia's intelligence and security agencies act legally and with propriety by inspecting, inquiring into and reporting on their activities.</t>
  </si>
  <si>
    <t>Program 1.1: Office of the Inspector-General of Intelligence and Security</t>
  </si>
  <si>
    <t>Appropriations receivables</t>
  </si>
  <si>
    <t xml:space="preserve">Funded by capital appropriation - DCB </t>
  </si>
  <si>
    <t>By purchase - appropriation ordinary annual services (a)</t>
  </si>
  <si>
    <t>Expenses not requiring appropriation in</t>
  </si>
  <si>
    <t>the Budget year (b)</t>
  </si>
  <si>
    <t>Expense measures</t>
  </si>
  <si>
    <t xml:space="preserve">(a) Measure relates to a decision made post MYEFO.  </t>
  </si>
  <si>
    <t>Departmental expenses (a)</t>
  </si>
  <si>
    <t>Capital measures</t>
  </si>
  <si>
    <t>Departmental capital(a)</t>
  </si>
  <si>
    <t>Total capital measures</t>
  </si>
  <si>
    <t>Independent Intelligence Review 
- Tranche 2</t>
  </si>
  <si>
    <t>(b) Estimated retained revenue receipts under section 74 of the PGPA Act.</t>
  </si>
  <si>
    <t>(c) Departmental capital budgets are not separately identified in Appropriation Act (No.1) and form part of ordinary annual services items. Please refer to Table 3.5 for further details. For accounting purposes, this amount has been designated as a 'contribution by owner'.</t>
  </si>
  <si>
    <t>Table 2.2.1:  Budgeted expenses for Outcome 1</t>
  </si>
  <si>
    <t>amortisation expenses, make good expenses, audit fees.</t>
  </si>
  <si>
    <t>Prepared on Australian Accounting Standrads basis.</t>
  </si>
  <si>
    <t>Table 3.5 Departmental capital budget statement (for the period ended 30 June)</t>
  </si>
  <si>
    <t>Table 3.4: Budgeted departmental statement of cash flows (for the period ended 30 June)</t>
  </si>
  <si>
    <t>Table 3.3:  Departmental statement of changes in equity — summary of movement</t>
  </si>
  <si>
    <t>Table 3.2: Budgeted departmental balance sheet (as at 30 June)</t>
  </si>
  <si>
    <t>Table 3.6:  Statement of asset movements (Budget Year 2017-18)</t>
  </si>
  <si>
    <t>Retained surplus / 
(accumulated deficit)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</si>
</sst>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_(* #,##0_);_(* \(#,##0\);_(* &quot;-&quot;_);_(@_)"/>
    <numFmt numFmtId="165" formatCode="#,##0_);&quot;(&quot;#,##0&quot;)&quot;;&quot;-&quot;_)"/>
    <numFmt numFmtId="166" formatCode="_(* #,##0_);_(* \(#,##0\);_(* &quot;(x)&quot;_);_(@_)"/>
    <numFmt numFmtId="167" formatCode="_(* #,##0_);_(* \(#,##0\);_(* &quot;nfp&quot;_);_(@_)"/>
  </numFmts>
  <fonts count="37"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name val="Arial"/>
      <family val="2"/>
    </font>
    <font>
      <sz val="8"/>
      <color indexed="8"/>
      <name val="Arial"/>
      <family val="2"/>
    </font>
    <font>
      <b/>
      <sz val="8"/>
      <color indexed="53"/>
      <name val="Arial"/>
      <family val="2"/>
    </font>
    <font>
      <b/>
      <sz val="7.5"/>
      <name val="Arial"/>
      <family val="2"/>
    </font>
    <font>
      <sz val="7.5"/>
      <name val="Arial"/>
      <family val="2"/>
    </font>
    <font>
      <b/>
      <sz val="7.5"/>
      <name val="Arial"/>
      <family val="2"/>
    </font>
    <font>
      <b/>
      <sz val="10"/>
      <color indexed="53"/>
      <name val="Arial"/>
      <family val="2"/>
    </font>
    <font>
      <sz val="10"/>
      <name val="Arial"/>
      <family val="2"/>
    </font>
    <font>
      <sz val="7.3"/>
      <name val="Arial"/>
      <family val="2"/>
    </font>
    <font>
      <b/>
      <sz val="8"/>
      <color indexed="8"/>
      <name val="Arial"/>
      <family val="2"/>
    </font>
    <font>
      <sz val="9"/>
      <name val="Arial"/>
      <family val="2"/>
    </font>
    <font>
      <i/>
      <sz val="8"/>
      <color indexed="8"/>
      <name val="Arial"/>
      <family val="2"/>
    </font>
    <font>
      <b/>
      <i/>
      <sz val="8"/>
      <color indexed="8"/>
      <name val="Arial"/>
      <family val="2"/>
    </font>
    <font>
      <sz val="10"/>
      <name val="Wingdings"/>
      <charset val="2"/>
    </font>
    <font>
      <b/>
      <sz val="10"/>
      <name val="Arial"/>
      <family val="2"/>
    </font>
    <font>
      <sz val="10"/>
      <name val="Arial"/>
      <family val="2"/>
    </font>
    <font>
      <b/>
      <sz val="9"/>
      <name val="Arial"/>
      <family val="2"/>
    </font>
    <font>
      <sz val="11"/>
      <name val="Calibri"/>
      <family val="2"/>
    </font>
    <font>
      <sz val="10"/>
      <color indexed="8"/>
      <name val="Arial Unicode MS"/>
      <family val="2"/>
    </font>
    <font>
      <sz val="8"/>
      <name val="Calibri"/>
      <family val="2"/>
    </font>
    <font>
      <sz val="7.5"/>
      <name val="Wingdings"/>
      <charset val="2"/>
    </font>
    <font>
      <sz val="10"/>
      <name val="Arial Unicode MS"/>
      <family val="2"/>
    </font>
    <font>
      <sz val="11"/>
      <color theme="1"/>
      <name val="Calibri"/>
      <family val="2"/>
      <scheme val="minor"/>
    </font>
    <font>
      <sz val="10"/>
      <color theme="1"/>
      <name val="Arial"/>
      <family val="2"/>
    </font>
    <font>
      <sz val="9"/>
      <color theme="1"/>
      <name val="Arial"/>
      <family val="2"/>
    </font>
    <font>
      <b/>
      <sz val="8"/>
      <color rgb="FFFF0000"/>
      <name val="Arial"/>
      <family val="2"/>
    </font>
    <font>
      <b/>
      <sz val="7.5"/>
      <color rgb="FF7030A0"/>
      <name val="Arial"/>
      <family val="2"/>
    </font>
    <font>
      <b/>
      <sz val="7.5"/>
      <color rgb="FFFF0000"/>
      <name val="Arial"/>
      <family val="2"/>
    </font>
    <font>
      <sz val="7.5"/>
      <color rgb="FFFF0000"/>
      <name val="Arial"/>
      <family val="2"/>
    </font>
    <font>
      <sz val="8"/>
      <color theme="1"/>
      <name val="Arial"/>
      <family val="2"/>
    </font>
    <font>
      <b/>
      <sz val="10"/>
      <color rgb="FFFF6600"/>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23">
    <border>
      <left/>
      <right/>
      <top/>
      <bottom/>
      <diagonal/>
    </border>
    <border>
      <left/>
      <right/>
      <top style="hair">
        <color indexed="64"/>
      </top>
      <bottom/>
      <diagonal/>
    </border>
    <border>
      <left/>
      <right/>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indexed="64"/>
      </top>
      <bottom style="hair">
        <color indexed="64"/>
      </bottom>
      <diagonal/>
    </border>
    <border>
      <left/>
      <right/>
      <top style="hair">
        <color theme="1"/>
      </top>
      <bottom style="hair">
        <color theme="1"/>
      </bottom>
      <diagonal/>
    </border>
    <border>
      <left/>
      <right/>
      <top style="hair">
        <color indexed="64"/>
      </top>
      <bottom style="hair">
        <color theme="1"/>
      </bottom>
      <diagonal/>
    </border>
    <border>
      <left/>
      <right/>
      <top style="hair">
        <color auto="1"/>
      </top>
      <bottom/>
      <diagonal/>
    </border>
    <border>
      <left/>
      <right/>
      <top style="hair">
        <color auto="1"/>
      </top>
      <bottom style="hair">
        <color indexed="8"/>
      </bottom>
      <diagonal/>
    </border>
    <border>
      <left/>
      <right/>
      <top style="hair">
        <color auto="1"/>
      </top>
      <bottom style="hair">
        <color indexed="64"/>
      </bottom>
      <diagonal/>
    </border>
    <border>
      <left/>
      <right/>
      <top style="hair">
        <color indexed="8"/>
      </top>
      <bottom style="hair">
        <color indexed="8"/>
      </bottom>
      <diagonal/>
    </border>
    <border>
      <left/>
      <right/>
      <top/>
      <bottom style="hair">
        <color indexed="64"/>
      </bottom>
      <diagonal/>
    </border>
    <border>
      <left/>
      <right/>
      <top style="hair">
        <color indexed="64"/>
      </top>
      <bottom style="hair">
        <color indexed="64"/>
      </bottom>
      <diagonal/>
    </border>
    <border>
      <left/>
      <right/>
      <top style="hair">
        <color indexed="8"/>
      </top>
      <bottom/>
      <diagonal/>
    </border>
    <border>
      <left/>
      <right/>
      <top style="hair">
        <color auto="1"/>
      </top>
      <bottom style="hair">
        <color auto="1"/>
      </bottom>
      <diagonal/>
    </border>
    <border>
      <left/>
      <right/>
      <top/>
      <bottom style="hair">
        <color auto="1"/>
      </bottom>
      <diagonal/>
    </border>
    <border>
      <left/>
      <right/>
      <top/>
      <bottom style="hair">
        <color auto="1"/>
      </bottom>
      <diagonal/>
    </border>
    <border>
      <left/>
      <right/>
      <top style="hair">
        <color auto="1"/>
      </top>
      <bottom style="hair">
        <color auto="1"/>
      </bottom>
      <diagonal/>
    </border>
    <border>
      <left/>
      <right/>
      <top/>
      <bottom style="hair">
        <color indexed="8"/>
      </bottom>
      <diagonal/>
    </border>
    <border>
      <left/>
      <right/>
      <top/>
      <bottom style="hair">
        <color auto="1"/>
      </bottom>
      <diagonal/>
    </border>
    <border>
      <left/>
      <right/>
      <top/>
      <bottom style="hair">
        <color indexed="64"/>
      </bottom>
      <diagonal/>
    </border>
  </borders>
  <cellStyleXfs count="14">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28" fillId="0" borderId="0"/>
    <xf numFmtId="0" fontId="2" fillId="0" borderId="0"/>
    <xf numFmtId="0" fontId="13" fillId="0" borderId="0">
      <alignment vertical="center"/>
    </xf>
    <xf numFmtId="0" fontId="13" fillId="0" borderId="0"/>
    <xf numFmtId="0" fontId="2" fillId="0" borderId="0"/>
    <xf numFmtId="0" fontId="21" fillId="0" borderId="0"/>
    <xf numFmtId="0" fontId="2" fillId="0" borderId="0"/>
    <xf numFmtId="0" fontId="2" fillId="0" borderId="0">
      <alignment vertical="center"/>
    </xf>
    <xf numFmtId="0" fontId="29" fillId="0" borderId="0"/>
  </cellStyleXfs>
  <cellXfs count="389">
    <xf numFmtId="0" fontId="0" fillId="0" borderId="0" xfId="0"/>
    <xf numFmtId="0" fontId="4" fillId="0" borderId="0" xfId="4" applyFont="1"/>
    <xf numFmtId="0" fontId="4" fillId="0" borderId="0" xfId="4" applyFont="1" applyBorder="1"/>
    <xf numFmtId="0" fontId="3" fillId="0" borderId="0" xfId="4" applyFont="1" applyFill="1" applyBorder="1"/>
    <xf numFmtId="0" fontId="10" fillId="0" borderId="0" xfId="4" applyFont="1"/>
    <xf numFmtId="0" fontId="3" fillId="0" borderId="0" xfId="4" applyFont="1" applyBorder="1"/>
    <xf numFmtId="0" fontId="10" fillId="0" borderId="0" xfId="4" applyFont="1" applyFill="1" applyBorder="1"/>
    <xf numFmtId="0" fontId="6" fillId="0" borderId="0" xfId="4" applyFont="1"/>
    <xf numFmtId="0" fontId="4" fillId="0" borderId="0" xfId="4" applyFont="1" applyBorder="1" applyAlignment="1">
      <alignment horizontal="left" indent="1"/>
    </xf>
    <xf numFmtId="0" fontId="3" fillId="0" borderId="2" xfId="4" applyFont="1" applyBorder="1"/>
    <xf numFmtId="0" fontId="3" fillId="0" borderId="2" xfId="4" applyFont="1" applyBorder="1" applyAlignment="1">
      <alignment horizontal="left"/>
    </xf>
    <xf numFmtId="0" fontId="4" fillId="0" borderId="0" xfId="4" applyFont="1" applyFill="1"/>
    <xf numFmtId="3" fontId="7" fillId="0" borderId="0" xfId="1" applyNumberFormat="1" applyFont="1" applyBorder="1" applyAlignment="1">
      <alignment vertical="center"/>
    </xf>
    <xf numFmtId="0" fontId="15" fillId="0" borderId="0" xfId="8" applyFont="1" applyBorder="1" applyAlignment="1">
      <alignment vertical="center" wrapText="1"/>
    </xf>
    <xf numFmtId="0" fontId="4" fillId="0" borderId="0" xfId="8" applyFont="1" applyBorder="1" applyAlignment="1">
      <alignment horizontal="right"/>
    </xf>
    <xf numFmtId="0" fontId="3" fillId="0" borderId="0" xfId="8" applyFont="1" applyBorder="1" applyAlignment="1">
      <alignment horizontal="right"/>
    </xf>
    <xf numFmtId="0" fontId="7" fillId="0" borderId="0" xfId="8" applyFont="1" applyAlignment="1">
      <alignment vertical="center"/>
    </xf>
    <xf numFmtId="0" fontId="15" fillId="0" borderId="0" xfId="8" applyFont="1" applyBorder="1" applyAlignment="1">
      <alignment horizontal="left" vertical="center"/>
    </xf>
    <xf numFmtId="0" fontId="7" fillId="0" borderId="0" xfId="8" applyFont="1" applyBorder="1" applyAlignment="1">
      <alignment vertical="center"/>
    </xf>
    <xf numFmtId="0" fontId="15" fillId="0" borderId="0" xfId="8" applyFont="1" applyBorder="1" applyAlignment="1">
      <alignment horizontal="left" vertical="center" wrapText="1"/>
    </xf>
    <xf numFmtId="0" fontId="15" fillId="0" borderId="0" xfId="8" applyFont="1" applyAlignment="1">
      <alignment vertical="center"/>
    </xf>
    <xf numFmtId="0" fontId="8" fillId="0" borderId="0" xfId="8" applyFont="1" applyAlignment="1">
      <alignment vertical="center"/>
    </xf>
    <xf numFmtId="2" fontId="7" fillId="0" borderId="0" xfId="8" applyNumberFormat="1" applyFont="1" applyAlignment="1">
      <alignment vertical="center"/>
    </xf>
    <xf numFmtId="2" fontId="7" fillId="0" borderId="0" xfId="8" applyNumberFormat="1" applyFont="1" applyAlignment="1">
      <alignment horizontal="right" vertical="center"/>
    </xf>
    <xf numFmtId="2" fontId="7" fillId="0" borderId="0" xfId="8" applyNumberFormat="1" applyFont="1" applyFill="1" applyBorder="1" applyAlignment="1">
      <alignment horizontal="right" vertical="center"/>
    </xf>
    <xf numFmtId="2" fontId="7" fillId="0" borderId="0" xfId="8" applyNumberFormat="1" applyFont="1" applyBorder="1" applyAlignment="1">
      <alignment horizontal="right" vertical="center"/>
    </xf>
    <xf numFmtId="2" fontId="7" fillId="0" borderId="0" xfId="8" applyNumberFormat="1" applyFont="1" applyFill="1" applyBorder="1" applyAlignment="1">
      <alignment horizontal="center" vertical="center" wrapText="1"/>
    </xf>
    <xf numFmtId="2" fontId="7" fillId="0" borderId="0" xfId="8" applyNumberFormat="1" applyFont="1" applyFill="1" applyBorder="1" applyAlignment="1">
      <alignment vertical="center"/>
    </xf>
    <xf numFmtId="2" fontId="7" fillId="0" borderId="0" xfId="8" applyNumberFormat="1" applyFont="1" applyBorder="1" applyAlignment="1">
      <alignment vertical="center"/>
    </xf>
    <xf numFmtId="2" fontId="7" fillId="0" borderId="0" xfId="1" applyNumberFormat="1" applyFont="1" applyBorder="1" applyAlignment="1">
      <alignment horizontal="right" vertical="center"/>
    </xf>
    <xf numFmtId="0" fontId="20" fillId="0" borderId="0" xfId="4" applyFont="1" applyFill="1"/>
    <xf numFmtId="0" fontId="4" fillId="0" borderId="0" xfId="4" applyFont="1" applyFill="1" applyAlignment="1">
      <alignment horizontal="right"/>
    </xf>
    <xf numFmtId="0" fontId="2" fillId="0" borderId="0" xfId="4" applyFill="1"/>
    <xf numFmtId="0" fontId="20" fillId="0" borderId="0" xfId="4" applyFont="1" applyFill="1" applyBorder="1"/>
    <xf numFmtId="0" fontId="12" fillId="0" borderId="0" xfId="4" applyFont="1" applyFill="1"/>
    <xf numFmtId="0" fontId="2" fillId="0" borderId="0" xfId="4" applyFill="1" applyAlignment="1">
      <alignment horizontal="right"/>
    </xf>
    <xf numFmtId="0" fontId="2" fillId="0" borderId="0" xfId="4" applyFill="1" applyAlignment="1">
      <alignment horizontal="left" indent="1"/>
    </xf>
    <xf numFmtId="3" fontId="4" fillId="0" borderId="0" xfId="4" applyNumberFormat="1" applyFont="1" applyFill="1"/>
    <xf numFmtId="3" fontId="2" fillId="0" borderId="0" xfId="4" applyNumberFormat="1" applyFill="1"/>
    <xf numFmtId="3" fontId="2" fillId="0" borderId="0" xfId="4" applyNumberFormat="1" applyFill="1" applyAlignment="1">
      <alignment horizontal="right"/>
    </xf>
    <xf numFmtId="0" fontId="7" fillId="0" borderId="0" xfId="0" applyFont="1" applyBorder="1" applyAlignment="1">
      <alignment vertical="center"/>
    </xf>
    <xf numFmtId="0" fontId="7" fillId="0" borderId="0" xfId="0" applyFont="1" applyAlignment="1">
      <alignment vertical="center"/>
    </xf>
    <xf numFmtId="0" fontId="11" fillId="0" borderId="0" xfId="4" applyFont="1" applyFill="1" applyBorder="1"/>
    <xf numFmtId="0" fontId="10" fillId="0" borderId="0" xfId="4" applyFont="1" applyFill="1"/>
    <xf numFmtId="0" fontId="11" fillId="0" borderId="0" xfId="4" applyFont="1" applyFill="1"/>
    <xf numFmtId="0" fontId="26" fillId="0" borderId="0" xfId="4" applyFont="1" applyFill="1"/>
    <xf numFmtId="0" fontId="10" fillId="0" borderId="0" xfId="4" applyFont="1" applyFill="1" applyAlignment="1">
      <alignment horizontal="left" indent="1"/>
    </xf>
    <xf numFmtId="0" fontId="3" fillId="0" borderId="0" xfId="8" applyFont="1" applyBorder="1" applyAlignment="1"/>
    <xf numFmtId="0" fontId="3" fillId="0" borderId="0" xfId="5" applyFont="1" applyFill="1"/>
    <xf numFmtId="0" fontId="4" fillId="0" borderId="0" xfId="5" applyFont="1" applyFill="1"/>
    <xf numFmtId="0" fontId="4" fillId="2" borderId="0" xfId="5" applyFont="1" applyFill="1"/>
    <xf numFmtId="0" fontId="23" fillId="0" borderId="0" xfId="5" applyFont="1" applyFill="1"/>
    <xf numFmtId="0" fontId="22" fillId="0" borderId="0" xfId="5" applyFont="1" applyFill="1"/>
    <xf numFmtId="0" fontId="2" fillId="0" borderId="0" xfId="5" applyFont="1" applyFill="1"/>
    <xf numFmtId="0" fontId="23" fillId="0" borderId="0" xfId="5" applyFont="1"/>
    <xf numFmtId="0" fontId="4" fillId="0" borderId="0" xfId="5" applyFont="1" applyFill="1" applyBorder="1" applyAlignment="1">
      <alignment horizontal="right"/>
    </xf>
    <xf numFmtId="0" fontId="16" fillId="0" borderId="0" xfId="5" applyFont="1" applyFill="1" applyAlignment="1"/>
    <xf numFmtId="164" fontId="4" fillId="0" borderId="0" xfId="2" applyNumberFormat="1" applyFont="1" applyFill="1" applyBorder="1"/>
    <xf numFmtId="0" fontId="16" fillId="0" borderId="0" xfId="5" applyFont="1"/>
    <xf numFmtId="0" fontId="2" fillId="0" borderId="0" xfId="6"/>
    <xf numFmtId="0" fontId="19" fillId="0" borderId="0" xfId="6" applyFont="1"/>
    <xf numFmtId="0" fontId="16" fillId="0" borderId="0" xfId="5" applyFont="1" applyFill="1"/>
    <xf numFmtId="164" fontId="4" fillId="0" borderId="0" xfId="5" applyNumberFormat="1" applyFont="1" applyFill="1"/>
    <xf numFmtId="0" fontId="24" fillId="0" borderId="0" xfId="5" applyFont="1"/>
    <xf numFmtId="0" fontId="4" fillId="0" borderId="0" xfId="5" quotePrefix="1" applyFont="1" applyFill="1"/>
    <xf numFmtId="0" fontId="4" fillId="0" borderId="0" xfId="5" applyFont="1" applyFill="1" applyAlignment="1">
      <alignment horizontal="left"/>
    </xf>
    <xf numFmtId="2" fontId="15" fillId="0" borderId="0" xfId="8" applyNumberFormat="1" applyFont="1" applyFill="1" applyAlignment="1">
      <alignment vertical="center"/>
    </xf>
    <xf numFmtId="2" fontId="7" fillId="0" borderId="0" xfId="9" applyNumberFormat="1" applyFont="1" applyFill="1" applyBorder="1" applyAlignment="1">
      <alignment horizontal="left" vertical="center" indent="1"/>
    </xf>
    <xf numFmtId="2" fontId="15" fillId="0" borderId="0" xfId="9" applyNumberFormat="1" applyFont="1" applyFill="1" applyBorder="1" applyAlignment="1">
      <alignment horizontal="left" vertical="center" indent="1"/>
    </xf>
    <xf numFmtId="0" fontId="8" fillId="0" borderId="0" xfId="8" applyFont="1" applyFill="1" applyAlignment="1">
      <alignment vertical="center"/>
    </xf>
    <xf numFmtId="2" fontId="7" fillId="0" borderId="0" xfId="8" applyNumberFormat="1" applyFont="1" applyFill="1" applyAlignment="1">
      <alignment vertical="center"/>
    </xf>
    <xf numFmtId="3" fontId="7" fillId="0" borderId="0" xfId="1" applyNumberFormat="1" applyFont="1" applyFill="1" applyBorder="1" applyAlignment="1">
      <alignment vertical="center"/>
    </xf>
    <xf numFmtId="0" fontId="15" fillId="0" borderId="0" xfId="8" applyFont="1" applyFill="1" applyAlignment="1">
      <alignment vertical="center"/>
    </xf>
    <xf numFmtId="0" fontId="7" fillId="0" borderId="0" xfId="8" applyFont="1" applyFill="1" applyAlignment="1">
      <alignment vertical="center"/>
    </xf>
    <xf numFmtId="0" fontId="15" fillId="0" borderId="0" xfId="4" applyFont="1" applyFill="1" applyAlignment="1">
      <alignment vertical="center"/>
    </xf>
    <xf numFmtId="0" fontId="7" fillId="0" borderId="0" xfId="9" applyFont="1" applyAlignment="1">
      <alignment vertical="center"/>
    </xf>
    <xf numFmtId="0" fontId="3" fillId="0" borderId="0" xfId="9" applyFont="1" applyAlignment="1">
      <alignment vertical="center"/>
    </xf>
    <xf numFmtId="2" fontId="7" fillId="0" borderId="0" xfId="9" applyNumberFormat="1" applyFont="1" applyAlignment="1">
      <alignment vertical="center"/>
    </xf>
    <xf numFmtId="0" fontId="3" fillId="0" borderId="0" xfId="4" applyFont="1" applyFill="1"/>
    <xf numFmtId="0" fontId="9" fillId="0" borderId="0" xfId="4" applyFont="1" applyFill="1" applyBorder="1"/>
    <xf numFmtId="0" fontId="3" fillId="0" borderId="0" xfId="4" applyFont="1" applyFill="1" applyAlignment="1"/>
    <xf numFmtId="0" fontId="27" fillId="0" borderId="0" xfId="6" applyFont="1"/>
    <xf numFmtId="164" fontId="3" fillId="0" borderId="0" xfId="5" applyNumberFormat="1" applyFont="1" applyFill="1" applyBorder="1"/>
    <xf numFmtId="165" fontId="4" fillId="0" borderId="0" xfId="2" applyNumberFormat="1" applyFont="1" applyFill="1" applyBorder="1"/>
    <xf numFmtId="165" fontId="23" fillId="0" borderId="0" xfId="5" applyNumberFormat="1" applyFont="1" applyFill="1"/>
    <xf numFmtId="165" fontId="3" fillId="0" borderId="0" xfId="9" applyNumberFormat="1" applyFont="1" applyAlignment="1">
      <alignment vertical="center"/>
    </xf>
    <xf numFmtId="165" fontId="4" fillId="0" borderId="0" xfId="5" applyNumberFormat="1" applyFont="1" applyFill="1" applyAlignment="1">
      <alignment horizontal="left"/>
    </xf>
    <xf numFmtId="166" fontId="4" fillId="3" borderId="0" xfId="4" applyNumberFormat="1" applyFont="1" applyFill="1" applyBorder="1"/>
    <xf numFmtId="166" fontId="4" fillId="2" borderId="0" xfId="4" applyNumberFormat="1" applyFont="1" applyFill="1" applyBorder="1"/>
    <xf numFmtId="166" fontId="4" fillId="2" borderId="0" xfId="4" applyNumberFormat="1" applyFont="1" applyFill="1" applyBorder="1" applyAlignment="1">
      <alignment horizontal="right"/>
    </xf>
    <xf numFmtId="166" fontId="4" fillId="3" borderId="0" xfId="4" applyNumberFormat="1" applyFont="1" applyFill="1" applyBorder="1" applyAlignment="1">
      <alignment horizontal="right"/>
    </xf>
    <xf numFmtId="166" fontId="3" fillId="3" borderId="0" xfId="4" applyNumberFormat="1" applyFont="1" applyFill="1" applyBorder="1" applyAlignment="1">
      <alignment horizontal="right"/>
    </xf>
    <xf numFmtId="166" fontId="3" fillId="2" borderId="0" xfId="4" applyNumberFormat="1" applyFont="1" applyFill="1" applyBorder="1" applyAlignment="1">
      <alignment horizontal="right"/>
    </xf>
    <xf numFmtId="167" fontId="4" fillId="3" borderId="0" xfId="4" applyNumberFormat="1" applyFont="1" applyFill="1" applyBorder="1" applyAlignment="1">
      <alignment horizontal="right"/>
    </xf>
    <xf numFmtId="167" fontId="4" fillId="0" borderId="0" xfId="4" applyNumberFormat="1" applyFont="1" applyFill="1" applyBorder="1" applyAlignment="1">
      <alignment horizontal="right"/>
    </xf>
    <xf numFmtId="166" fontId="3" fillId="0" borderId="0" xfId="4" applyNumberFormat="1" applyFont="1" applyFill="1" applyBorder="1" applyAlignment="1">
      <alignment horizontal="right"/>
    </xf>
    <xf numFmtId="165" fontId="7" fillId="0" borderId="0" xfId="1" applyNumberFormat="1" applyFont="1" applyFill="1" applyBorder="1" applyAlignment="1">
      <alignment horizontal="right" vertical="center"/>
    </xf>
    <xf numFmtId="165" fontId="3" fillId="0" borderId="0" xfId="3" applyNumberFormat="1" applyFont="1" applyBorder="1" applyAlignment="1">
      <alignment horizontal="left" vertical="center" wrapText="1" indent="1"/>
    </xf>
    <xf numFmtId="165" fontId="15" fillId="0" borderId="2" xfId="1" applyNumberFormat="1" applyFont="1" applyBorder="1" applyAlignment="1">
      <alignment vertical="center"/>
    </xf>
    <xf numFmtId="165" fontId="15" fillId="3" borderId="2" xfId="1" applyNumberFormat="1" applyFont="1" applyFill="1" applyBorder="1" applyAlignment="1">
      <alignment vertical="center"/>
    </xf>
    <xf numFmtId="165" fontId="4" fillId="0" borderId="0" xfId="9" applyNumberFormat="1" applyFont="1" applyFill="1" applyBorder="1" applyAlignment="1">
      <alignment horizontal="right"/>
    </xf>
    <xf numFmtId="165" fontId="3" fillId="3" borderId="0" xfId="9" applyNumberFormat="1" applyFont="1" applyFill="1" applyBorder="1" applyAlignment="1">
      <alignment horizontal="right"/>
    </xf>
    <xf numFmtId="165" fontId="3" fillId="0" borderId="0" xfId="9" applyNumberFormat="1" applyFont="1" applyFill="1" applyBorder="1" applyAlignment="1">
      <alignment horizontal="right"/>
    </xf>
    <xf numFmtId="165" fontId="4" fillId="3" borderId="0" xfId="9" applyNumberFormat="1" applyFont="1" applyFill="1" applyBorder="1" applyAlignment="1">
      <alignment horizontal="right"/>
    </xf>
    <xf numFmtId="165" fontId="15" fillId="0" borderId="0" xfId="3" applyNumberFormat="1" applyFont="1" applyBorder="1" applyAlignment="1">
      <alignment vertical="center"/>
    </xf>
    <xf numFmtId="165" fontId="15" fillId="0" borderId="0" xfId="9" applyNumberFormat="1" applyFont="1" applyBorder="1" applyAlignment="1">
      <alignment vertical="center"/>
    </xf>
    <xf numFmtId="165" fontId="15" fillId="0" borderId="0" xfId="9" applyNumberFormat="1" applyFont="1" applyBorder="1" applyAlignment="1">
      <alignment horizontal="left" vertical="center"/>
    </xf>
    <xf numFmtId="165" fontId="7" fillId="0" borderId="0" xfId="3" applyNumberFormat="1" applyFont="1" applyBorder="1" applyAlignment="1">
      <alignment horizontal="left" vertical="center" indent="2"/>
    </xf>
    <xf numFmtId="165" fontId="15" fillId="0" borderId="5" xfId="1" applyNumberFormat="1" applyFont="1" applyBorder="1" applyAlignment="1">
      <alignment vertical="center"/>
    </xf>
    <xf numFmtId="165" fontId="15" fillId="3" borderId="5" xfId="1" applyNumberFormat="1" applyFont="1" applyFill="1" applyBorder="1" applyAlignment="1">
      <alignment vertical="center"/>
    </xf>
    <xf numFmtId="165" fontId="7" fillId="0" borderId="0" xfId="1" applyNumberFormat="1" applyFont="1" applyFill="1" applyBorder="1" applyAlignment="1">
      <alignment vertical="center"/>
    </xf>
    <xf numFmtId="165" fontId="3" fillId="0" borderId="0" xfId="0" applyNumberFormat="1" applyFont="1" applyBorder="1" applyAlignment="1"/>
    <xf numFmtId="165" fontId="4" fillId="0" borderId="0" xfId="0" applyNumberFormat="1" applyFont="1" applyBorder="1" applyAlignment="1">
      <alignment horizontal="left"/>
    </xf>
    <xf numFmtId="165" fontId="4" fillId="0" borderId="0" xfId="0" quotePrefix="1" applyNumberFormat="1" applyFont="1" applyBorder="1" applyAlignment="1">
      <alignment horizontal="left"/>
    </xf>
    <xf numFmtId="165" fontId="7" fillId="0" borderId="0" xfId="0" applyNumberFormat="1" applyFont="1" applyBorder="1" applyAlignment="1">
      <alignment horizontal="left" vertical="center" indent="1"/>
    </xf>
    <xf numFmtId="165" fontId="7" fillId="0" borderId="0" xfId="0" applyNumberFormat="1" applyFont="1" applyAlignment="1">
      <alignment horizontal="left" vertical="center" indent="1"/>
    </xf>
    <xf numFmtId="165" fontId="7" fillId="0" borderId="0" xfId="0" applyNumberFormat="1" applyFont="1" applyAlignment="1">
      <alignment horizontal="left" vertical="center" indent="2"/>
    </xf>
    <xf numFmtId="165" fontId="4" fillId="0" borderId="0" xfId="0" applyNumberFormat="1" applyFont="1" applyBorder="1" applyAlignment="1">
      <alignment horizontal="right"/>
    </xf>
    <xf numFmtId="165" fontId="3" fillId="0" borderId="0" xfId="0" applyNumberFormat="1" applyFont="1" applyBorder="1" applyAlignment="1">
      <alignment horizontal="right"/>
    </xf>
    <xf numFmtId="165" fontId="4" fillId="0" borderId="0" xfId="0" applyNumberFormat="1" applyFont="1" applyBorder="1" applyAlignment="1">
      <alignment horizontal="left" wrapText="1"/>
    </xf>
    <xf numFmtId="165" fontId="7" fillId="0" borderId="0" xfId="0" applyNumberFormat="1" applyFont="1" applyBorder="1" applyAlignment="1">
      <alignment vertical="center"/>
    </xf>
    <xf numFmtId="165" fontId="7" fillId="0" borderId="0" xfId="0" applyNumberFormat="1" applyFont="1" applyAlignment="1">
      <alignment vertical="center"/>
    </xf>
    <xf numFmtId="165" fontId="7" fillId="0" borderId="0" xfId="9" applyNumberFormat="1" applyFont="1" applyFill="1" applyAlignment="1">
      <alignment vertical="center"/>
    </xf>
    <xf numFmtId="165" fontId="15" fillId="0" borderId="4" xfId="9" applyNumberFormat="1" applyFont="1" applyBorder="1" applyAlignment="1">
      <alignment vertical="center"/>
    </xf>
    <xf numFmtId="165" fontId="15" fillId="0" borderId="0" xfId="9" applyNumberFormat="1" applyFont="1" applyFill="1" applyBorder="1" applyAlignment="1">
      <alignment horizontal="left" vertical="center" wrapText="1"/>
    </xf>
    <xf numFmtId="165" fontId="7" fillId="0" borderId="0" xfId="9" applyNumberFormat="1" applyFont="1" applyFill="1" applyBorder="1" applyAlignment="1">
      <alignment horizontal="left" vertical="center" indent="1"/>
    </xf>
    <xf numFmtId="165" fontId="7" fillId="0" borderId="0" xfId="9" applyNumberFormat="1" applyFont="1" applyFill="1" applyBorder="1" applyAlignment="1">
      <alignment horizontal="left" vertical="center" indent="2"/>
    </xf>
    <xf numFmtId="165" fontId="7" fillId="0" borderId="0" xfId="9" applyNumberFormat="1" applyFont="1" applyAlignment="1">
      <alignment vertical="center"/>
    </xf>
    <xf numFmtId="165" fontId="4" fillId="3" borderId="0" xfId="2" applyNumberFormat="1" applyFont="1" applyFill="1" applyBorder="1"/>
    <xf numFmtId="165" fontId="10" fillId="0" borderId="0" xfId="4" applyNumberFormat="1" applyFont="1" applyFill="1" applyBorder="1"/>
    <xf numFmtId="165" fontId="9" fillId="0" borderId="0" xfId="4" applyNumberFormat="1" applyFont="1" applyFill="1" applyBorder="1"/>
    <xf numFmtId="165" fontId="15" fillId="0" borderId="0" xfId="8" applyNumberFormat="1" applyFont="1" applyFill="1" applyAlignment="1">
      <alignment vertical="center"/>
    </xf>
    <xf numFmtId="165" fontId="7" fillId="0" borderId="0" xfId="8" applyNumberFormat="1" applyFont="1" applyFill="1" applyAlignment="1">
      <alignment vertical="center"/>
    </xf>
    <xf numFmtId="165" fontId="7" fillId="0" borderId="0" xfId="8" applyNumberFormat="1" applyFont="1" applyAlignment="1">
      <alignment vertical="center"/>
    </xf>
    <xf numFmtId="165" fontId="15" fillId="0" borderId="0" xfId="8" applyNumberFormat="1" applyFont="1" applyAlignment="1">
      <alignment vertical="center"/>
    </xf>
    <xf numFmtId="165" fontId="15" fillId="0" borderId="6" xfId="1" applyNumberFormat="1" applyFont="1" applyBorder="1" applyAlignment="1">
      <alignment vertical="center"/>
    </xf>
    <xf numFmtId="165" fontId="15" fillId="3" borderId="6" xfId="1" applyNumberFormat="1" applyFont="1" applyFill="1" applyBorder="1" applyAlignment="1">
      <alignment vertical="center"/>
    </xf>
    <xf numFmtId="165" fontId="8" fillId="0" borderId="0" xfId="8" applyNumberFormat="1" applyFont="1" applyAlignment="1">
      <alignment vertical="center"/>
    </xf>
    <xf numFmtId="0" fontId="4" fillId="0" borderId="0" xfId="4" applyNumberFormat="1" applyFont="1" applyBorder="1"/>
    <xf numFmtId="0" fontId="4" fillId="0" borderId="0" xfId="4" applyNumberFormat="1" applyFont="1" applyBorder="1" applyAlignment="1">
      <alignment horizontal="center"/>
    </xf>
    <xf numFmtId="165" fontId="10" fillId="0" borderId="0" xfId="4" applyNumberFormat="1" applyFont="1" applyFill="1" applyBorder="1" applyAlignment="1">
      <alignment horizontal="left" indent="2"/>
    </xf>
    <xf numFmtId="165" fontId="4" fillId="0" borderId="0" xfId="5" applyNumberFormat="1" applyFont="1" applyFill="1" applyBorder="1" applyAlignment="1">
      <alignment horizontal="left" vertical="center" indent="1"/>
    </xf>
    <xf numFmtId="165" fontId="10" fillId="0" borderId="0" xfId="4" applyNumberFormat="1" applyFont="1" applyFill="1" applyBorder="1" applyAlignment="1">
      <alignment horizontal="left" indent="1"/>
    </xf>
    <xf numFmtId="0" fontId="15" fillId="0" borderId="0" xfId="8" applyFont="1" applyFill="1" applyBorder="1" applyAlignment="1">
      <alignment horizontal="left" vertical="center"/>
    </xf>
    <xf numFmtId="0" fontId="4" fillId="0" borderId="0" xfId="8" applyFont="1" applyFill="1" applyBorder="1" applyAlignment="1">
      <alignment horizontal="right"/>
    </xf>
    <xf numFmtId="0" fontId="3" fillId="0" borderId="0" xfId="8" applyFont="1" applyFill="1" applyBorder="1" applyAlignment="1">
      <alignment horizontal="right"/>
    </xf>
    <xf numFmtId="165" fontId="4" fillId="0" borderId="0" xfId="0" applyNumberFormat="1" applyFont="1" applyFill="1" applyAlignment="1">
      <alignment wrapText="1"/>
    </xf>
    <xf numFmtId="165" fontId="4" fillId="0" borderId="0" xfId="0" applyNumberFormat="1" applyFont="1" applyFill="1" applyAlignment="1">
      <alignment horizontal="right"/>
    </xf>
    <xf numFmtId="165" fontId="3" fillId="0" borderId="0" xfId="0" applyNumberFormat="1" applyFont="1" applyFill="1" applyAlignment="1">
      <alignment horizontal="right"/>
    </xf>
    <xf numFmtId="0" fontId="4" fillId="0" borderId="9" xfId="4" applyFont="1" applyBorder="1"/>
    <xf numFmtId="165" fontId="3" fillId="0" borderId="9" xfId="9" applyNumberFormat="1" applyFont="1" applyFill="1" applyBorder="1" applyAlignment="1"/>
    <xf numFmtId="165" fontId="15" fillId="0" borderId="0" xfId="1" applyNumberFormat="1" applyFont="1" applyBorder="1" applyAlignment="1">
      <alignment vertical="center"/>
    </xf>
    <xf numFmtId="165" fontId="15" fillId="0" borderId="4" xfId="9" applyNumberFormat="1" applyFont="1" applyBorder="1" applyAlignment="1">
      <alignment horizontal="left" vertical="center" wrapText="1"/>
    </xf>
    <xf numFmtId="0" fontId="15" fillId="0" borderId="13" xfId="0" applyFont="1" applyFill="1" applyBorder="1" applyAlignment="1">
      <alignment vertical="center"/>
    </xf>
    <xf numFmtId="165" fontId="4" fillId="4" borderId="0" xfId="4" applyNumberFormat="1" applyFont="1" applyFill="1" applyBorder="1" applyAlignment="1">
      <alignment horizontal="right"/>
    </xf>
    <xf numFmtId="165" fontId="4" fillId="0" borderId="0" xfId="0" applyNumberFormat="1" applyFont="1" applyFill="1" applyBorder="1" applyAlignment="1">
      <alignment horizontal="right"/>
    </xf>
    <xf numFmtId="165" fontId="7" fillId="0" borderId="0" xfId="1" applyNumberFormat="1" applyFont="1" applyBorder="1" applyAlignment="1">
      <alignment vertical="center"/>
    </xf>
    <xf numFmtId="165" fontId="7" fillId="3" borderId="0" xfId="1" applyNumberFormat="1" applyFont="1" applyFill="1" applyBorder="1" applyAlignment="1">
      <alignment vertical="center"/>
    </xf>
    <xf numFmtId="165" fontId="15" fillId="0" borderId="0" xfId="3" applyNumberFormat="1" applyFont="1" applyBorder="1" applyAlignment="1">
      <alignment horizontal="left" vertical="center"/>
    </xf>
    <xf numFmtId="165" fontId="15" fillId="0" borderId="12" xfId="1" applyNumberFormat="1" applyFont="1" applyBorder="1" applyAlignment="1">
      <alignment vertical="center"/>
    </xf>
    <xf numFmtId="165" fontId="15" fillId="3" borderId="12" xfId="1" applyNumberFormat="1" applyFont="1" applyFill="1" applyBorder="1" applyAlignment="1">
      <alignment vertical="center"/>
    </xf>
    <xf numFmtId="165" fontId="7" fillId="0" borderId="0" xfId="9" applyNumberFormat="1" applyFont="1" applyBorder="1" applyAlignment="1">
      <alignment horizontal="left" vertical="center" indent="1"/>
    </xf>
    <xf numFmtId="165" fontId="4" fillId="0" borderId="0" xfId="9" applyNumberFormat="1" applyFont="1" applyFill="1" applyBorder="1" applyAlignment="1">
      <alignment horizontal="left" vertical="center" indent="1"/>
    </xf>
    <xf numFmtId="165" fontId="15" fillId="0" borderId="0" xfId="9" applyNumberFormat="1" applyFont="1" applyBorder="1" applyAlignment="1">
      <alignment horizontal="left" vertical="center" wrapText="1"/>
    </xf>
    <xf numFmtId="165" fontId="7" fillId="0" borderId="0" xfId="9" applyNumberFormat="1" applyFont="1" applyFill="1" applyBorder="1" applyAlignment="1">
      <alignment vertical="center"/>
    </xf>
    <xf numFmtId="165" fontId="7" fillId="0" borderId="0" xfId="0" applyNumberFormat="1" applyFont="1" applyFill="1" applyBorder="1" applyAlignment="1">
      <alignment horizontal="left" vertical="center" indent="2"/>
    </xf>
    <xf numFmtId="165" fontId="7" fillId="0" borderId="9" xfId="9" applyNumberFormat="1" applyFont="1" applyBorder="1" applyAlignment="1">
      <alignment vertical="center"/>
    </xf>
    <xf numFmtId="165" fontId="4" fillId="0" borderId="9" xfId="0" applyNumberFormat="1" applyFont="1" applyFill="1" applyBorder="1" applyAlignment="1">
      <alignment wrapText="1"/>
    </xf>
    <xf numFmtId="165" fontId="7" fillId="0" borderId="9" xfId="9" applyNumberFormat="1" applyFont="1" applyFill="1" applyBorder="1" applyAlignment="1">
      <alignment horizontal="right" vertical="center"/>
    </xf>
    <xf numFmtId="165" fontId="7" fillId="0" borderId="0" xfId="9" applyNumberFormat="1" applyFont="1" applyBorder="1" applyAlignment="1">
      <alignment horizontal="left" vertical="center" wrapText="1" indent="1"/>
    </xf>
    <xf numFmtId="165" fontId="15" fillId="0" borderId="0" xfId="3" applyNumberFormat="1" applyFont="1" applyBorder="1" applyAlignment="1">
      <alignment horizontal="left" vertical="center" wrapText="1"/>
    </xf>
    <xf numFmtId="2" fontId="7" fillId="0" borderId="0" xfId="9" applyNumberFormat="1" applyFont="1" applyFill="1" applyBorder="1" applyAlignment="1">
      <alignment horizontal="left" vertical="center"/>
    </xf>
    <xf numFmtId="165" fontId="7" fillId="0" borderId="0" xfId="9" applyNumberFormat="1" applyFont="1" applyFill="1" applyBorder="1" applyAlignment="1">
      <alignment horizontal="left" vertical="center" wrapText="1" indent="2"/>
    </xf>
    <xf numFmtId="0" fontId="4" fillId="0" borderId="6" xfId="4" applyFont="1" applyBorder="1" applyAlignment="1">
      <alignment vertical="top"/>
    </xf>
    <xf numFmtId="0" fontId="4" fillId="3" borderId="6" xfId="4" applyFont="1" applyFill="1" applyBorder="1" applyAlignment="1">
      <alignment horizontal="right" vertical="top" wrapText="1"/>
    </xf>
    <xf numFmtId="0" fontId="4" fillId="2" borderId="6" xfId="4" applyFont="1" applyFill="1" applyBorder="1" applyAlignment="1">
      <alignment horizontal="right" vertical="top" wrapText="1"/>
    </xf>
    <xf numFmtId="165" fontId="4" fillId="0" borderId="9" xfId="5" applyNumberFormat="1" applyFont="1" applyFill="1" applyBorder="1"/>
    <xf numFmtId="0" fontId="4" fillId="0" borderId="0" xfId="4" applyFont="1" applyFill="1" applyAlignment="1">
      <alignment horizontal="left" indent="1"/>
    </xf>
    <xf numFmtId="165" fontId="16" fillId="0" borderId="0" xfId="5" applyNumberFormat="1" applyFont="1" applyFill="1"/>
    <xf numFmtId="165" fontId="16" fillId="0" borderId="0" xfId="5" applyNumberFormat="1" applyFont="1" applyFill="1" applyAlignment="1">
      <alignment vertical="top"/>
    </xf>
    <xf numFmtId="0" fontId="30" fillId="0" borderId="0" xfId="0" applyFont="1" applyAlignment="1">
      <alignment vertical="top"/>
    </xf>
    <xf numFmtId="165" fontId="7" fillId="4" borderId="0" xfId="9" applyNumberFormat="1" applyFont="1" applyFill="1" applyAlignment="1">
      <alignment vertical="center"/>
    </xf>
    <xf numFmtId="0" fontId="7" fillId="4" borderId="0" xfId="0" applyFont="1" applyFill="1"/>
    <xf numFmtId="0" fontId="7" fillId="4" borderId="9" xfId="0" applyFont="1" applyFill="1" applyBorder="1"/>
    <xf numFmtId="0" fontId="15" fillId="4" borderId="0" xfId="0" applyFont="1" applyFill="1"/>
    <xf numFmtId="165" fontId="17" fillId="4" borderId="0" xfId="0" applyNumberFormat="1" applyFont="1" applyFill="1"/>
    <xf numFmtId="0" fontId="7" fillId="4" borderId="0" xfId="0" applyFont="1" applyFill="1" applyAlignment="1">
      <alignment wrapText="1"/>
    </xf>
    <xf numFmtId="0" fontId="15" fillId="4" borderId="0" xfId="0" applyFont="1" applyFill="1" applyAlignment="1">
      <alignment vertical="top"/>
    </xf>
    <xf numFmtId="165" fontId="32" fillId="0" borderId="0" xfId="4" applyNumberFormat="1" applyFont="1" applyFill="1" applyAlignment="1">
      <alignment vertical="top"/>
    </xf>
    <xf numFmtId="0" fontId="17" fillId="4" borderId="0" xfId="0" applyFont="1" applyFill="1" applyAlignment="1">
      <alignment wrapText="1"/>
    </xf>
    <xf numFmtId="165" fontId="17" fillId="4" borderId="14" xfId="0" applyNumberFormat="1" applyFont="1" applyFill="1" applyBorder="1"/>
    <xf numFmtId="165" fontId="7" fillId="4" borderId="0" xfId="0" applyNumberFormat="1" applyFont="1" applyFill="1"/>
    <xf numFmtId="0" fontId="18" fillId="4" borderId="0" xfId="0" applyFont="1" applyFill="1" applyAlignment="1">
      <alignment wrapText="1"/>
    </xf>
    <xf numFmtId="165" fontId="15" fillId="4" borderId="14" xfId="0" applyNumberFormat="1" applyFont="1" applyFill="1" applyBorder="1"/>
    <xf numFmtId="165" fontId="31" fillId="4" borderId="0" xfId="4" applyNumberFormat="1" applyFont="1" applyFill="1"/>
    <xf numFmtId="0" fontId="15" fillId="4" borderId="13" xfId="0" applyFont="1" applyFill="1" applyBorder="1" applyAlignment="1">
      <alignment wrapText="1"/>
    </xf>
    <xf numFmtId="0" fontId="7" fillId="4" borderId="14" xfId="0" applyFont="1" applyFill="1" applyBorder="1"/>
    <xf numFmtId="0" fontId="17" fillId="4" borderId="14" xfId="0" applyFont="1" applyFill="1" applyBorder="1" applyAlignment="1">
      <alignment horizontal="right"/>
    </xf>
    <xf numFmtId="0" fontId="7" fillId="3" borderId="14" xfId="0" applyFont="1" applyFill="1" applyBorder="1" applyAlignment="1">
      <alignment horizontal="right"/>
    </xf>
    <xf numFmtId="0" fontId="15" fillId="4" borderId="13" xfId="0" applyFont="1" applyFill="1" applyBorder="1"/>
    <xf numFmtId="165" fontId="17" fillId="4" borderId="13" xfId="0" applyNumberFormat="1" applyFont="1" applyFill="1" applyBorder="1" applyAlignment="1">
      <alignment horizontal="right"/>
    </xf>
    <xf numFmtId="165" fontId="7" fillId="3" borderId="13" xfId="0" applyNumberFormat="1" applyFont="1" applyFill="1" applyBorder="1" applyAlignment="1">
      <alignment horizontal="right"/>
    </xf>
    <xf numFmtId="0" fontId="31" fillId="4" borderId="0" xfId="0" applyFont="1" applyFill="1"/>
    <xf numFmtId="165" fontId="4" fillId="0" borderId="0" xfId="12" applyNumberFormat="1" applyFont="1">
      <alignment vertical="center"/>
    </xf>
    <xf numFmtId="165" fontId="15" fillId="0" borderId="0" xfId="12" applyNumberFormat="1" applyFont="1" applyBorder="1" applyAlignment="1">
      <alignment vertical="center"/>
    </xf>
    <xf numFmtId="165" fontId="7" fillId="0" borderId="0" xfId="12" applyNumberFormat="1" applyFont="1" applyBorder="1" applyAlignment="1">
      <alignment vertical="center"/>
    </xf>
    <xf numFmtId="165" fontId="4" fillId="0" borderId="0" xfId="12" applyNumberFormat="1" applyFont="1" applyBorder="1">
      <alignment vertical="center"/>
    </xf>
    <xf numFmtId="165" fontId="31" fillId="0" borderId="0" xfId="12" applyNumberFormat="1" applyFont="1">
      <alignment vertical="center"/>
    </xf>
    <xf numFmtId="165" fontId="4" fillId="0" borderId="0" xfId="12" applyNumberFormat="1" applyFont="1" applyFill="1" applyBorder="1">
      <alignment vertical="center"/>
    </xf>
    <xf numFmtId="165" fontId="4" fillId="0" borderId="0" xfId="12" applyNumberFormat="1" applyFont="1" applyFill="1">
      <alignment vertical="center"/>
    </xf>
    <xf numFmtId="165" fontId="4" fillId="3" borderId="0" xfId="12" applyNumberFormat="1" applyFont="1" applyFill="1" applyBorder="1" applyAlignment="1">
      <alignment horizontal="right" vertical="center"/>
    </xf>
    <xf numFmtId="165" fontId="3" fillId="0" borderId="0" xfId="12" applyNumberFormat="1" applyFont="1">
      <alignment vertical="center"/>
    </xf>
    <xf numFmtId="165" fontId="4" fillId="0" borderId="0" xfId="12" applyNumberFormat="1" applyFont="1" applyAlignment="1">
      <alignment horizontal="left" vertical="center" indent="1"/>
    </xf>
    <xf numFmtId="165" fontId="15" fillId="0" borderId="0" xfId="3" applyNumberFormat="1" applyFont="1" applyFill="1" applyBorder="1" applyAlignment="1">
      <alignment horizontal="left" vertical="center"/>
    </xf>
    <xf numFmtId="165" fontId="7" fillId="0" borderId="15" xfId="12" applyNumberFormat="1" applyFont="1" applyBorder="1" applyAlignment="1">
      <alignment vertical="center"/>
    </xf>
    <xf numFmtId="165" fontId="4" fillId="0" borderId="11" xfId="12" applyNumberFormat="1" applyFont="1" applyFill="1" applyBorder="1" applyAlignment="1">
      <alignment horizontal="right" vertical="center"/>
    </xf>
    <xf numFmtId="165" fontId="4" fillId="3" borderId="11" xfId="12" applyNumberFormat="1" applyFont="1" applyFill="1" applyBorder="1" applyAlignment="1">
      <alignment horizontal="right" vertical="center"/>
    </xf>
    <xf numFmtId="165" fontId="15" fillId="0" borderId="4" xfId="12" applyNumberFormat="1" applyFont="1" applyBorder="1" applyAlignment="1">
      <alignment vertical="center"/>
    </xf>
    <xf numFmtId="165" fontId="7" fillId="0" borderId="11" xfId="1" applyNumberFormat="1" applyFont="1" applyFill="1" applyBorder="1" applyAlignment="1">
      <alignment horizontal="right" vertical="center"/>
    </xf>
    <xf numFmtId="165" fontId="7" fillId="3" borderId="11" xfId="1" applyNumberFormat="1" applyFont="1" applyFill="1" applyBorder="1" applyAlignment="1">
      <alignment horizontal="right" vertical="center"/>
    </xf>
    <xf numFmtId="165" fontId="14" fillId="0" borderId="0" xfId="4" applyNumberFormat="1" applyFont="1" applyBorder="1" applyAlignment="1">
      <alignment horizontal="left" vertical="top"/>
    </xf>
    <xf numFmtId="165" fontId="4" fillId="0" borderId="0" xfId="12" applyNumberFormat="1" applyFont="1" applyFill="1" applyBorder="1" applyAlignment="1">
      <alignment horizontal="right" vertical="center"/>
    </xf>
    <xf numFmtId="165" fontId="4" fillId="0" borderId="0" xfId="3" applyNumberFormat="1" applyFont="1" applyBorder="1" applyAlignment="1">
      <alignment horizontal="left" vertical="center" wrapText="1" indent="1"/>
    </xf>
    <xf numFmtId="165" fontId="7" fillId="2" borderId="0" xfId="1" applyNumberFormat="1" applyFont="1" applyFill="1" applyBorder="1" applyAlignment="1">
      <alignment horizontal="right" vertical="center"/>
    </xf>
    <xf numFmtId="165" fontId="4" fillId="4" borderId="0" xfId="12" applyNumberFormat="1" applyFont="1" applyFill="1">
      <alignment vertical="center"/>
    </xf>
    <xf numFmtId="165" fontId="3" fillId="0" borderId="0" xfId="3" applyNumberFormat="1" applyFont="1" applyBorder="1" applyAlignment="1">
      <alignment horizontal="left" vertical="center"/>
    </xf>
    <xf numFmtId="165" fontId="31" fillId="0" borderId="0" xfId="5" applyNumberFormat="1" applyFont="1" applyFill="1"/>
    <xf numFmtId="165" fontId="16" fillId="0" borderId="0" xfId="5" applyNumberFormat="1" applyFont="1" applyFill="1" applyAlignment="1"/>
    <xf numFmtId="165" fontId="2" fillId="0" borderId="0" xfId="5" applyNumberFormat="1" applyFont="1" applyFill="1"/>
    <xf numFmtId="165" fontId="23" fillId="0" borderId="0" xfId="5" applyNumberFormat="1" applyFont="1"/>
    <xf numFmtId="165" fontId="31" fillId="0" borderId="0" xfId="5" applyNumberFormat="1" applyFont="1"/>
    <xf numFmtId="165" fontId="31" fillId="0" borderId="0" xfId="4" applyNumberFormat="1" applyFont="1" applyFill="1"/>
    <xf numFmtId="0" fontId="33" fillId="0" borderId="0" xfId="4" applyFont="1" applyFill="1"/>
    <xf numFmtId="0" fontId="34" fillId="0" borderId="0" xfId="4" applyFont="1" applyFill="1"/>
    <xf numFmtId="0" fontId="3" fillId="0" borderId="0" xfId="4" applyFont="1"/>
    <xf numFmtId="0" fontId="7" fillId="4" borderId="0" xfId="0" applyFont="1" applyFill="1" applyAlignment="1">
      <alignment horizontal="left" wrapText="1" indent="2"/>
    </xf>
    <xf numFmtId="0" fontId="7" fillId="4" borderId="0" xfId="0" applyFont="1" applyFill="1" applyAlignment="1">
      <alignment horizontal="left" indent="2"/>
    </xf>
    <xf numFmtId="165" fontId="7" fillId="0" borderId="10" xfId="9" applyNumberFormat="1" applyFont="1" applyFill="1" applyBorder="1" applyAlignment="1">
      <alignment horizontal="right" wrapText="1"/>
    </xf>
    <xf numFmtId="165" fontId="4" fillId="0" borderId="11" xfId="9" applyNumberFormat="1" applyFont="1" applyFill="1" applyBorder="1" applyAlignment="1">
      <alignment horizontal="right" wrapText="1"/>
    </xf>
    <xf numFmtId="165" fontId="4" fillId="3" borderId="11" xfId="9" applyNumberFormat="1" applyFont="1" applyFill="1" applyBorder="1" applyAlignment="1">
      <alignment horizontal="right" wrapText="1"/>
    </xf>
    <xf numFmtId="0" fontId="7" fillId="4" borderId="0" xfId="0" applyFont="1" applyFill="1"/>
    <xf numFmtId="165" fontId="4" fillId="0" borderId="8" xfId="4" applyNumberFormat="1" applyFont="1" applyBorder="1" applyAlignment="1">
      <alignment horizontal="right" wrapText="1"/>
    </xf>
    <xf numFmtId="165" fontId="4" fillId="3" borderId="0" xfId="4" applyNumberFormat="1" applyFont="1" applyFill="1" applyBorder="1" applyAlignment="1">
      <alignment horizontal="right" vertical="top"/>
    </xf>
    <xf numFmtId="165" fontId="5" fillId="0" borderId="0" xfId="4" applyNumberFormat="1" applyFont="1" applyFill="1" applyBorder="1" applyAlignment="1">
      <alignment horizontal="right" vertical="top"/>
    </xf>
    <xf numFmtId="165" fontId="3" fillId="3" borderId="0" xfId="4" applyNumberFormat="1" applyFont="1" applyFill="1" applyBorder="1" applyAlignment="1">
      <alignment horizontal="right" vertical="top"/>
    </xf>
    <xf numFmtId="165" fontId="15" fillId="4" borderId="13" xfId="0" applyNumberFormat="1" applyFont="1" applyFill="1" applyBorder="1" applyAlignment="1"/>
    <xf numFmtId="165" fontId="3" fillId="0" borderId="0" xfId="4" applyNumberFormat="1" applyFont="1" applyAlignment="1">
      <alignment vertical="top"/>
    </xf>
    <xf numFmtId="165" fontId="15" fillId="0" borderId="13" xfId="3" applyNumberFormat="1" applyFont="1" applyBorder="1" applyAlignment="1">
      <alignment horizontal="left" vertical="center"/>
    </xf>
    <xf numFmtId="165" fontId="4" fillId="0" borderId="0" xfId="4" applyNumberFormat="1" applyFont="1" applyBorder="1" applyAlignment="1">
      <alignment horizontal="left" vertical="top"/>
    </xf>
    <xf numFmtId="165" fontId="4" fillId="0" borderId="0" xfId="4" applyNumberFormat="1" applyFont="1" applyBorder="1" applyAlignment="1">
      <alignment vertical="top"/>
    </xf>
    <xf numFmtId="0" fontId="7" fillId="4" borderId="0" xfId="0" applyFont="1" applyFill="1" applyAlignment="1">
      <alignment vertical="top" wrapText="1"/>
    </xf>
    <xf numFmtId="165" fontId="4" fillId="0" borderId="0" xfId="4" applyNumberFormat="1" applyFont="1" applyBorder="1" applyAlignment="1">
      <alignment horizontal="left" vertical="top" indent="1"/>
    </xf>
    <xf numFmtId="0" fontId="7" fillId="4" borderId="0" xfId="0" applyFont="1" applyFill="1" applyAlignment="1">
      <alignment horizontal="left" vertical="top" indent="1"/>
    </xf>
    <xf numFmtId="165" fontId="15" fillId="0" borderId="0" xfId="12" applyNumberFormat="1" applyFont="1" applyFill="1" applyBorder="1" applyAlignment="1">
      <alignment vertical="center"/>
    </xf>
    <xf numFmtId="165" fontId="14" fillId="0" borderId="0" xfId="4" applyNumberFormat="1" applyFont="1" applyFill="1" applyBorder="1" applyAlignment="1">
      <alignment horizontal="left" vertical="top"/>
    </xf>
    <xf numFmtId="165" fontId="7" fillId="0" borderId="16" xfId="1" applyNumberFormat="1" applyFont="1" applyFill="1" applyBorder="1" applyAlignment="1">
      <alignment horizontal="right" wrapText="1"/>
    </xf>
    <xf numFmtId="165" fontId="7" fillId="3" borderId="16" xfId="1" applyNumberFormat="1" applyFont="1" applyFill="1" applyBorder="1" applyAlignment="1">
      <alignment horizontal="right" wrapText="1"/>
    </xf>
    <xf numFmtId="165" fontId="4" fillId="0" borderId="16" xfId="4" applyNumberFormat="1" applyFont="1" applyBorder="1" applyAlignment="1">
      <alignment horizontal="right" wrapText="1"/>
    </xf>
    <xf numFmtId="165" fontId="3" fillId="3" borderId="17" xfId="3" applyNumberFormat="1" applyFont="1" applyFill="1" applyBorder="1" applyAlignment="1">
      <alignment horizontal="left" vertical="center" wrapText="1"/>
    </xf>
    <xf numFmtId="165" fontId="15" fillId="0" borderId="16" xfId="12" applyNumberFormat="1" applyFont="1" applyBorder="1" applyAlignment="1">
      <alignment vertical="center" wrapText="1"/>
    </xf>
    <xf numFmtId="165" fontId="3" fillId="3" borderId="16" xfId="9" applyNumberFormat="1" applyFont="1" applyFill="1" applyBorder="1" applyAlignment="1">
      <alignment horizontal="right"/>
    </xf>
    <xf numFmtId="165" fontId="3" fillId="0" borderId="16" xfId="9" applyNumberFormat="1" applyFont="1" applyFill="1" applyBorder="1" applyAlignment="1">
      <alignment horizontal="right"/>
    </xf>
    <xf numFmtId="165" fontId="15" fillId="0" borderId="0" xfId="9" applyNumberFormat="1" applyFont="1" applyAlignment="1">
      <alignment horizontal="left" vertical="center" indent="1"/>
    </xf>
    <xf numFmtId="165" fontId="3" fillId="0" borderId="0" xfId="9" applyNumberFormat="1" applyFont="1" applyFill="1" applyBorder="1" applyAlignment="1">
      <alignment vertical="center"/>
    </xf>
    <xf numFmtId="165" fontId="4" fillId="0" borderId="0" xfId="9" applyNumberFormat="1" applyFont="1" applyFill="1" applyBorder="1" applyAlignment="1">
      <alignment horizontal="left" vertical="center"/>
    </xf>
    <xf numFmtId="165" fontId="4" fillId="0" borderId="0" xfId="9" applyNumberFormat="1" applyFont="1" applyFill="1" applyBorder="1" applyAlignment="1">
      <alignment vertical="center"/>
    </xf>
    <xf numFmtId="165" fontId="3" fillId="0" borderId="0" xfId="9" applyNumberFormat="1" applyFont="1" applyFill="1" applyBorder="1" applyAlignment="1">
      <alignment horizontal="left" vertical="center"/>
    </xf>
    <xf numFmtId="165" fontId="3" fillId="0" borderId="0" xfId="9" applyNumberFormat="1" applyFont="1" applyFill="1" applyBorder="1" applyAlignment="1">
      <alignment horizontal="left" vertical="center" indent="1"/>
    </xf>
    <xf numFmtId="165" fontId="4" fillId="0" borderId="0" xfId="9" applyNumberFormat="1" applyFont="1" applyFill="1" applyBorder="1" applyAlignment="1">
      <alignment horizontal="left" vertical="center" indent="2"/>
    </xf>
    <xf numFmtId="165" fontId="3" fillId="0" borderId="0" xfId="4" applyNumberFormat="1" applyFont="1" applyFill="1" applyBorder="1" applyAlignment="1">
      <alignment vertical="center"/>
    </xf>
    <xf numFmtId="165" fontId="3" fillId="0" borderId="0" xfId="4" applyNumberFormat="1" applyFont="1" applyFill="1" applyBorder="1" applyAlignment="1">
      <alignment vertical="center" wrapText="1"/>
    </xf>
    <xf numFmtId="165" fontId="4" fillId="0" borderId="0" xfId="4" applyNumberFormat="1" applyFont="1" applyFill="1" applyBorder="1" applyAlignment="1">
      <alignment horizontal="left" vertical="center" indent="1"/>
    </xf>
    <xf numFmtId="165" fontId="4" fillId="0" borderId="0" xfId="4" applyNumberFormat="1" applyFont="1" applyFill="1" applyBorder="1" applyAlignment="1">
      <alignment horizontal="left" vertical="center" wrapText="1" indent="1"/>
    </xf>
    <xf numFmtId="165" fontId="7" fillId="0" borderId="0" xfId="9" applyNumberFormat="1" applyFont="1" applyBorder="1" applyAlignment="1">
      <alignment horizontal="left" vertical="center" indent="2"/>
    </xf>
    <xf numFmtId="165" fontId="15" fillId="0" borderId="0" xfId="3" applyNumberFormat="1" applyFont="1" applyBorder="1" applyAlignment="1">
      <alignment horizontal="left" vertical="center" indent="1"/>
    </xf>
    <xf numFmtId="165" fontId="4" fillId="0" borderId="0" xfId="9" applyNumberFormat="1" applyFont="1" applyBorder="1" applyAlignment="1">
      <alignment horizontal="left" vertical="center" indent="2"/>
    </xf>
    <xf numFmtId="165" fontId="15" fillId="0" borderId="0" xfId="9" applyNumberFormat="1" applyFont="1" applyBorder="1" applyAlignment="1">
      <alignment horizontal="left" vertical="center" indent="1"/>
    </xf>
    <xf numFmtId="2" fontId="15" fillId="0" borderId="0" xfId="8" applyNumberFormat="1" applyFont="1" applyFill="1" applyAlignment="1">
      <alignment horizontal="left" vertical="center"/>
    </xf>
    <xf numFmtId="165" fontId="15" fillId="0" borderId="0" xfId="9" applyNumberFormat="1" applyFont="1" applyFill="1" applyBorder="1" applyAlignment="1">
      <alignment horizontal="left" vertical="center" indent="1"/>
    </xf>
    <xf numFmtId="165" fontId="15" fillId="0" borderId="0" xfId="9" applyNumberFormat="1" applyFont="1" applyFill="1" applyBorder="1" applyAlignment="1">
      <alignment horizontal="left" vertical="center"/>
    </xf>
    <xf numFmtId="165" fontId="3" fillId="0" borderId="0" xfId="5" applyNumberFormat="1" applyFont="1" applyFill="1" applyBorder="1" applyAlignment="1">
      <alignment vertical="center"/>
    </xf>
    <xf numFmtId="165" fontId="3" fillId="0" borderId="0" xfId="5" applyNumberFormat="1" applyFont="1" applyFill="1" applyBorder="1" applyAlignment="1">
      <alignment horizontal="left" vertical="center" indent="1"/>
    </xf>
    <xf numFmtId="165" fontId="4" fillId="0" borderId="0" xfId="5" applyNumberFormat="1" applyFont="1" applyFill="1" applyBorder="1" applyAlignment="1">
      <alignment horizontal="left" vertical="center" indent="2"/>
    </xf>
    <xf numFmtId="165" fontId="3" fillId="0" borderId="0" xfId="5" applyNumberFormat="1" applyFont="1" applyFill="1" applyBorder="1" applyAlignment="1">
      <alignment horizontal="left" vertical="center"/>
    </xf>
    <xf numFmtId="165" fontId="3" fillId="0" borderId="0" xfId="5" applyNumberFormat="1" applyFont="1" applyFill="1" applyAlignment="1">
      <alignment horizontal="left" vertical="center" wrapText="1"/>
    </xf>
    <xf numFmtId="165" fontId="4" fillId="0" borderId="0" xfId="5" applyNumberFormat="1" applyFont="1" applyFill="1" applyAlignment="1">
      <alignment vertical="center"/>
    </xf>
    <xf numFmtId="165" fontId="3" fillId="0" borderId="2" xfId="5" applyNumberFormat="1" applyFont="1" applyFill="1" applyBorder="1" applyAlignment="1">
      <alignment horizontal="left" vertical="center" wrapText="1"/>
    </xf>
    <xf numFmtId="0" fontId="4" fillId="0" borderId="1" xfId="4" applyFont="1" applyFill="1" applyBorder="1"/>
    <xf numFmtId="0" fontId="4" fillId="0" borderId="14" xfId="4" applyFont="1" applyFill="1" applyBorder="1" applyAlignment="1">
      <alignment horizontal="right" vertical="top" wrapText="1"/>
    </xf>
    <xf numFmtId="165" fontId="4" fillId="0" borderId="0" xfId="4" applyNumberFormat="1" applyFont="1" applyFill="1" applyBorder="1"/>
    <xf numFmtId="165" fontId="4" fillId="0" borderId="0" xfId="4" applyNumberFormat="1" applyFont="1" applyFill="1" applyBorder="1" applyAlignment="1">
      <alignment horizontal="right"/>
    </xf>
    <xf numFmtId="165" fontId="3" fillId="0" borderId="0" xfId="4" applyNumberFormat="1" applyFont="1" applyFill="1" applyBorder="1" applyAlignment="1">
      <alignment horizontal="left" vertical="center" wrapText="1" indent="1"/>
    </xf>
    <xf numFmtId="165" fontId="4" fillId="0" borderId="0" xfId="4" applyNumberFormat="1" applyFont="1" applyFill="1" applyBorder="1" applyAlignment="1">
      <alignment horizontal="left" vertical="center" wrapText="1" indent="2"/>
    </xf>
    <xf numFmtId="165" fontId="3" fillId="0" borderId="2" xfId="4" applyNumberFormat="1" applyFont="1" applyFill="1" applyBorder="1" applyAlignment="1">
      <alignment vertical="center"/>
    </xf>
    <xf numFmtId="0" fontId="31" fillId="0" borderId="0" xfId="4" applyFont="1" applyFill="1"/>
    <xf numFmtId="0" fontId="3" fillId="0" borderId="0" xfId="4" applyFont="1" applyFill="1" applyBorder="1" applyAlignment="1">
      <alignment horizontal="centerContinuous" vertical="center"/>
    </xf>
    <xf numFmtId="0" fontId="36" fillId="0" borderId="0" xfId="4" applyFont="1"/>
    <xf numFmtId="165" fontId="3" fillId="0" borderId="0" xfId="9" applyNumberFormat="1" applyFont="1" applyFill="1" applyBorder="1" applyAlignment="1">
      <alignment horizontal="left" vertical="center" wrapText="1"/>
    </xf>
    <xf numFmtId="165" fontId="3" fillId="0" borderId="13" xfId="9" applyNumberFormat="1" applyFont="1" applyFill="1" applyBorder="1" applyAlignment="1">
      <alignment horizontal="left" vertical="center" wrapText="1"/>
    </xf>
    <xf numFmtId="165" fontId="15" fillId="0" borderId="0" xfId="0" applyNumberFormat="1" applyFont="1" applyFill="1" applyBorder="1" applyAlignment="1">
      <alignment horizontal="left" vertical="top" wrapText="1"/>
    </xf>
    <xf numFmtId="165" fontId="7" fillId="0" borderId="0" xfId="9" applyNumberFormat="1" applyFont="1" applyFill="1" applyAlignment="1">
      <alignment horizontal="left" vertical="top" wrapText="1" indent="1"/>
    </xf>
    <xf numFmtId="165" fontId="15" fillId="0" borderId="18" xfId="0" applyNumberFormat="1" applyFont="1" applyFill="1" applyBorder="1" applyAlignment="1">
      <alignment horizontal="left" vertical="center" wrapText="1"/>
    </xf>
    <xf numFmtId="165" fontId="15" fillId="0" borderId="20" xfId="9" applyNumberFormat="1" applyFont="1" applyBorder="1" applyAlignment="1">
      <alignment horizontal="left" vertical="center" wrapText="1"/>
    </xf>
    <xf numFmtId="0" fontId="30" fillId="0" borderId="0" xfId="5" applyFont="1" applyFill="1" applyAlignment="1"/>
    <xf numFmtId="165" fontId="17" fillId="0" borderId="0" xfId="0" applyNumberFormat="1" applyFont="1" applyFill="1"/>
    <xf numFmtId="165" fontId="4" fillId="3" borderId="0" xfId="4" applyNumberFormat="1" applyFont="1" applyFill="1" applyBorder="1" applyAlignment="1">
      <alignment horizontal="right"/>
    </xf>
    <xf numFmtId="165" fontId="3" fillId="3" borderId="14" xfId="4" applyNumberFormat="1" applyFont="1" applyFill="1" applyBorder="1" applyAlignment="1">
      <alignment horizontal="right"/>
    </xf>
    <xf numFmtId="0" fontId="7" fillId="4" borderId="14" xfId="0" applyFont="1" applyFill="1" applyBorder="1" applyAlignment="1"/>
    <xf numFmtId="165" fontId="3" fillId="3" borderId="19" xfId="3" applyNumberFormat="1" applyFont="1" applyFill="1" applyBorder="1" applyAlignment="1">
      <alignment horizontal="left" vertical="center" wrapText="1"/>
    </xf>
    <xf numFmtId="165" fontId="15" fillId="0" borderId="0" xfId="0" applyNumberFormat="1" applyFont="1" applyFill="1" applyBorder="1" applyAlignment="1">
      <alignment horizontal="right"/>
    </xf>
    <xf numFmtId="165" fontId="3" fillId="0" borderId="2" xfId="0" applyNumberFormat="1" applyFont="1" applyFill="1" applyBorder="1" applyAlignment="1">
      <alignment horizontal="right" wrapText="1"/>
    </xf>
    <xf numFmtId="165" fontId="7" fillId="0" borderId="11" xfId="0" applyNumberFormat="1" applyFont="1" applyFill="1" applyBorder="1" applyAlignment="1">
      <alignment horizontal="right" wrapText="1"/>
    </xf>
    <xf numFmtId="165" fontId="7" fillId="3" borderId="11" xfId="0" applyNumberFormat="1" applyFont="1" applyFill="1" applyBorder="1" applyAlignment="1">
      <alignment horizontal="right" wrapText="1"/>
    </xf>
    <xf numFmtId="165" fontId="7" fillId="0" borderId="0" xfId="1" applyNumberFormat="1" applyFont="1" applyBorder="1" applyAlignment="1">
      <alignment horizontal="right" vertical="center"/>
    </xf>
    <xf numFmtId="165" fontId="15" fillId="0" borderId="5" xfId="1" applyNumberFormat="1" applyFont="1" applyBorder="1" applyAlignment="1">
      <alignment horizontal="right" vertical="center"/>
    </xf>
    <xf numFmtId="165" fontId="15" fillId="0" borderId="3" xfId="1" applyNumberFormat="1" applyFont="1" applyBorder="1" applyAlignment="1">
      <alignment horizontal="right" vertical="center"/>
    </xf>
    <xf numFmtId="165" fontId="7" fillId="0" borderId="0" xfId="1" applyNumberFormat="1" applyFont="1" applyFill="1" applyBorder="1" applyAlignment="1">
      <alignment horizontal="right"/>
    </xf>
    <xf numFmtId="165" fontId="7" fillId="0" borderId="0" xfId="1" applyNumberFormat="1" applyFont="1" applyBorder="1" applyAlignment="1">
      <alignment horizontal="right"/>
    </xf>
    <xf numFmtId="165" fontId="15" fillId="0" borderId="5" xfId="1" applyNumberFormat="1" applyFont="1" applyBorder="1" applyAlignment="1">
      <alignment horizontal="right"/>
    </xf>
    <xf numFmtId="165" fontId="15" fillId="0" borderId="3" xfId="1" applyNumberFormat="1" applyFont="1" applyBorder="1" applyAlignment="1">
      <alignment horizontal="right"/>
    </xf>
    <xf numFmtId="165" fontId="7" fillId="0" borderId="3" xfId="1" applyNumberFormat="1" applyFont="1" applyBorder="1" applyAlignment="1">
      <alignment horizontal="right"/>
    </xf>
    <xf numFmtId="165" fontId="7" fillId="0" borderId="15" xfId="1" applyNumberFormat="1" applyFont="1" applyBorder="1" applyAlignment="1">
      <alignment horizontal="right"/>
    </xf>
    <xf numFmtId="165" fontId="7" fillId="0" borderId="0" xfId="2" applyNumberFormat="1" applyFont="1" applyBorder="1" applyAlignment="1">
      <alignment horizontal="right"/>
    </xf>
    <xf numFmtId="165" fontId="15" fillId="0" borderId="11" xfId="1" applyNumberFormat="1" applyFont="1" applyBorder="1" applyAlignment="1">
      <alignment horizontal="right"/>
    </xf>
    <xf numFmtId="165" fontId="15" fillId="0" borderId="19" xfId="1" applyNumberFormat="1" applyFont="1" applyBorder="1" applyAlignment="1">
      <alignment horizontal="right"/>
    </xf>
    <xf numFmtId="165" fontId="7" fillId="3" borderId="0" xfId="1" applyNumberFormat="1" applyFont="1" applyFill="1" applyBorder="1" applyAlignment="1">
      <alignment horizontal="right" vertical="center"/>
    </xf>
    <xf numFmtId="165" fontId="15" fillId="3" borderId="5" xfId="1" applyNumberFormat="1" applyFont="1" applyFill="1" applyBorder="1" applyAlignment="1">
      <alignment horizontal="right" vertical="center"/>
    </xf>
    <xf numFmtId="165" fontId="15" fillId="0" borderId="12" xfId="1" applyNumberFormat="1" applyFont="1" applyBorder="1" applyAlignment="1">
      <alignment horizontal="right" vertical="center"/>
    </xf>
    <xf numFmtId="165" fontId="15" fillId="3" borderId="12" xfId="1" applyNumberFormat="1" applyFont="1" applyFill="1" applyBorder="1" applyAlignment="1">
      <alignment horizontal="right" vertical="center"/>
    </xf>
    <xf numFmtId="165" fontId="15" fillId="0" borderId="2" xfId="1" applyNumberFormat="1" applyFont="1" applyBorder="1" applyAlignment="1">
      <alignment horizontal="right"/>
    </xf>
    <xf numFmtId="165" fontId="15" fillId="3" borderId="2" xfId="1" applyNumberFormat="1" applyFont="1" applyFill="1" applyBorder="1" applyAlignment="1">
      <alignment horizontal="right"/>
    </xf>
    <xf numFmtId="165" fontId="15" fillId="3" borderId="3" xfId="1" applyNumberFormat="1" applyFont="1" applyFill="1" applyBorder="1" applyAlignment="1">
      <alignment horizontal="right" vertical="center"/>
    </xf>
    <xf numFmtId="165" fontId="15" fillId="0" borderId="14" xfId="1" applyNumberFormat="1" applyFont="1" applyBorder="1" applyAlignment="1">
      <alignment horizontal="right"/>
    </xf>
    <xf numFmtId="165" fontId="15" fillId="3" borderId="14" xfId="1" applyNumberFormat="1" applyFont="1" applyFill="1" applyBorder="1" applyAlignment="1">
      <alignment horizontal="right"/>
    </xf>
    <xf numFmtId="165" fontId="15" fillId="0" borderId="4" xfId="1" applyNumberFormat="1" applyFont="1" applyBorder="1" applyAlignment="1">
      <alignment horizontal="right"/>
    </xf>
    <xf numFmtId="165" fontId="15" fillId="3" borderId="4" xfId="1" applyNumberFormat="1" applyFont="1" applyFill="1" applyBorder="1" applyAlignment="1">
      <alignment horizontal="right"/>
    </xf>
    <xf numFmtId="165" fontId="15" fillId="0" borderId="12" xfId="1" applyNumberFormat="1" applyFont="1" applyBorder="1" applyAlignment="1">
      <alignment horizontal="right"/>
    </xf>
    <xf numFmtId="165" fontId="15" fillId="3" borderId="12" xfId="1" applyNumberFormat="1" applyFont="1" applyFill="1" applyBorder="1" applyAlignment="1">
      <alignment horizontal="right"/>
    </xf>
    <xf numFmtId="165" fontId="4" fillId="0" borderId="0" xfId="2" applyNumberFormat="1" applyFont="1" applyFill="1" applyBorder="1" applyAlignment="1">
      <alignment horizontal="right"/>
    </xf>
    <xf numFmtId="165" fontId="4" fillId="3" borderId="0" xfId="2" applyNumberFormat="1" applyFont="1" applyFill="1" applyBorder="1" applyAlignment="1">
      <alignment horizontal="right"/>
    </xf>
    <xf numFmtId="165" fontId="3" fillId="0" borderId="6" xfId="2" applyNumberFormat="1" applyFont="1" applyFill="1" applyBorder="1" applyAlignment="1">
      <alignment horizontal="right"/>
    </xf>
    <xf numFmtId="165" fontId="3" fillId="3" borderId="6" xfId="2" applyNumberFormat="1" applyFont="1" applyFill="1" applyBorder="1" applyAlignment="1">
      <alignment horizontal="right"/>
    </xf>
    <xf numFmtId="165" fontId="23" fillId="0" borderId="0" xfId="5" applyNumberFormat="1" applyFont="1" applyFill="1" applyAlignment="1">
      <alignment horizontal="right"/>
    </xf>
    <xf numFmtId="165" fontId="4" fillId="0" borderId="0" xfId="5" applyNumberFormat="1" applyFont="1" applyFill="1" applyAlignment="1">
      <alignment horizontal="right"/>
    </xf>
    <xf numFmtId="165" fontId="3" fillId="0" borderId="14" xfId="5" applyNumberFormat="1" applyFont="1" applyFill="1" applyBorder="1" applyAlignment="1">
      <alignment horizontal="right"/>
    </xf>
    <xf numFmtId="165" fontId="3" fillId="3" borderId="14" xfId="2" applyNumberFormat="1" applyFont="1" applyFill="1" applyBorder="1" applyAlignment="1">
      <alignment horizontal="right"/>
    </xf>
    <xf numFmtId="165" fontId="3" fillId="0" borderId="6" xfId="4" applyNumberFormat="1" applyFont="1" applyFill="1" applyBorder="1" applyAlignment="1">
      <alignment horizontal="right"/>
    </xf>
    <xf numFmtId="165" fontId="3" fillId="0" borderId="1" xfId="4" applyNumberFormat="1" applyFont="1" applyFill="1" applyBorder="1" applyAlignment="1">
      <alignment horizontal="right"/>
    </xf>
    <xf numFmtId="165" fontId="4" fillId="0" borderId="0" xfId="12" applyNumberFormat="1" applyFont="1" applyBorder="1" applyAlignment="1">
      <alignment horizontal="left" vertical="justify" indent="1"/>
    </xf>
    <xf numFmtId="165" fontId="3" fillId="0" borderId="0" xfId="12" applyNumberFormat="1" applyFont="1" applyBorder="1" applyAlignment="1">
      <alignment horizontal="left" vertical="justify" wrapText="1"/>
    </xf>
    <xf numFmtId="165" fontId="4" fillId="3" borderId="0" xfId="12" applyNumberFormat="1" applyFont="1" applyFill="1" applyBorder="1" applyAlignment="1">
      <alignment horizontal="right"/>
    </xf>
    <xf numFmtId="165" fontId="4" fillId="0" borderId="0" xfId="12" applyNumberFormat="1" applyFont="1" applyBorder="1" applyAlignment="1"/>
    <xf numFmtId="165" fontId="15" fillId="0" borderId="7" xfId="1" applyNumberFormat="1" applyFont="1" applyFill="1" applyBorder="1" applyAlignment="1">
      <alignment horizontal="right"/>
    </xf>
    <xf numFmtId="165" fontId="3" fillId="3" borderId="7" xfId="12" applyNumberFormat="1" applyFont="1" applyFill="1" applyBorder="1" applyAlignment="1">
      <alignment horizontal="right"/>
    </xf>
    <xf numFmtId="165" fontId="15" fillId="0" borderId="11" xfId="1" applyNumberFormat="1" applyFont="1" applyFill="1" applyBorder="1" applyAlignment="1">
      <alignment horizontal="right"/>
    </xf>
    <xf numFmtId="165" fontId="15" fillId="0" borderId="0" xfId="1" applyNumberFormat="1" applyFont="1" applyFill="1" applyBorder="1" applyAlignment="1">
      <alignment horizontal="right"/>
    </xf>
    <xf numFmtId="165" fontId="4" fillId="0" borderId="0" xfId="12" applyNumberFormat="1" applyFont="1" applyBorder="1" applyAlignment="1">
      <alignment horizontal="left" wrapText="1" indent="1"/>
    </xf>
    <xf numFmtId="0" fontId="4" fillId="0" borderId="0" xfId="4" applyFont="1" applyBorder="1" applyAlignment="1">
      <alignment horizontal="left" wrapText="1"/>
    </xf>
    <xf numFmtId="167" fontId="4" fillId="3" borderId="0" xfId="4" applyNumberFormat="1" applyFont="1" applyFill="1" applyBorder="1" applyAlignment="1"/>
    <xf numFmtId="166" fontId="3" fillId="3" borderId="0" xfId="4" applyNumberFormat="1" applyFont="1" applyFill="1" applyBorder="1" applyAlignment="1"/>
    <xf numFmtId="166" fontId="3" fillId="3" borderId="21" xfId="4" applyNumberFormat="1" applyFont="1" applyFill="1" applyBorder="1" applyAlignment="1"/>
    <xf numFmtId="166" fontId="3" fillId="2" borderId="21" xfId="4" applyNumberFormat="1" applyFont="1" applyFill="1" applyBorder="1" applyAlignment="1">
      <alignment horizontal="right"/>
    </xf>
    <xf numFmtId="166" fontId="3" fillId="3" borderId="21" xfId="4" applyNumberFormat="1" applyFont="1" applyFill="1" applyBorder="1" applyAlignment="1">
      <alignment horizontal="right"/>
    </xf>
    <xf numFmtId="166" fontId="3" fillId="0" borderId="21" xfId="4" applyNumberFormat="1" applyFont="1" applyFill="1" applyBorder="1" applyAlignment="1">
      <alignment horizontal="right"/>
    </xf>
    <xf numFmtId="165" fontId="3" fillId="0" borderId="0" xfId="9" applyNumberFormat="1" applyFont="1" applyFill="1" applyBorder="1" applyAlignment="1">
      <alignment vertical="center" wrapText="1"/>
    </xf>
    <xf numFmtId="165" fontId="4" fillId="0" borderId="0" xfId="9" applyNumberFormat="1" applyFont="1" applyFill="1" applyBorder="1" applyAlignment="1">
      <alignment horizontal="left" vertical="center" wrapText="1" indent="1"/>
    </xf>
    <xf numFmtId="165" fontId="3" fillId="3" borderId="11" xfId="12" applyNumberFormat="1" applyFont="1" applyFill="1" applyBorder="1" applyAlignment="1">
      <alignment horizontal="right"/>
    </xf>
    <xf numFmtId="165" fontId="5" fillId="0" borderId="19" xfId="4" applyNumberFormat="1" applyFont="1" applyFill="1" applyBorder="1" applyAlignment="1">
      <alignment horizontal="right" wrapText="1"/>
    </xf>
    <xf numFmtId="165" fontId="4" fillId="0" borderId="19" xfId="4" applyNumberFormat="1" applyFont="1" applyFill="1" applyBorder="1" applyAlignment="1">
      <alignment horizontal="right" wrapText="1"/>
    </xf>
    <xf numFmtId="165" fontId="4" fillId="3" borderId="19" xfId="4" applyNumberFormat="1" applyFont="1" applyFill="1" applyBorder="1" applyAlignment="1">
      <alignment horizontal="right" wrapText="1"/>
    </xf>
    <xf numFmtId="165" fontId="4" fillId="3" borderId="14" xfId="4" applyNumberFormat="1" applyFont="1" applyFill="1" applyBorder="1" applyAlignment="1">
      <alignment horizontal="right"/>
    </xf>
    <xf numFmtId="165" fontId="18" fillId="4" borderId="14" xfId="0" applyNumberFormat="1" applyFont="1" applyFill="1" applyBorder="1"/>
    <xf numFmtId="165" fontId="18" fillId="4" borderId="13" xfId="0" applyNumberFormat="1" applyFont="1" applyFill="1" applyBorder="1" applyAlignment="1"/>
    <xf numFmtId="165" fontId="3" fillId="3" borderId="22" xfId="4" applyNumberFormat="1" applyFont="1" applyFill="1" applyBorder="1" applyAlignment="1">
      <alignment horizontal="right"/>
    </xf>
    <xf numFmtId="165" fontId="7" fillId="0" borderId="0" xfId="9" applyNumberFormat="1" applyFont="1" applyBorder="1" applyAlignment="1">
      <alignment vertical="center"/>
    </xf>
    <xf numFmtId="165" fontId="15" fillId="0" borderId="0" xfId="1" applyNumberFormat="1" applyFont="1" applyFill="1" applyBorder="1" applyAlignment="1">
      <alignment vertical="center"/>
    </xf>
    <xf numFmtId="0" fontId="7" fillId="4" borderId="0" xfId="0" applyFont="1" applyFill="1" applyAlignment="1">
      <alignment horizontal="left" vertical="top" wrapText="1"/>
    </xf>
    <xf numFmtId="0" fontId="7" fillId="4" borderId="0" xfId="0" applyFont="1" applyFill="1" applyAlignment="1">
      <alignment horizontal="left"/>
    </xf>
    <xf numFmtId="0" fontId="7" fillId="4" borderId="0" xfId="0" applyFont="1" applyFill="1" applyAlignment="1">
      <alignment horizontal="left" wrapText="1"/>
    </xf>
    <xf numFmtId="0" fontId="7" fillId="4" borderId="0" xfId="0" applyFont="1" applyFill="1" applyAlignment="1">
      <alignment horizontal="left" vertical="top"/>
    </xf>
    <xf numFmtId="0" fontId="7" fillId="4" borderId="0" xfId="0" applyFont="1" applyFill="1"/>
    <xf numFmtId="0" fontId="0" fillId="0" borderId="0" xfId="0" applyAlignment="1">
      <alignment wrapText="1"/>
    </xf>
    <xf numFmtId="165" fontId="15" fillId="0" borderId="19" xfId="12" applyNumberFormat="1" applyFont="1" applyBorder="1" applyAlignment="1">
      <alignment horizontal="left" vertical="center" wrapText="1"/>
    </xf>
    <xf numFmtId="165" fontId="7" fillId="0" borderId="1" xfId="0" applyNumberFormat="1" applyFont="1" applyFill="1" applyBorder="1" applyAlignment="1">
      <alignment horizontal="left" vertical="top" wrapText="1"/>
    </xf>
    <xf numFmtId="0" fontId="15" fillId="0" borderId="0" xfId="8" applyFont="1" applyBorder="1" applyAlignment="1">
      <alignment horizontal="left" vertical="center" wrapText="1"/>
    </xf>
    <xf numFmtId="165" fontId="7" fillId="0" borderId="0" xfId="9" applyNumberFormat="1" applyFont="1" applyBorder="1" applyAlignment="1">
      <alignment horizontal="left" vertical="center"/>
    </xf>
    <xf numFmtId="0" fontId="35" fillId="0" borderId="0" xfId="0" applyFont="1" applyAlignment="1">
      <alignment horizontal="left"/>
    </xf>
    <xf numFmtId="0" fontId="4" fillId="0" borderId="0" xfId="4" applyFont="1" applyFill="1" applyAlignment="1">
      <alignment wrapText="1"/>
    </xf>
    <xf numFmtId="165" fontId="7" fillId="0" borderId="0" xfId="3" applyNumberFormat="1" applyFont="1" applyBorder="1" applyAlignment="1">
      <alignment horizontal="left" vertical="center" wrapText="1" indent="3"/>
    </xf>
  </cellXfs>
  <cellStyles count="14">
    <cellStyle name="Comma 2" xfId="1"/>
    <cellStyle name="Comma 3" xfId="2"/>
    <cellStyle name="Headings" xfId="3"/>
    <cellStyle name="Normal" xfId="0" builtinId="0"/>
    <cellStyle name="Normal 2" xfId="4"/>
    <cellStyle name="Normal 2 2" xfId="5"/>
    <cellStyle name="Normal 2 2 2" xfId="6"/>
    <cellStyle name="Normal 3" xfId="7"/>
    <cellStyle name="Normal 3 2" xfId="12"/>
    <cellStyle name="Normal 4" xfId="8"/>
    <cellStyle name="Normal 4 2" xfId="9"/>
    <cellStyle name="Normal 5" xfId="10"/>
    <cellStyle name="Normal 5 2" xfId="11"/>
    <cellStyle name="Normal 6" xfId="1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6600"/>
      <color rgb="FFE6E6E6"/>
      <color rgb="FFE6E617"/>
      <color rgb="FFFAFA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0</xdr:col>
      <xdr:colOff>0</xdr:colOff>
      <xdr:row>33</xdr:row>
      <xdr:rowOff>66675</xdr:rowOff>
    </xdr:from>
    <xdr:to>
      <xdr:col>2</xdr:col>
      <xdr:colOff>0</xdr:colOff>
      <xdr:row>48</xdr:row>
      <xdr:rowOff>83820</xdr:rowOff>
    </xdr:to>
    <xdr:sp macro="" textlink="">
      <xdr:nvSpPr>
        <xdr:cNvPr id="2" name="TextBox 1"/>
        <xdr:cNvSpPr txBox="1"/>
      </xdr:nvSpPr>
      <xdr:spPr>
        <a:xfrm>
          <a:off x="0" y="8555355"/>
          <a:ext cx="4476749" cy="2105025"/>
        </a:xfrm>
        <a:prstGeom prst="rect">
          <a:avLst/>
        </a:prstGeom>
        <a:ln/>
      </xdr:spPr>
      <xdr:style>
        <a:lnRef idx="2">
          <a:schemeClr val="accent2"/>
        </a:lnRef>
        <a:fillRef idx="1">
          <a:schemeClr val="lt1"/>
        </a:fillRef>
        <a:effectRef idx="0">
          <a:schemeClr val="accent2"/>
        </a:effectRef>
        <a:fontRef idx="minor">
          <a:schemeClr val="dk1"/>
        </a:fontRef>
      </xdr:style>
      <xdr:txBody>
        <a:bodyPr vertOverflow="clip" wrap="square" rtlCol="0" anchor="t"/>
        <a:lstStyle/>
        <a:p>
          <a:r>
            <a:rPr lang="en-AU" sz="1000" b="1">
              <a:solidFill>
                <a:srgbClr val="FF0000"/>
              </a:solidFill>
            </a:rPr>
            <a:t>Estimated operating expenditure</a:t>
          </a:r>
          <a:r>
            <a:rPr lang="en-AU" sz="1000" b="1" baseline="0">
              <a:solidFill>
                <a:srgbClr val="FF0000"/>
              </a:solidFill>
            </a:rPr>
            <a:t> in income statement for heritage and cultural assets</a:t>
          </a:r>
        </a:p>
        <a:p>
          <a:r>
            <a:rPr lang="en-AU" sz="1000" baseline="0">
              <a:solidFill>
                <a:srgbClr val="FF0000"/>
              </a:solidFill>
            </a:rPr>
            <a:t>Commentary only: not for inclusion in PAES table</a:t>
          </a:r>
        </a:p>
        <a:p>
          <a:r>
            <a:rPr lang="en-AU" sz="900" baseline="0">
              <a:solidFill>
                <a:srgbClr val="FF0000"/>
              </a:solidFill>
            </a:rPr>
            <a:t>Only the following collection institutions need to complete this section:</a:t>
          </a:r>
        </a:p>
        <a:p>
          <a:pPr lvl="1"/>
          <a:r>
            <a:rPr lang="en-AU" sz="900" baseline="0">
              <a:solidFill>
                <a:srgbClr val="FF0000"/>
              </a:solidFill>
            </a:rPr>
            <a:t>Australian Institute of Aboriginal and Torres Strait Islander Studies</a:t>
          </a:r>
        </a:p>
        <a:p>
          <a:pPr lvl="1"/>
          <a:r>
            <a:rPr lang="en-AU" sz="900" baseline="0">
              <a:solidFill>
                <a:srgbClr val="FF0000"/>
              </a:solidFill>
            </a:rPr>
            <a:t>Australian War Memorial</a:t>
          </a:r>
        </a:p>
        <a:p>
          <a:pPr lvl="1"/>
          <a:r>
            <a:rPr lang="en-AU" sz="900" baseline="0">
              <a:solidFill>
                <a:srgbClr val="FF0000"/>
              </a:solidFill>
            </a:rPr>
            <a:t>National Archives of Australia</a:t>
          </a:r>
        </a:p>
        <a:p>
          <a:pPr lvl="1"/>
          <a:r>
            <a:rPr lang="en-AU" sz="900" baseline="0">
              <a:solidFill>
                <a:srgbClr val="FF0000"/>
              </a:solidFill>
            </a:rPr>
            <a:t>National Film and Sound Archives</a:t>
          </a:r>
        </a:p>
        <a:p>
          <a:pPr lvl="1"/>
          <a:r>
            <a:rPr lang="en-AU" sz="900" baseline="0">
              <a:solidFill>
                <a:srgbClr val="FF0000"/>
              </a:solidFill>
            </a:rPr>
            <a:t>National Gallery of Australia</a:t>
          </a:r>
        </a:p>
        <a:p>
          <a:pPr lvl="1"/>
          <a:r>
            <a:rPr lang="en-AU" sz="900" baseline="0">
              <a:solidFill>
                <a:srgbClr val="FF0000"/>
              </a:solidFill>
            </a:rPr>
            <a:t>Nationa Portrait Gallery</a:t>
          </a:r>
        </a:p>
        <a:p>
          <a:pPr lvl="1"/>
          <a:r>
            <a:rPr lang="en-AU" sz="900" baseline="0">
              <a:solidFill>
                <a:srgbClr val="FF0000"/>
              </a:solidFill>
            </a:rPr>
            <a:t>National Library of Australia</a:t>
          </a:r>
        </a:p>
        <a:p>
          <a:pPr lvl="1"/>
          <a:r>
            <a:rPr lang="en-AU" sz="900" baseline="0">
              <a:solidFill>
                <a:srgbClr val="FF0000"/>
              </a:solidFill>
            </a:rPr>
            <a:t>Australian National Maritime Museum</a:t>
          </a:r>
        </a:p>
        <a:p>
          <a:pPr lvl="1"/>
          <a:r>
            <a:rPr lang="en-AU" sz="900" baseline="0">
              <a:solidFill>
                <a:srgbClr val="FF0000"/>
              </a:solidFill>
            </a:rPr>
            <a:t>National Museum of Australia</a:t>
          </a:r>
        </a:p>
        <a:p>
          <a:pPr lvl="1"/>
          <a:r>
            <a:rPr lang="en-AU" sz="900" baseline="0">
              <a:solidFill>
                <a:srgbClr val="FF0000"/>
              </a:solidFill>
            </a:rPr>
            <a:t>Old Parliament House</a:t>
          </a:r>
          <a:endParaRPr lang="en-AU" sz="900">
            <a:solidFill>
              <a:srgbClr val="FF0000"/>
            </a:solidFil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92D050"/>
    <pageSetUpPr fitToPage="1"/>
  </sheetPr>
  <dimension ref="A1:L43"/>
  <sheetViews>
    <sheetView showGridLines="0" zoomScaleNormal="100" zoomScaleSheetLayoutView="115" workbookViewId="0">
      <selection activeCell="E12" sqref="E12"/>
    </sheetView>
  </sheetViews>
  <sheetFormatPr defaultColWidth="9.19921875" defaultRowHeight="11.25" customHeight="1" x14ac:dyDescent="0.2"/>
  <cols>
    <col min="1" max="1" width="37.69921875" style="182" customWidth="1"/>
    <col min="2" max="2" width="10.796875" style="182" customWidth="1"/>
    <col min="3" max="3" width="6.69921875" style="182" customWidth="1"/>
    <col min="4" max="4" width="7.69921875" style="182" customWidth="1"/>
    <col min="5" max="5" width="8.5" style="182" customWidth="1"/>
    <col min="6" max="6" width="9.19921875" style="182"/>
    <col min="7" max="13" width="9.19921875" style="182" customWidth="1"/>
    <col min="14" max="16384" width="9.19921875" style="182"/>
  </cols>
  <sheetData>
    <row r="1" spans="1:12" ht="10.4" x14ac:dyDescent="0.2">
      <c r="A1" s="246" t="s">
        <v>80</v>
      </c>
      <c r="B1" s="240"/>
      <c r="C1" s="240"/>
      <c r="D1" s="240"/>
      <c r="E1" s="240"/>
    </row>
    <row r="2" spans="1:12" ht="10.4" x14ac:dyDescent="0.2">
      <c r="A2" s="246" t="s">
        <v>113</v>
      </c>
      <c r="B2" s="240"/>
      <c r="C2" s="240"/>
      <c r="D2" s="240"/>
      <c r="E2" s="240"/>
    </row>
    <row r="3" spans="1:12" ht="10.4" x14ac:dyDescent="0.2"/>
    <row r="4" spans="1:12" ht="62.25" x14ac:dyDescent="0.2">
      <c r="A4" s="183"/>
      <c r="B4" s="367" t="s">
        <v>129</v>
      </c>
      <c r="C4" s="368" t="s">
        <v>130</v>
      </c>
      <c r="D4" s="241" t="s">
        <v>131</v>
      </c>
      <c r="E4" s="369" t="s">
        <v>132</v>
      </c>
      <c r="G4" s="303"/>
    </row>
    <row r="5" spans="1:12" ht="10.4" x14ac:dyDescent="0.2">
      <c r="A5" s="184" t="s">
        <v>4</v>
      </c>
      <c r="B5" s="243"/>
      <c r="C5" s="185"/>
      <c r="D5" s="185"/>
      <c r="E5" s="244"/>
    </row>
    <row r="6" spans="1:12" ht="11.25" customHeight="1" x14ac:dyDescent="0.2">
      <c r="A6" s="186" t="s">
        <v>160</v>
      </c>
      <c r="B6" s="185"/>
      <c r="C6" s="185"/>
      <c r="D6" s="185"/>
      <c r="E6" s="242"/>
      <c r="L6" s="187"/>
    </row>
    <row r="7" spans="1:12" ht="10.4" x14ac:dyDescent="0.2">
      <c r="A7" s="235" t="s">
        <v>170</v>
      </c>
      <c r="B7" s="185">
        <f>542+200</f>
        <v>742</v>
      </c>
      <c r="C7" s="191">
        <v>1039</v>
      </c>
      <c r="D7" s="185">
        <v>0</v>
      </c>
      <c r="E7" s="305">
        <f>SUM(C7:D7)</f>
        <v>1039</v>
      </c>
      <c r="L7" s="187"/>
    </row>
    <row r="8" spans="1:12" ht="10.4" x14ac:dyDescent="0.2">
      <c r="A8" s="236" t="s">
        <v>2</v>
      </c>
      <c r="B8" s="185">
        <v>3118</v>
      </c>
      <c r="C8" s="191">
        <v>3157</v>
      </c>
      <c r="D8" s="185">
        <v>3662</v>
      </c>
      <c r="E8" s="305">
        <f>SUM(C8:D8)</f>
        <v>6819</v>
      </c>
      <c r="G8" s="188"/>
    </row>
    <row r="9" spans="1:12" ht="10.4" x14ac:dyDescent="0.2">
      <c r="A9" s="236" t="s">
        <v>171</v>
      </c>
      <c r="B9" s="185">
        <v>114</v>
      </c>
      <c r="C9" s="191">
        <v>0</v>
      </c>
      <c r="D9" s="185">
        <v>0</v>
      </c>
      <c r="E9" s="305">
        <f>SUM(C9:D9)</f>
        <v>0</v>
      </c>
    </row>
    <row r="10" spans="1:12" ht="10.4" x14ac:dyDescent="0.2">
      <c r="A10" s="236" t="s">
        <v>172</v>
      </c>
      <c r="B10" s="304">
        <v>25</v>
      </c>
      <c r="C10" s="191">
        <v>25</v>
      </c>
      <c r="D10" s="185">
        <v>11560</v>
      </c>
      <c r="E10" s="305">
        <f>SUM(C10:D10)</f>
        <v>11585</v>
      </c>
    </row>
    <row r="11" spans="1:12" ht="11.25" customHeight="1" x14ac:dyDescent="0.2">
      <c r="A11" s="189" t="s">
        <v>102</v>
      </c>
      <c r="B11" s="190">
        <f>SUM(B5:B10)</f>
        <v>3999</v>
      </c>
      <c r="C11" s="190">
        <f>SUM(C6:C10)</f>
        <v>4221</v>
      </c>
      <c r="D11" s="190">
        <f>SUM(D6:D10)</f>
        <v>15222</v>
      </c>
      <c r="E11" s="370">
        <f>SUM(E6:E10)</f>
        <v>19443</v>
      </c>
    </row>
    <row r="12" spans="1:12" ht="11.95" customHeight="1" x14ac:dyDescent="0.2">
      <c r="A12" s="192" t="s">
        <v>103</v>
      </c>
      <c r="B12" s="371">
        <f t="shared" ref="B12:E13" si="0">+B11</f>
        <v>3999</v>
      </c>
      <c r="C12" s="193">
        <f t="shared" si="0"/>
        <v>4221</v>
      </c>
      <c r="D12" s="193">
        <f t="shared" si="0"/>
        <v>15222</v>
      </c>
      <c r="E12" s="306">
        <f t="shared" si="0"/>
        <v>19443</v>
      </c>
    </row>
    <row r="13" spans="1:12" ht="10.4" x14ac:dyDescent="0.2">
      <c r="A13" s="195" t="s">
        <v>169</v>
      </c>
      <c r="B13" s="372">
        <f t="shared" si="0"/>
        <v>3999</v>
      </c>
      <c r="C13" s="245">
        <f t="shared" si="0"/>
        <v>4221</v>
      </c>
      <c r="D13" s="245">
        <f t="shared" si="0"/>
        <v>15222</v>
      </c>
      <c r="E13" s="306">
        <f t="shared" si="0"/>
        <v>19443</v>
      </c>
    </row>
    <row r="14" spans="1:12" ht="3.35" customHeight="1" x14ac:dyDescent="0.2">
      <c r="B14" s="196"/>
      <c r="C14" s="196"/>
      <c r="D14" s="196"/>
      <c r="E14" s="307"/>
    </row>
    <row r="15" spans="1:12" ht="10.4" x14ac:dyDescent="0.2">
      <c r="A15" s="183"/>
      <c r="D15" s="197" t="s">
        <v>115</v>
      </c>
      <c r="E15" s="198" t="s">
        <v>114</v>
      </c>
    </row>
    <row r="16" spans="1:12" ht="10.4" x14ac:dyDescent="0.2">
      <c r="A16" s="199" t="s">
        <v>104</v>
      </c>
      <c r="B16" s="200"/>
      <c r="C16" s="200"/>
      <c r="D16" s="200">
        <v>14</v>
      </c>
      <c r="E16" s="201">
        <v>26</v>
      </c>
      <c r="G16" s="194"/>
    </row>
    <row r="17" spans="1:7" ht="10.4" x14ac:dyDescent="0.2"/>
    <row r="18" spans="1:7" ht="10.4" x14ac:dyDescent="0.2"/>
    <row r="19" spans="1:7" ht="10.4" x14ac:dyDescent="0.2">
      <c r="A19" s="377" t="s">
        <v>105</v>
      </c>
      <c r="B19" s="377"/>
      <c r="C19" s="377"/>
      <c r="D19" s="377"/>
      <c r="E19" s="377"/>
    </row>
    <row r="20" spans="1:7" ht="10.4" x14ac:dyDescent="0.2">
      <c r="A20" s="378" t="s">
        <v>106</v>
      </c>
      <c r="B20" s="378"/>
      <c r="C20" s="378"/>
      <c r="D20" s="378"/>
      <c r="E20" s="378"/>
    </row>
    <row r="21" spans="1:7" ht="10.4" x14ac:dyDescent="0.2"/>
    <row r="22" spans="1:7" ht="11.25" customHeight="1" x14ac:dyDescent="0.2">
      <c r="A22" s="376" t="s">
        <v>116</v>
      </c>
      <c r="B22" s="376"/>
      <c r="C22" s="376"/>
      <c r="D22" s="376"/>
      <c r="E22" s="376"/>
    </row>
    <row r="23" spans="1:7" ht="15" customHeight="1" x14ac:dyDescent="0.2">
      <c r="A23" s="379" t="s">
        <v>187</v>
      </c>
      <c r="B23" s="379"/>
      <c r="C23" s="379"/>
      <c r="D23" s="379"/>
      <c r="E23" s="379"/>
      <c r="G23" s="202"/>
    </row>
    <row r="24" spans="1:7" ht="33.450000000000003" customHeight="1" x14ac:dyDescent="0.2">
      <c r="A24" s="376" t="s">
        <v>188</v>
      </c>
      <c r="B24" s="376"/>
      <c r="C24" s="376"/>
      <c r="D24" s="376"/>
      <c r="E24" s="376"/>
    </row>
    <row r="25" spans="1:7" ht="33.700000000000003" customHeight="1" x14ac:dyDescent="0.2"/>
    <row r="26" spans="1:7" ht="11.25" customHeight="1" x14ac:dyDescent="0.2">
      <c r="A26" s="379"/>
      <c r="B26" s="379"/>
      <c r="C26" s="379"/>
      <c r="D26" s="379"/>
      <c r="E26" s="379"/>
    </row>
    <row r="27" spans="1:7" ht="33.299999999999997" customHeight="1" x14ac:dyDescent="0.2">
      <c r="A27" s="376"/>
      <c r="B27" s="376"/>
      <c r="C27" s="376"/>
      <c r="D27" s="376"/>
      <c r="E27" s="376"/>
    </row>
    <row r="28" spans="1:7" ht="11.25" customHeight="1" x14ac:dyDescent="0.2">
      <c r="A28" s="380"/>
      <c r="B28" s="380"/>
      <c r="C28" s="380"/>
      <c r="D28" s="380"/>
      <c r="E28" s="380"/>
    </row>
    <row r="29" spans="1:7" ht="16.149999999999999" customHeight="1" x14ac:dyDescent="0.2">
      <c r="A29" s="376"/>
      <c r="B29" s="376"/>
      <c r="C29" s="376"/>
      <c r="D29" s="376"/>
      <c r="E29" s="376"/>
    </row>
    <row r="30" spans="1:7" ht="33.700000000000003" customHeight="1" x14ac:dyDescent="0.2">
      <c r="A30" s="376"/>
      <c r="B30" s="376"/>
      <c r="C30" s="376"/>
      <c r="D30" s="376"/>
      <c r="E30" s="376"/>
    </row>
    <row r="31" spans="1:7" ht="25.5" customHeight="1" x14ac:dyDescent="0.2">
      <c r="A31" s="376"/>
      <c r="B31" s="376"/>
      <c r="C31" s="376"/>
      <c r="D31" s="376"/>
      <c r="E31" s="376"/>
    </row>
    <row r="32" spans="1:7" ht="75.75" customHeight="1" x14ac:dyDescent="0.2">
      <c r="A32" s="376"/>
      <c r="B32" s="376"/>
      <c r="C32" s="376"/>
      <c r="D32" s="376"/>
      <c r="E32" s="376"/>
    </row>
    <row r="33" ht="10.4" x14ac:dyDescent="0.2"/>
    <row r="34" ht="10.4" x14ac:dyDescent="0.2"/>
    <row r="35" ht="10.4" x14ac:dyDescent="0.2"/>
    <row r="36" ht="10.4" x14ac:dyDescent="0.2"/>
    <row r="37" ht="10.4" x14ac:dyDescent="0.2"/>
    <row r="38" ht="10.4" x14ac:dyDescent="0.2"/>
    <row r="39" ht="10.4" x14ac:dyDescent="0.2"/>
    <row r="40" ht="10.4" x14ac:dyDescent="0.2"/>
    <row r="41" ht="10.4" x14ac:dyDescent="0.2"/>
    <row r="42" ht="10.4" x14ac:dyDescent="0.2"/>
    <row r="43" ht="10.4" x14ac:dyDescent="0.2"/>
  </sheetData>
  <mergeCells count="12">
    <mergeCell ref="A32:E32"/>
    <mergeCell ref="A30:E30"/>
    <mergeCell ref="A31:E31"/>
    <mergeCell ref="A19:E19"/>
    <mergeCell ref="A20:E20"/>
    <mergeCell ref="A22:E22"/>
    <mergeCell ref="A23:E23"/>
    <mergeCell ref="A28:E28"/>
    <mergeCell ref="A24:E24"/>
    <mergeCell ref="A26:E26"/>
    <mergeCell ref="A27:E27"/>
    <mergeCell ref="A29:E29"/>
  </mergeCells>
  <pageMargins left="1.4566929133858268" right="1.2598425196850394" top="0.78740157480314965" bottom="0.70866141732283472" header="0.51181102362204722" footer="0.51181102362204722"/>
  <pageSetup paperSize="9" scale="98" orientation="portrait" cellComments="asDisplayed" r:id="rId1"/>
  <headerFooter alignWithMargins="0"/>
  <rowBreaks count="1" manualBreakCount="1">
    <brk id="1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G17"/>
  <sheetViews>
    <sheetView showGridLines="0" zoomScaleNormal="100" zoomScaleSheetLayoutView="115" workbookViewId="0">
      <selection activeCell="C12" sqref="C12"/>
    </sheetView>
  </sheetViews>
  <sheetFormatPr defaultColWidth="9.19921875" defaultRowHeight="10.4" x14ac:dyDescent="0.2"/>
  <cols>
    <col min="1" max="1" width="27.69921875" style="7" customWidth="1"/>
    <col min="2" max="2" width="7.5" style="7" customWidth="1"/>
    <col min="3" max="6" width="8.296875" style="7" customWidth="1"/>
    <col min="7" max="16384" width="9.19921875" style="7"/>
  </cols>
  <sheetData>
    <row r="1" spans="1:7" x14ac:dyDescent="0.2">
      <c r="A1" s="3" t="s">
        <v>118</v>
      </c>
      <c r="B1" s="2"/>
      <c r="C1" s="2"/>
      <c r="D1" s="1"/>
      <c r="E1" s="1"/>
      <c r="F1" s="1"/>
      <c r="G1" s="1"/>
    </row>
    <row r="2" spans="1:7" ht="5.05" customHeight="1" x14ac:dyDescent="0.2">
      <c r="A2" s="3"/>
      <c r="B2" s="2"/>
      <c r="C2" s="2"/>
      <c r="D2" s="1"/>
      <c r="E2" s="1"/>
      <c r="F2" s="1"/>
      <c r="G2" s="1"/>
    </row>
    <row r="3" spans="1:7" ht="20.75" x14ac:dyDescent="0.2">
      <c r="A3" s="149"/>
      <c r="B3" s="173" t="s">
        <v>112</v>
      </c>
      <c r="C3" s="174" t="s">
        <v>82</v>
      </c>
      <c r="D3" s="175" t="s">
        <v>83</v>
      </c>
      <c r="E3" s="174" t="s">
        <v>99</v>
      </c>
      <c r="F3" s="175" t="s">
        <v>117</v>
      </c>
    </row>
    <row r="4" spans="1:7" x14ac:dyDescent="0.2">
      <c r="A4" s="5" t="s">
        <v>180</v>
      </c>
      <c r="B4" s="138"/>
      <c r="C4" s="87"/>
      <c r="D4" s="88"/>
      <c r="E4" s="87"/>
      <c r="F4" s="89"/>
    </row>
    <row r="5" spans="1:7" ht="22.5" customHeight="1" x14ac:dyDescent="0.2">
      <c r="A5" s="357" t="s">
        <v>186</v>
      </c>
      <c r="B5" s="139">
        <v>1.1000000000000001</v>
      </c>
      <c r="C5" s="90"/>
      <c r="D5" s="89"/>
      <c r="E5" s="90"/>
      <c r="F5" s="89"/>
    </row>
    <row r="6" spans="1:7" x14ac:dyDescent="0.2">
      <c r="A6" s="8" t="s">
        <v>182</v>
      </c>
      <c r="B6" s="139"/>
      <c r="C6" s="358">
        <v>3662</v>
      </c>
      <c r="D6" s="94">
        <v>6440</v>
      </c>
      <c r="E6" s="93">
        <v>9109</v>
      </c>
      <c r="F6" s="94">
        <v>8623</v>
      </c>
    </row>
    <row r="7" spans="1:7" x14ac:dyDescent="0.2">
      <c r="A7" s="5" t="s">
        <v>6</v>
      </c>
      <c r="B7" s="139"/>
      <c r="C7" s="359">
        <f t="shared" ref="C7:F7" si="0">+C6</f>
        <v>3662</v>
      </c>
      <c r="D7" s="92">
        <f t="shared" si="0"/>
        <v>6440</v>
      </c>
      <c r="E7" s="91">
        <f t="shared" si="0"/>
        <v>9109</v>
      </c>
      <c r="F7" s="95">
        <f t="shared" si="0"/>
        <v>8623</v>
      </c>
    </row>
    <row r="8" spans="1:7" x14ac:dyDescent="0.2">
      <c r="A8" s="5" t="s">
        <v>183</v>
      </c>
      <c r="B8" s="139"/>
      <c r="C8" s="359"/>
      <c r="D8" s="92"/>
      <c r="E8" s="91"/>
      <c r="F8" s="95"/>
    </row>
    <row r="9" spans="1:7" ht="20.75" x14ac:dyDescent="0.2">
      <c r="A9" s="357" t="s">
        <v>186</v>
      </c>
      <c r="B9" s="139">
        <v>1.1000000000000001</v>
      </c>
      <c r="C9" s="359"/>
      <c r="D9" s="92"/>
      <c r="E9" s="91"/>
      <c r="F9" s="95"/>
    </row>
    <row r="10" spans="1:7" x14ac:dyDescent="0.2">
      <c r="A10" s="8" t="s">
        <v>184</v>
      </c>
      <c r="B10" s="139"/>
      <c r="C10" s="358">
        <v>11560</v>
      </c>
      <c r="D10" s="94">
        <v>250</v>
      </c>
      <c r="E10" s="93">
        <v>2458</v>
      </c>
      <c r="F10" s="94">
        <v>976</v>
      </c>
    </row>
    <row r="11" spans="1:7" x14ac:dyDescent="0.2">
      <c r="A11" s="5" t="s">
        <v>185</v>
      </c>
      <c r="B11" s="139"/>
      <c r="C11" s="359">
        <f t="shared" ref="C11:F11" si="1">+C10</f>
        <v>11560</v>
      </c>
      <c r="D11" s="92">
        <f t="shared" si="1"/>
        <v>250</v>
      </c>
      <c r="E11" s="91">
        <f t="shared" si="1"/>
        <v>2458</v>
      </c>
      <c r="F11" s="95">
        <f t="shared" si="1"/>
        <v>976</v>
      </c>
    </row>
    <row r="12" spans="1:7" x14ac:dyDescent="0.2">
      <c r="A12" s="9" t="s">
        <v>0</v>
      </c>
      <c r="B12" s="10"/>
      <c r="C12" s="360">
        <f>+C7+C11</f>
        <v>15222</v>
      </c>
      <c r="D12" s="361">
        <f t="shared" ref="D12:F12" si="2">+D7+D11</f>
        <v>6690</v>
      </c>
      <c r="E12" s="362">
        <f t="shared" si="2"/>
        <v>11567</v>
      </c>
      <c r="F12" s="363">
        <f t="shared" si="2"/>
        <v>9599</v>
      </c>
    </row>
    <row r="13" spans="1:7" x14ac:dyDescent="0.2">
      <c r="A13" s="234" t="s">
        <v>7</v>
      </c>
    </row>
    <row r="14" spans="1:7" x14ac:dyDescent="0.2">
      <c r="A14" s="11" t="s">
        <v>181</v>
      </c>
      <c r="B14" s="11"/>
      <c r="C14" s="11"/>
      <c r="D14" s="11"/>
      <c r="E14" s="11"/>
      <c r="F14" s="1"/>
    </row>
    <row r="15" spans="1:7" x14ac:dyDescent="0.2">
      <c r="A15" s="11"/>
      <c r="B15" s="11"/>
      <c r="C15" s="11"/>
      <c r="D15" s="11"/>
      <c r="E15" s="11"/>
    </row>
    <row r="16" spans="1:7" x14ac:dyDescent="0.2">
      <c r="A16" s="1"/>
    </row>
    <row r="17" ht="27.4" customHeight="1" x14ac:dyDescent="0.2"/>
  </sheetData>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92D050"/>
  </sheetPr>
  <dimension ref="A2:W47"/>
  <sheetViews>
    <sheetView showGridLines="0" zoomScaleNormal="100" zoomScaleSheetLayoutView="120" workbookViewId="0">
      <selection activeCell="B27" sqref="B27"/>
    </sheetView>
  </sheetViews>
  <sheetFormatPr defaultColWidth="9.19921875" defaultRowHeight="11.25" customHeight="1" x14ac:dyDescent="0.3"/>
  <cols>
    <col min="1" max="1" width="30.796875" style="203" customWidth="1"/>
    <col min="2" max="6" width="7.5" style="203" customWidth="1"/>
    <col min="7" max="16384" width="9.19921875" style="203"/>
  </cols>
  <sheetData>
    <row r="2" spans="1:9" ht="11.25" customHeight="1" x14ac:dyDescent="0.3">
      <c r="A2" s="204" t="s">
        <v>189</v>
      </c>
      <c r="B2" s="205"/>
      <c r="C2" s="205"/>
      <c r="E2" s="206"/>
    </row>
    <row r="3" spans="1:9" ht="3.35" customHeight="1" x14ac:dyDescent="0.3">
      <c r="A3" s="204"/>
      <c r="B3" s="205"/>
      <c r="C3" s="205"/>
      <c r="D3" s="206"/>
      <c r="E3" s="206"/>
    </row>
    <row r="4" spans="1:9" ht="39.049999999999997" customHeight="1" x14ac:dyDescent="0.3">
      <c r="A4" s="382" t="s">
        <v>173</v>
      </c>
      <c r="B4" s="382"/>
      <c r="C4" s="382"/>
      <c r="D4" s="382"/>
      <c r="E4" s="382"/>
      <c r="F4" s="382"/>
      <c r="I4" s="207"/>
    </row>
    <row r="5" spans="1:9" ht="56.6" customHeight="1" x14ac:dyDescent="0.2">
      <c r="A5" s="259"/>
      <c r="B5" s="255" t="s">
        <v>125</v>
      </c>
      <c r="C5" s="256" t="s">
        <v>119</v>
      </c>
      <c r="D5" s="257" t="s">
        <v>128</v>
      </c>
      <c r="E5" s="257" t="s">
        <v>127</v>
      </c>
      <c r="F5" s="257" t="s">
        <v>126</v>
      </c>
    </row>
    <row r="6" spans="1:9" ht="21.75" customHeight="1" x14ac:dyDescent="0.3">
      <c r="A6" s="308" t="s">
        <v>174</v>
      </c>
      <c r="B6" s="308"/>
      <c r="C6" s="308"/>
      <c r="D6" s="258"/>
      <c r="E6" s="258"/>
      <c r="F6" s="258"/>
    </row>
    <row r="7" spans="1:9" ht="11.25" customHeight="1" x14ac:dyDescent="0.3">
      <c r="A7" s="206" t="s">
        <v>5</v>
      </c>
      <c r="B7" s="96"/>
      <c r="C7" s="210"/>
      <c r="D7" s="206"/>
      <c r="E7" s="206"/>
      <c r="F7" s="206"/>
    </row>
    <row r="8" spans="1:9" ht="11.25" customHeight="1" x14ac:dyDescent="0.2">
      <c r="A8" s="348" t="s">
        <v>2</v>
      </c>
      <c r="B8" s="316">
        <v>2799</v>
      </c>
      <c r="C8" s="350">
        <v>6819</v>
      </c>
      <c r="D8" s="351">
        <v>9642</v>
      </c>
      <c r="E8" s="351">
        <v>12356</v>
      </c>
      <c r="F8" s="351">
        <v>11915</v>
      </c>
    </row>
    <row r="9" spans="1:9" ht="11.25" customHeight="1" x14ac:dyDescent="0.2">
      <c r="A9" s="348" t="s">
        <v>107</v>
      </c>
      <c r="B9" s="316">
        <v>0</v>
      </c>
      <c r="C9" s="350">
        <v>0</v>
      </c>
      <c r="D9" s="351">
        <v>0</v>
      </c>
      <c r="E9" s="351">
        <v>0</v>
      </c>
      <c r="F9" s="351">
        <v>0</v>
      </c>
      <c r="I9" s="207"/>
    </row>
    <row r="10" spans="1:9" ht="11.25" customHeight="1" x14ac:dyDescent="0.2">
      <c r="A10" s="348" t="s">
        <v>178</v>
      </c>
      <c r="B10" s="316"/>
      <c r="C10" s="350"/>
      <c r="D10" s="351"/>
      <c r="E10" s="351"/>
      <c r="F10" s="351"/>
      <c r="I10" s="207"/>
    </row>
    <row r="11" spans="1:9" ht="10.1" customHeight="1" x14ac:dyDescent="0.2">
      <c r="A11" s="356" t="s">
        <v>179</v>
      </c>
      <c r="B11" s="316">
        <v>177</v>
      </c>
      <c r="C11" s="350">
        <v>166</v>
      </c>
      <c r="D11" s="351">
        <v>1851</v>
      </c>
      <c r="E11" s="351">
        <v>2453</v>
      </c>
      <c r="F11" s="351">
        <v>2684</v>
      </c>
    </row>
    <row r="12" spans="1:9" ht="11.25" customHeight="1" x14ac:dyDescent="0.2">
      <c r="A12" s="349" t="s">
        <v>108</v>
      </c>
      <c r="B12" s="352">
        <f>SUM(B8:B11)</f>
        <v>2976</v>
      </c>
      <c r="C12" s="353">
        <f>SUM(C8:C11)</f>
        <v>6985</v>
      </c>
      <c r="D12" s="352">
        <f>SUM(D8:D11)</f>
        <v>11493</v>
      </c>
      <c r="E12" s="352">
        <f>SUM(E8:E11)</f>
        <v>14809</v>
      </c>
      <c r="F12" s="352">
        <f>SUM(F8:F11)</f>
        <v>14599</v>
      </c>
    </row>
    <row r="13" spans="1:9" s="211" customFormat="1" ht="11.25" customHeight="1" x14ac:dyDescent="0.2">
      <c r="A13" s="247" t="s">
        <v>9</v>
      </c>
      <c r="B13" s="354">
        <f>+B12</f>
        <v>2976</v>
      </c>
      <c r="C13" s="366">
        <f>+C12</f>
        <v>6985</v>
      </c>
      <c r="D13" s="354">
        <f>+D12</f>
        <v>11493</v>
      </c>
      <c r="E13" s="354">
        <f>+E12</f>
        <v>14809</v>
      </c>
      <c r="F13" s="354">
        <f>+F12</f>
        <v>14599</v>
      </c>
    </row>
    <row r="14" spans="1:9" ht="11.25" customHeight="1" x14ac:dyDescent="0.2">
      <c r="A14" s="213"/>
      <c r="B14" s="355"/>
      <c r="C14" s="355"/>
      <c r="D14" s="351"/>
      <c r="E14" s="351"/>
      <c r="F14" s="351"/>
      <c r="I14" s="207"/>
    </row>
    <row r="15" spans="1:9" ht="11.25" customHeight="1" x14ac:dyDescent="0.3">
      <c r="A15" s="214"/>
      <c r="B15" s="215" t="s">
        <v>100</v>
      </c>
      <c r="C15" s="216" t="s">
        <v>114</v>
      </c>
      <c r="D15" s="206"/>
      <c r="E15" s="206"/>
      <c r="F15" s="206"/>
      <c r="H15" s="207"/>
    </row>
    <row r="16" spans="1:9" ht="11.25" customHeight="1" x14ac:dyDescent="0.3">
      <c r="A16" s="217" t="s">
        <v>104</v>
      </c>
      <c r="B16" s="218">
        <v>14</v>
      </c>
      <c r="C16" s="219">
        <v>26</v>
      </c>
      <c r="D16" s="220"/>
      <c r="E16" s="220"/>
      <c r="F16" s="220"/>
    </row>
    <row r="17" spans="1:23" s="209" customFormat="1" ht="11.25" customHeight="1" x14ac:dyDescent="0.3">
      <c r="A17" s="253"/>
      <c r="B17" s="96"/>
      <c r="C17" s="96"/>
      <c r="D17" s="254"/>
      <c r="E17" s="254"/>
      <c r="F17" s="254"/>
    </row>
    <row r="18" spans="1:23" ht="11.25" customHeight="1" x14ac:dyDescent="0.3">
      <c r="A18" s="248" t="s">
        <v>120</v>
      </c>
      <c r="B18" s="248"/>
      <c r="C18" s="248"/>
      <c r="D18" s="248"/>
      <c r="E18" s="248"/>
      <c r="F18" s="248"/>
    </row>
    <row r="19" spans="1:23" ht="11.25" customHeight="1" x14ac:dyDescent="0.3">
      <c r="A19" s="251" t="s">
        <v>121</v>
      </c>
      <c r="B19" s="248"/>
      <c r="C19" s="248"/>
      <c r="D19" s="248"/>
      <c r="E19" s="248"/>
      <c r="F19" s="248"/>
    </row>
    <row r="20" spans="1:23" ht="11.25" customHeight="1" x14ac:dyDescent="0.3">
      <c r="A20" s="249" t="s">
        <v>122</v>
      </c>
      <c r="B20" s="249"/>
      <c r="C20" s="249"/>
      <c r="D20" s="249"/>
      <c r="E20" s="249"/>
      <c r="F20" s="249"/>
    </row>
    <row r="21" spans="1:23" ht="11.25" customHeight="1" x14ac:dyDescent="0.3">
      <c r="A21" s="251" t="s">
        <v>190</v>
      </c>
      <c r="B21" s="249"/>
      <c r="C21" s="249"/>
      <c r="D21" s="249"/>
      <c r="E21" s="249"/>
      <c r="F21" s="249"/>
    </row>
    <row r="22" spans="1:23" ht="11.25" customHeight="1" x14ac:dyDescent="0.3">
      <c r="A22" s="249" t="s">
        <v>123</v>
      </c>
      <c r="B22" s="249"/>
      <c r="C22" s="249"/>
      <c r="D22" s="249"/>
      <c r="E22" s="249"/>
      <c r="F22" s="249"/>
    </row>
    <row r="23" spans="1:23" ht="11.25" customHeight="1" x14ac:dyDescent="0.3">
      <c r="A23" s="252" t="s">
        <v>124</v>
      </c>
      <c r="B23" s="250"/>
      <c r="C23" s="250"/>
      <c r="D23" s="250"/>
      <c r="E23" s="250"/>
      <c r="F23" s="250"/>
    </row>
    <row r="25" spans="1:23" ht="11.25" customHeight="1" x14ac:dyDescent="0.3">
      <c r="A25" s="212"/>
      <c r="B25" s="96"/>
      <c r="C25" s="221"/>
    </row>
    <row r="26" spans="1:23" ht="11.25" customHeight="1" x14ac:dyDescent="0.3">
      <c r="B26" s="96"/>
      <c r="C26" s="221"/>
    </row>
    <row r="27" spans="1:23" ht="11.25" customHeight="1" x14ac:dyDescent="0.3">
      <c r="A27" s="212"/>
      <c r="B27" s="96"/>
      <c r="C27" s="221"/>
    </row>
    <row r="28" spans="1:23" ht="11.25" customHeight="1" x14ac:dyDescent="0.3">
      <c r="A28" s="212"/>
      <c r="B28" s="96"/>
      <c r="C28" s="221"/>
    </row>
    <row r="29" spans="1:23" ht="11.25" customHeight="1" x14ac:dyDescent="0.3">
      <c r="A29" s="212"/>
      <c r="B29" s="96"/>
      <c r="C29" s="221"/>
    </row>
    <row r="30" spans="1:23" ht="11.25" customHeight="1" x14ac:dyDescent="0.3">
      <c r="A30" s="212"/>
      <c r="B30" s="96"/>
      <c r="C30" s="221"/>
    </row>
    <row r="31" spans="1:23" ht="11.25" customHeight="1" x14ac:dyDescent="0.3">
      <c r="A31" s="222"/>
      <c r="B31" s="96"/>
      <c r="C31" s="221"/>
    </row>
    <row r="32" spans="1:23" ht="11.25" customHeight="1" x14ac:dyDescent="0.3">
      <c r="A32" s="97"/>
      <c r="B32" s="96"/>
      <c r="C32" s="223"/>
      <c r="W32" s="224"/>
    </row>
    <row r="33" spans="2:16" ht="11.25" customHeight="1" x14ac:dyDescent="0.3">
      <c r="B33" s="208"/>
      <c r="C33" s="206"/>
    </row>
    <row r="47" spans="2:16" ht="10.4" x14ac:dyDescent="0.3">
      <c r="P47" s="224"/>
    </row>
  </sheetData>
  <mergeCells count="1">
    <mergeCell ref="A4:F4"/>
  </mergeCells>
  <pageMargins left="1.4566929133858268" right="1.0629921259842521" top="0.78740157480314965" bottom="0.86614173228346458" header="0.51181102362204722" footer="0.51181102362204722"/>
  <pageSetup paperSize="9" scale="97" orientation="portrait" cellComments="asDisplayed"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G49"/>
  <sheetViews>
    <sheetView showGridLines="0" topLeftCell="A25" zoomScaleNormal="100" zoomScaleSheetLayoutView="100" workbookViewId="0">
      <selection activeCell="B28" sqref="B28"/>
    </sheetView>
  </sheetViews>
  <sheetFormatPr defaultColWidth="8" defaultRowHeight="11.25" customHeight="1" x14ac:dyDescent="0.3"/>
  <cols>
    <col min="1" max="1" width="26" style="16" customWidth="1"/>
    <col min="2" max="6" width="9.5" style="16" customWidth="1"/>
    <col min="7" max="16384" width="8" style="16"/>
  </cols>
  <sheetData>
    <row r="1" spans="1:6" ht="11.25" customHeight="1" x14ac:dyDescent="0.2">
      <c r="A1" s="143" t="s">
        <v>79</v>
      </c>
      <c r="B1" s="144"/>
      <c r="C1" s="145"/>
      <c r="D1" s="14"/>
      <c r="E1" s="14"/>
      <c r="F1" s="14"/>
    </row>
    <row r="2" spans="1:6" ht="11.25" customHeight="1" x14ac:dyDescent="0.2">
      <c r="A2" s="13"/>
      <c r="B2" s="14"/>
      <c r="C2" s="15"/>
      <c r="D2" s="14"/>
      <c r="E2" s="14"/>
      <c r="F2" s="14"/>
    </row>
    <row r="3" spans="1:6" ht="20.2" customHeight="1" x14ac:dyDescent="0.3">
      <c r="A3" s="384" t="s">
        <v>110</v>
      </c>
      <c r="B3" s="384"/>
      <c r="C3" s="384"/>
      <c r="D3" s="384"/>
      <c r="E3" s="384"/>
      <c r="F3" s="384"/>
    </row>
    <row r="4" spans="1:6" ht="11.25" customHeight="1" x14ac:dyDescent="0.3">
      <c r="A4" s="17"/>
      <c r="B4" s="19"/>
      <c r="C4" s="19"/>
      <c r="D4" s="19"/>
      <c r="E4" s="19"/>
      <c r="F4" s="19"/>
    </row>
    <row r="5" spans="1:6" ht="41.5" x14ac:dyDescent="0.2">
      <c r="A5" s="150"/>
      <c r="B5" s="238" t="s">
        <v>133</v>
      </c>
      <c r="C5" s="239" t="s">
        <v>135</v>
      </c>
      <c r="D5" s="238" t="s">
        <v>98</v>
      </c>
      <c r="E5" s="238" t="s">
        <v>101</v>
      </c>
      <c r="F5" s="238" t="s">
        <v>134</v>
      </c>
    </row>
    <row r="6" spans="1:6" ht="11.25" customHeight="1" x14ac:dyDescent="0.2">
      <c r="A6" s="263" t="s">
        <v>11</v>
      </c>
      <c r="B6" s="100"/>
      <c r="C6" s="101"/>
      <c r="D6" s="102"/>
      <c r="E6" s="102"/>
      <c r="F6" s="102"/>
    </row>
    <row r="7" spans="1:6" ht="11.25" customHeight="1" x14ac:dyDescent="0.2">
      <c r="A7" s="162" t="s">
        <v>12</v>
      </c>
      <c r="B7" s="100">
        <v>2590</v>
      </c>
      <c r="C7" s="103">
        <f>2784+1918</f>
        <v>4702</v>
      </c>
      <c r="D7" s="100">
        <f>2829+4423</f>
        <v>7252</v>
      </c>
      <c r="E7" s="100">
        <f>2874+6562</f>
        <v>9436</v>
      </c>
      <c r="F7" s="100">
        <f>2922+6654</f>
        <v>9576</v>
      </c>
    </row>
    <row r="8" spans="1:6" ht="11.25" customHeight="1" x14ac:dyDescent="0.2">
      <c r="A8" s="162" t="s">
        <v>22</v>
      </c>
      <c r="B8" s="100">
        <v>366</v>
      </c>
      <c r="C8" s="103">
        <f>500+1744</f>
        <v>2244</v>
      </c>
      <c r="D8" s="100">
        <f>500+2017</f>
        <v>2517</v>
      </c>
      <c r="E8" s="100">
        <f>500+2546+1</f>
        <v>3047</v>
      </c>
      <c r="F8" s="100">
        <f>500+1966</f>
        <v>2466</v>
      </c>
    </row>
    <row r="9" spans="1:6" ht="11.25" customHeight="1" x14ac:dyDescent="0.2">
      <c r="A9" s="162" t="s">
        <v>13</v>
      </c>
      <c r="B9" s="100">
        <v>19</v>
      </c>
      <c r="C9" s="103">
        <f>39</f>
        <v>39</v>
      </c>
      <c r="D9" s="100">
        <v>1724</v>
      </c>
      <c r="E9" s="100">
        <v>2326</v>
      </c>
      <c r="F9" s="100">
        <v>2557</v>
      </c>
    </row>
    <row r="10" spans="1:6" ht="20.3" customHeight="1" x14ac:dyDescent="0.2">
      <c r="A10" s="365" t="s">
        <v>14</v>
      </c>
      <c r="B10" s="100">
        <v>1</v>
      </c>
      <c r="C10" s="103">
        <v>0</v>
      </c>
      <c r="D10" s="100">
        <v>0</v>
      </c>
      <c r="E10" s="100">
        <v>0</v>
      </c>
      <c r="F10" s="100">
        <v>0</v>
      </c>
    </row>
    <row r="11" spans="1:6" ht="11.25" customHeight="1" x14ac:dyDescent="0.2">
      <c r="A11" s="263" t="s">
        <v>15</v>
      </c>
      <c r="B11" s="261">
        <f>SUM(B7:B10)</f>
        <v>2976</v>
      </c>
      <c r="C11" s="260">
        <f>SUM(C7:C10)</f>
        <v>6985</v>
      </c>
      <c r="D11" s="261">
        <f>SUM(D7:D10)</f>
        <v>11493</v>
      </c>
      <c r="E11" s="261">
        <f>SUM(E7:E10)</f>
        <v>14809</v>
      </c>
      <c r="F11" s="261">
        <f>SUM(F7:F10)</f>
        <v>14599</v>
      </c>
    </row>
    <row r="12" spans="1:6" ht="11.25" customHeight="1" x14ac:dyDescent="0.2">
      <c r="A12" s="263" t="s">
        <v>16</v>
      </c>
      <c r="B12" s="100"/>
      <c r="C12" s="101"/>
      <c r="D12" s="102"/>
      <c r="E12" s="102"/>
      <c r="F12" s="102"/>
    </row>
    <row r="13" spans="1:6" ht="11.25" customHeight="1" x14ac:dyDescent="0.2">
      <c r="A13" s="266" t="s">
        <v>17</v>
      </c>
      <c r="B13" s="100"/>
      <c r="C13" s="101"/>
      <c r="D13" s="102"/>
      <c r="E13" s="102"/>
      <c r="F13" s="102"/>
    </row>
    <row r="14" spans="1:6" ht="11.25" customHeight="1" x14ac:dyDescent="0.2">
      <c r="A14" s="267" t="s">
        <v>67</v>
      </c>
      <c r="B14" s="100"/>
      <c r="C14" s="101"/>
      <c r="D14" s="102"/>
      <c r="E14" s="102"/>
      <c r="F14" s="102"/>
    </row>
    <row r="15" spans="1:6" ht="11.25" customHeight="1" x14ac:dyDescent="0.2">
      <c r="A15" s="268" t="s">
        <v>18</v>
      </c>
      <c r="B15" s="100">
        <v>158</v>
      </c>
      <c r="C15" s="103">
        <v>127</v>
      </c>
      <c r="D15" s="100">
        <v>127</v>
      </c>
      <c r="E15" s="100">
        <v>127</v>
      </c>
      <c r="F15" s="100">
        <v>127</v>
      </c>
    </row>
    <row r="16" spans="1:6" ht="11.25" customHeight="1" x14ac:dyDescent="0.2">
      <c r="A16" s="267" t="s">
        <v>68</v>
      </c>
      <c r="B16" s="261">
        <f>SUM(B14:B15)</f>
        <v>158</v>
      </c>
      <c r="C16" s="260">
        <f>SUM(C14:C15)</f>
        <v>127</v>
      </c>
      <c r="D16" s="261">
        <f>SUM(D14:D15)</f>
        <v>127</v>
      </c>
      <c r="E16" s="261">
        <f>SUM(E14:E15)</f>
        <v>127</v>
      </c>
      <c r="F16" s="261">
        <f>SUM(F14:F15)</f>
        <v>127</v>
      </c>
    </row>
    <row r="17" spans="1:7" ht="11.25" customHeight="1" x14ac:dyDescent="0.2">
      <c r="A17" s="263" t="s">
        <v>19</v>
      </c>
      <c r="B17" s="261">
        <f>+B16</f>
        <v>158</v>
      </c>
      <c r="C17" s="260">
        <f>+C16</f>
        <v>127</v>
      </c>
      <c r="D17" s="261">
        <f>+D16</f>
        <v>127</v>
      </c>
      <c r="E17" s="261">
        <f>+E16</f>
        <v>127</v>
      </c>
      <c r="F17" s="261">
        <f>+F16</f>
        <v>127</v>
      </c>
    </row>
    <row r="18" spans="1:7" ht="11.25" customHeight="1" x14ac:dyDescent="0.2">
      <c r="A18" s="263" t="s">
        <v>137</v>
      </c>
      <c r="B18" s="102"/>
      <c r="C18" s="101"/>
      <c r="D18" s="102"/>
      <c r="E18" s="102"/>
      <c r="F18" s="102"/>
    </row>
    <row r="19" spans="1:7" ht="11.25" customHeight="1" x14ac:dyDescent="0.2">
      <c r="A19" s="262" t="s">
        <v>136</v>
      </c>
      <c r="B19" s="261">
        <f>B17-B11</f>
        <v>-2818</v>
      </c>
      <c r="C19" s="260">
        <f>C17-C11</f>
        <v>-6858</v>
      </c>
      <c r="D19" s="261">
        <f>D17-D11</f>
        <v>-11366</v>
      </c>
      <c r="E19" s="261">
        <f>E17-E11</f>
        <v>-14682</v>
      </c>
      <c r="F19" s="261">
        <f>F17-F11</f>
        <v>-14472</v>
      </c>
      <c r="G19" s="18"/>
    </row>
    <row r="20" spans="1:7" ht="17.600000000000001" customHeight="1" x14ac:dyDescent="0.2">
      <c r="A20" s="265" t="s">
        <v>8</v>
      </c>
      <c r="B20" s="100">
        <v>3117</v>
      </c>
      <c r="C20" s="103">
        <f>3157+3662</f>
        <v>6819</v>
      </c>
      <c r="D20" s="100">
        <f>3202+6440</f>
        <v>9642</v>
      </c>
      <c r="E20" s="100">
        <f>3247+9109</f>
        <v>12356</v>
      </c>
      <c r="F20" s="100">
        <f>3292+8623</f>
        <v>11915</v>
      </c>
      <c r="G20" s="18"/>
    </row>
    <row r="21" spans="1:7" ht="20.75" x14ac:dyDescent="0.2">
      <c r="A21" s="297" t="s">
        <v>161</v>
      </c>
      <c r="B21" s="261">
        <f>SUM(B19:B20)</f>
        <v>299</v>
      </c>
      <c r="C21" s="260">
        <f>SUM(C19:C20)</f>
        <v>-39</v>
      </c>
      <c r="D21" s="261">
        <f>SUM(D19:D20)</f>
        <v>-1724</v>
      </c>
      <c r="E21" s="261">
        <f>SUM(E19:E20)</f>
        <v>-2326</v>
      </c>
      <c r="F21" s="261">
        <f>SUM(F19:F20)</f>
        <v>-2557</v>
      </c>
      <c r="G21" s="18"/>
    </row>
    <row r="22" spans="1:7" ht="16.149999999999999" customHeight="1" x14ac:dyDescent="0.2">
      <c r="A22" s="263" t="s">
        <v>20</v>
      </c>
      <c r="B22" s="100"/>
      <c r="C22" s="101"/>
      <c r="D22" s="100"/>
      <c r="E22" s="100"/>
      <c r="F22" s="100"/>
      <c r="G22" s="18"/>
    </row>
    <row r="23" spans="1:7" ht="11.25" customHeight="1" x14ac:dyDescent="0.2">
      <c r="A23" s="264" t="s">
        <v>72</v>
      </c>
      <c r="B23" s="100">
        <v>5</v>
      </c>
      <c r="C23" s="103">
        <v>0</v>
      </c>
      <c r="D23" s="100">
        <v>0</v>
      </c>
      <c r="E23" s="100">
        <v>0</v>
      </c>
      <c r="F23" s="100">
        <v>0</v>
      </c>
      <c r="G23" s="18"/>
    </row>
    <row r="24" spans="1:7" ht="24.05" customHeight="1" x14ac:dyDescent="0.2">
      <c r="A24" s="364" t="s">
        <v>84</v>
      </c>
      <c r="B24" s="261">
        <f>B23</f>
        <v>5</v>
      </c>
      <c r="C24" s="260">
        <f>C23</f>
        <v>0</v>
      </c>
      <c r="D24" s="261">
        <f>D23</f>
        <v>0</v>
      </c>
      <c r="E24" s="261">
        <f>E23</f>
        <v>0</v>
      </c>
      <c r="F24" s="261">
        <f>F23</f>
        <v>0</v>
      </c>
      <c r="G24" s="18"/>
    </row>
    <row r="25" spans="1:7" ht="33.299999999999997" customHeight="1" x14ac:dyDescent="0.2">
      <c r="A25" s="298" t="s">
        <v>162</v>
      </c>
      <c r="B25" s="261">
        <f>B24+B21</f>
        <v>304</v>
      </c>
      <c r="C25" s="260">
        <f>C24+C21</f>
        <v>-39</v>
      </c>
      <c r="D25" s="261">
        <f>D24+D21</f>
        <v>-1724</v>
      </c>
      <c r="E25" s="261">
        <f>E24+E21</f>
        <v>-2326</v>
      </c>
      <c r="F25" s="261">
        <f>F24+F21</f>
        <v>-2557</v>
      </c>
      <c r="G25" s="18"/>
    </row>
    <row r="26" spans="1:7" s="75" customFormat="1" ht="10.4" x14ac:dyDescent="0.2">
      <c r="A26" s="153" t="s">
        <v>85</v>
      </c>
      <c r="B26" s="154"/>
      <c r="C26" s="154"/>
      <c r="D26" s="154"/>
      <c r="E26" s="154"/>
      <c r="F26" s="154"/>
      <c r="G26" s="40"/>
    </row>
    <row r="27" spans="1:7" s="75" customFormat="1" ht="20.75" x14ac:dyDescent="0.2">
      <c r="A27" s="167"/>
      <c r="B27" s="311" t="s">
        <v>81</v>
      </c>
      <c r="C27" s="312" t="s">
        <v>82</v>
      </c>
      <c r="D27" s="311" t="s">
        <v>83</v>
      </c>
      <c r="E27" s="311" t="s">
        <v>99</v>
      </c>
      <c r="F27" s="311" t="s">
        <v>117</v>
      </c>
      <c r="G27" s="40"/>
    </row>
    <row r="28" spans="1:7" s="75" customFormat="1" ht="56.3" customHeight="1" x14ac:dyDescent="0.2">
      <c r="A28" s="299" t="s">
        <v>163</v>
      </c>
      <c r="B28" s="309">
        <f>B30+B29</f>
        <v>323</v>
      </c>
      <c r="C28" s="305">
        <f>C30+C29</f>
        <v>0</v>
      </c>
      <c r="D28" s="309">
        <f>D30+D29</f>
        <v>0</v>
      </c>
      <c r="E28" s="309">
        <f>E30+E29</f>
        <v>0</v>
      </c>
      <c r="F28" s="309">
        <f>F30+F29</f>
        <v>0</v>
      </c>
      <c r="G28" s="40"/>
    </row>
    <row r="29" spans="1:7" s="75" customFormat="1" ht="31.1" x14ac:dyDescent="0.2">
      <c r="A29" s="300" t="s">
        <v>164</v>
      </c>
      <c r="B29" s="155">
        <v>19</v>
      </c>
      <c r="C29" s="103">
        <f>39</f>
        <v>39</v>
      </c>
      <c r="D29" s="100">
        <v>1724</v>
      </c>
      <c r="E29" s="100">
        <v>2326</v>
      </c>
      <c r="F29" s="100">
        <v>2557</v>
      </c>
      <c r="G29" s="40"/>
    </row>
    <row r="30" spans="1:7" s="75" customFormat="1" ht="31.1" x14ac:dyDescent="0.2">
      <c r="A30" s="301" t="s">
        <v>165</v>
      </c>
      <c r="B30" s="310">
        <f>B25</f>
        <v>304</v>
      </c>
      <c r="C30" s="373">
        <f>C25</f>
        <v>-39</v>
      </c>
      <c r="D30" s="310">
        <f>D25</f>
        <v>-1724</v>
      </c>
      <c r="E30" s="310">
        <f>E25</f>
        <v>-2326</v>
      </c>
      <c r="F30" s="310">
        <f>F25</f>
        <v>-2557</v>
      </c>
      <c r="G30" s="41"/>
    </row>
    <row r="31" spans="1:7" s="75" customFormat="1" ht="69.3" customHeight="1" x14ac:dyDescent="0.3">
      <c r="A31" s="383" t="s">
        <v>111</v>
      </c>
      <c r="B31" s="383"/>
      <c r="C31" s="383"/>
      <c r="D31" s="383"/>
      <c r="E31" s="383"/>
      <c r="F31" s="383"/>
      <c r="G31" s="41"/>
    </row>
    <row r="32" spans="1:7" s="75" customFormat="1" ht="10.4" x14ac:dyDescent="0.2">
      <c r="A32" s="146"/>
      <c r="B32" s="147"/>
      <c r="C32" s="148"/>
      <c r="D32" s="147"/>
      <c r="E32" s="147"/>
      <c r="F32" s="147"/>
      <c r="G32" s="41"/>
    </row>
    <row r="33" spans="1:7" s="75" customFormat="1" ht="10.4" x14ac:dyDescent="0.2">
      <c r="A33" s="111"/>
      <c r="B33" s="117"/>
      <c r="C33" s="118"/>
      <c r="D33" s="117"/>
      <c r="E33" s="117"/>
      <c r="F33" s="117"/>
      <c r="G33" s="41"/>
    </row>
    <row r="34" spans="1:7" s="75" customFormat="1" ht="10.4" x14ac:dyDescent="0.2">
      <c r="A34" s="112"/>
      <c r="B34" s="119"/>
      <c r="C34" s="119"/>
      <c r="D34" s="119"/>
      <c r="E34" s="119"/>
      <c r="F34" s="119"/>
      <c r="G34" s="41"/>
    </row>
    <row r="35" spans="1:7" s="75" customFormat="1" ht="10.4" x14ac:dyDescent="0.2">
      <c r="A35" s="113"/>
      <c r="B35" s="113"/>
      <c r="C35" s="113"/>
      <c r="D35" s="113"/>
      <c r="E35" s="113"/>
      <c r="F35" s="113"/>
      <c r="G35" s="41"/>
    </row>
    <row r="36" spans="1:7" s="75" customFormat="1" ht="10.4" x14ac:dyDescent="0.2">
      <c r="A36" s="113"/>
      <c r="B36" s="113"/>
      <c r="C36" s="113"/>
      <c r="D36" s="113"/>
      <c r="E36" s="113"/>
      <c r="F36" s="113"/>
      <c r="G36" s="41"/>
    </row>
    <row r="37" spans="1:7" s="75" customFormat="1" ht="10.4" x14ac:dyDescent="0.3">
      <c r="A37" s="114"/>
      <c r="B37" s="120"/>
      <c r="C37" s="120"/>
      <c r="D37" s="120"/>
      <c r="E37" s="120"/>
      <c r="F37" s="120"/>
    </row>
    <row r="38" spans="1:7" s="75" customFormat="1" ht="10.4" x14ac:dyDescent="0.3">
      <c r="A38" s="115"/>
      <c r="B38" s="121"/>
      <c r="C38" s="121"/>
      <c r="D38" s="121"/>
      <c r="E38" s="121"/>
      <c r="F38" s="121"/>
    </row>
    <row r="39" spans="1:7" s="75" customFormat="1" ht="11.25" customHeight="1" x14ac:dyDescent="0.3">
      <c r="A39" s="116"/>
      <c r="B39" s="121"/>
      <c r="C39" s="121"/>
      <c r="D39" s="121"/>
      <c r="E39" s="121"/>
      <c r="F39" s="121"/>
    </row>
    <row r="40" spans="1:7" s="75" customFormat="1" ht="10.4" x14ac:dyDescent="0.3">
      <c r="A40" s="122"/>
      <c r="B40" s="122"/>
      <c r="C40" s="122"/>
      <c r="D40" s="122"/>
      <c r="E40" s="122"/>
      <c r="F40" s="122"/>
    </row>
    <row r="41" spans="1:7" s="75" customFormat="1" ht="10.4" x14ac:dyDescent="0.3">
      <c r="A41" s="122"/>
      <c r="B41" s="122"/>
      <c r="C41" s="122"/>
      <c r="D41" s="122"/>
      <c r="E41" s="122"/>
      <c r="F41" s="122"/>
    </row>
    <row r="42" spans="1:7" s="75" customFormat="1" ht="10.4" x14ac:dyDescent="0.3">
      <c r="A42" s="122"/>
      <c r="B42" s="122"/>
      <c r="C42" s="122"/>
      <c r="D42" s="122"/>
      <c r="E42" s="122"/>
      <c r="F42" s="122"/>
    </row>
    <row r="43" spans="1:7" s="75" customFormat="1" ht="10.4" x14ac:dyDescent="0.3">
      <c r="A43" s="181"/>
      <c r="B43" s="181"/>
      <c r="C43" s="181"/>
      <c r="D43" s="181"/>
      <c r="E43" s="181"/>
      <c r="F43" s="181"/>
    </row>
    <row r="44" spans="1:7" s="75" customFormat="1" ht="10.4" x14ac:dyDescent="0.3">
      <c r="A44" s="181"/>
      <c r="B44" s="181"/>
      <c r="C44" s="181"/>
      <c r="D44" s="181"/>
      <c r="E44" s="181"/>
      <c r="F44" s="181"/>
    </row>
    <row r="45" spans="1:7" s="75" customFormat="1" ht="11.25" customHeight="1" x14ac:dyDescent="0.3"/>
    <row r="46" spans="1:7" s="75" customFormat="1" ht="11.25" customHeight="1" x14ac:dyDescent="0.3"/>
    <row r="47" spans="1:7" s="75" customFormat="1" ht="11.25" customHeight="1" x14ac:dyDescent="0.3">
      <c r="A47" s="76"/>
    </row>
    <row r="48" spans="1:7" s="75" customFormat="1" ht="11.25" customHeight="1" x14ac:dyDescent="0.2">
      <c r="A48" s="65"/>
    </row>
    <row r="49" s="75" customFormat="1" ht="11.25" customHeight="1" x14ac:dyDescent="0.3"/>
  </sheetData>
  <mergeCells count="2">
    <mergeCell ref="A31:F31"/>
    <mergeCell ref="A3:F3"/>
  </mergeCells>
  <pageMargins left="1.4566929133858268" right="1.4566929133858268" top="0.98425196850393704" bottom="1.0629921259842521" header="0.51181102362204722" footer="0.51181102362204722"/>
  <pageSetup paperSize="8" orientation="landscape" cellComments="asDisplayed"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P42"/>
  <sheetViews>
    <sheetView showGridLines="0" zoomScaleNormal="100" zoomScaleSheetLayoutView="100" workbookViewId="0">
      <selection activeCell="B28" sqref="B28"/>
    </sheetView>
  </sheetViews>
  <sheetFormatPr defaultColWidth="8" defaultRowHeight="11.25" customHeight="1" x14ac:dyDescent="0.3"/>
  <cols>
    <col min="1" max="1" width="28.5" style="133" customWidth="1"/>
    <col min="2" max="2" width="7.796875" style="133" customWidth="1"/>
    <col min="3" max="6" width="8" style="133" customWidth="1"/>
    <col min="7" max="16384" width="8" style="133"/>
  </cols>
  <sheetData>
    <row r="1" spans="1:13" ht="10.55" customHeight="1" x14ac:dyDescent="0.3">
      <c r="A1" s="131" t="s">
        <v>195</v>
      </c>
      <c r="B1" s="132"/>
      <c r="C1" s="132"/>
      <c r="D1" s="132"/>
      <c r="E1" s="132"/>
    </row>
    <row r="2" spans="1:13" ht="10.55" customHeight="1" x14ac:dyDescent="0.3">
      <c r="A2" s="134"/>
    </row>
    <row r="3" spans="1:13" ht="41.5" x14ac:dyDescent="0.2">
      <c r="A3" s="166"/>
      <c r="B3" s="238" t="s">
        <v>133</v>
      </c>
      <c r="C3" s="239" t="s">
        <v>138</v>
      </c>
      <c r="D3" s="238" t="s">
        <v>139</v>
      </c>
      <c r="E3" s="238" t="s">
        <v>140</v>
      </c>
      <c r="F3" s="238" t="s">
        <v>141</v>
      </c>
    </row>
    <row r="4" spans="1:13" ht="11.25" customHeight="1" x14ac:dyDescent="0.3">
      <c r="A4" s="104" t="s">
        <v>23</v>
      </c>
      <c r="B4" s="156"/>
      <c r="C4" s="157"/>
      <c r="D4" s="156"/>
      <c r="E4" s="156"/>
      <c r="F4" s="156"/>
    </row>
    <row r="5" spans="1:13" ht="11.25" customHeight="1" x14ac:dyDescent="0.3">
      <c r="A5" s="274" t="s">
        <v>24</v>
      </c>
      <c r="B5" s="156"/>
      <c r="C5" s="157"/>
      <c r="D5" s="156"/>
      <c r="E5" s="156"/>
      <c r="F5" s="156"/>
    </row>
    <row r="6" spans="1:13" ht="11.25" customHeight="1" x14ac:dyDescent="0.3">
      <c r="A6" s="273" t="s">
        <v>76</v>
      </c>
      <c r="B6" s="156">
        <v>200</v>
      </c>
      <c r="C6" s="157">
        <v>450</v>
      </c>
      <c r="D6" s="110">
        <v>450</v>
      </c>
      <c r="E6" s="110">
        <v>450</v>
      </c>
      <c r="F6" s="110">
        <v>450</v>
      </c>
      <c r="G6" s="132"/>
      <c r="H6" s="132"/>
      <c r="I6" s="132"/>
      <c r="J6" s="132"/>
      <c r="K6" s="132"/>
      <c r="L6" s="132"/>
      <c r="M6" s="132"/>
    </row>
    <row r="7" spans="1:13" ht="11.25" customHeight="1" x14ac:dyDescent="0.3">
      <c r="A7" s="275" t="s">
        <v>59</v>
      </c>
      <c r="B7" s="156">
        <f>3830-3827</f>
        <v>3</v>
      </c>
      <c r="C7" s="157">
        <v>3</v>
      </c>
      <c r="D7" s="156">
        <v>3</v>
      </c>
      <c r="E7" s="156">
        <v>3</v>
      </c>
      <c r="F7" s="156">
        <v>3</v>
      </c>
      <c r="G7" s="132"/>
      <c r="H7" s="132"/>
      <c r="I7" s="132"/>
      <c r="J7" s="132"/>
      <c r="K7" s="132"/>
      <c r="L7" s="132"/>
      <c r="M7" s="132"/>
    </row>
    <row r="8" spans="1:13" ht="11.25" customHeight="1" x14ac:dyDescent="0.3">
      <c r="A8" s="273" t="s">
        <v>175</v>
      </c>
      <c r="B8" s="156">
        <v>3827</v>
      </c>
      <c r="C8" s="157">
        <f>3801+3662-500-500-100-1907+495+200</f>
        <v>5151</v>
      </c>
      <c r="D8" s="156">
        <v>5744</v>
      </c>
      <c r="E8" s="156">
        <v>6244</v>
      </c>
      <c r="F8" s="156">
        <v>6744</v>
      </c>
      <c r="G8" s="132"/>
      <c r="H8" s="132"/>
      <c r="I8" s="132"/>
      <c r="J8" s="132"/>
      <c r="K8" s="132"/>
      <c r="L8" s="132"/>
      <c r="M8" s="132"/>
    </row>
    <row r="9" spans="1:13" ht="11.25" customHeight="1" x14ac:dyDescent="0.3">
      <c r="A9" s="276" t="s">
        <v>25</v>
      </c>
      <c r="B9" s="108">
        <f>SUM(B5:B8)</f>
        <v>4030</v>
      </c>
      <c r="C9" s="109">
        <f>SUM(C5:C8)</f>
        <v>5604</v>
      </c>
      <c r="D9" s="108">
        <f>SUM(D5:D8)</f>
        <v>6197</v>
      </c>
      <c r="E9" s="108">
        <f>SUM(E5:E8)</f>
        <v>6697</v>
      </c>
      <c r="F9" s="108">
        <f>SUM(F5:F8)</f>
        <v>7197</v>
      </c>
      <c r="G9" s="132"/>
      <c r="H9" s="132"/>
      <c r="I9" s="132"/>
      <c r="J9" s="132"/>
      <c r="K9" s="132"/>
      <c r="L9" s="132"/>
      <c r="M9" s="132"/>
    </row>
    <row r="10" spans="1:13" ht="11.25" customHeight="1" x14ac:dyDescent="0.3">
      <c r="A10" s="274" t="s">
        <v>26</v>
      </c>
      <c r="B10" s="156"/>
      <c r="C10" s="157"/>
      <c r="D10" s="156"/>
      <c r="E10" s="156"/>
      <c r="F10" s="156"/>
      <c r="G10" s="132"/>
      <c r="H10" s="132"/>
      <c r="I10" s="132"/>
      <c r="J10" s="132"/>
      <c r="K10" s="132"/>
      <c r="L10" s="132"/>
      <c r="M10" s="132"/>
    </row>
    <row r="11" spans="1:13" ht="11.25" customHeight="1" x14ac:dyDescent="0.3">
      <c r="A11" s="273" t="s">
        <v>27</v>
      </c>
      <c r="B11" s="156">
        <v>0</v>
      </c>
      <c r="C11" s="157">
        <v>0</v>
      </c>
      <c r="D11" s="156">
        <v>0</v>
      </c>
      <c r="E11" s="156">
        <v>0</v>
      </c>
      <c r="F11" s="156">
        <v>0</v>
      </c>
      <c r="G11" s="132"/>
      <c r="H11" s="132"/>
      <c r="I11" s="132"/>
      <c r="J11" s="132"/>
      <c r="K11" s="132"/>
      <c r="L11" s="132"/>
      <c r="M11" s="132"/>
    </row>
    <row r="12" spans="1:13" ht="11.25" customHeight="1" x14ac:dyDescent="0.3">
      <c r="A12" s="273" t="s">
        <v>65</v>
      </c>
      <c r="B12" s="156">
        <v>89</v>
      </c>
      <c r="C12" s="157">
        <v>11660</v>
      </c>
      <c r="D12" s="110">
        <v>10211</v>
      </c>
      <c r="E12" s="110">
        <v>10368</v>
      </c>
      <c r="F12" s="110">
        <v>8812</v>
      </c>
      <c r="G12" s="132"/>
      <c r="H12" s="132"/>
      <c r="I12" s="132"/>
      <c r="J12" s="132"/>
      <c r="K12" s="132"/>
      <c r="L12" s="132"/>
      <c r="M12" s="132"/>
    </row>
    <row r="13" spans="1:13" ht="11.25" customHeight="1" x14ac:dyDescent="0.3">
      <c r="A13" s="274" t="s">
        <v>28</v>
      </c>
      <c r="B13" s="108">
        <f>SUM(B11:B12)</f>
        <v>89</v>
      </c>
      <c r="C13" s="109">
        <f>SUM(C11:C12)</f>
        <v>11660</v>
      </c>
      <c r="D13" s="108">
        <f>SUM(D11:D12)</f>
        <v>10211</v>
      </c>
      <c r="E13" s="108">
        <f>SUM(E11:E12)</f>
        <v>10368</v>
      </c>
      <c r="F13" s="108">
        <f>SUM(F11:F12)</f>
        <v>8812</v>
      </c>
      <c r="G13" s="132"/>
      <c r="H13" s="132"/>
      <c r="I13" s="132"/>
      <c r="J13" s="132"/>
      <c r="K13" s="132"/>
      <c r="L13" s="132"/>
      <c r="M13" s="132"/>
    </row>
    <row r="14" spans="1:13" ht="11.25" customHeight="1" x14ac:dyDescent="0.3">
      <c r="A14" s="105" t="s">
        <v>29</v>
      </c>
      <c r="B14" s="108">
        <f>B13+B9</f>
        <v>4119</v>
      </c>
      <c r="C14" s="109">
        <f>C13+C9</f>
        <v>17264</v>
      </c>
      <c r="D14" s="108">
        <f>D13+D9</f>
        <v>16408</v>
      </c>
      <c r="E14" s="108">
        <f>E13+E9</f>
        <v>17065</v>
      </c>
      <c r="F14" s="108">
        <f>F13+F9</f>
        <v>16009</v>
      </c>
      <c r="G14" s="132"/>
      <c r="H14" s="132"/>
      <c r="I14" s="132"/>
      <c r="J14" s="132"/>
      <c r="K14" s="132"/>
      <c r="L14" s="132"/>
      <c r="M14" s="132"/>
    </row>
    <row r="15" spans="1:13" ht="11.25" customHeight="1" x14ac:dyDescent="0.3">
      <c r="A15" s="158" t="s">
        <v>30</v>
      </c>
      <c r="B15" s="156"/>
      <c r="C15" s="157"/>
      <c r="D15" s="156"/>
      <c r="E15" s="156"/>
      <c r="F15" s="156"/>
      <c r="G15" s="132"/>
      <c r="H15" s="132"/>
      <c r="I15" s="132"/>
      <c r="J15" s="132"/>
      <c r="K15" s="132"/>
      <c r="L15" s="132"/>
      <c r="M15" s="132"/>
    </row>
    <row r="16" spans="1:13" ht="11.25" customHeight="1" x14ac:dyDescent="0.3">
      <c r="A16" s="274" t="s">
        <v>34</v>
      </c>
      <c r="B16" s="156"/>
      <c r="C16" s="157"/>
      <c r="D16" s="156"/>
      <c r="E16" s="156"/>
      <c r="F16" s="156"/>
      <c r="G16" s="132"/>
      <c r="H16" s="132"/>
      <c r="I16" s="132"/>
      <c r="J16" s="132"/>
      <c r="K16" s="132"/>
      <c r="L16" s="132"/>
      <c r="M16" s="132"/>
    </row>
    <row r="17" spans="1:16" ht="11.25" customHeight="1" x14ac:dyDescent="0.3">
      <c r="A17" s="107" t="s">
        <v>22</v>
      </c>
      <c r="B17" s="156">
        <v>13</v>
      </c>
      <c r="C17" s="157">
        <v>1000</v>
      </c>
      <c r="D17" s="156">
        <v>1000</v>
      </c>
      <c r="E17" s="156">
        <v>1000</v>
      </c>
      <c r="F17" s="156">
        <v>1000</v>
      </c>
      <c r="G17" s="132"/>
      <c r="H17" s="132"/>
      <c r="I17" s="132"/>
      <c r="J17" s="132"/>
      <c r="K17" s="132"/>
      <c r="L17" s="132"/>
      <c r="M17" s="132"/>
    </row>
    <row r="18" spans="1:16" ht="11.25" customHeight="1" x14ac:dyDescent="0.3">
      <c r="A18" s="107" t="s">
        <v>70</v>
      </c>
      <c r="B18" s="156">
        <v>371</v>
      </c>
      <c r="C18" s="157">
        <v>432</v>
      </c>
      <c r="D18" s="156">
        <v>100</v>
      </c>
      <c r="E18" s="156">
        <v>100</v>
      </c>
      <c r="F18" s="156">
        <v>100</v>
      </c>
      <c r="G18" s="132"/>
      <c r="H18" s="132"/>
      <c r="I18" s="132"/>
      <c r="J18" s="132"/>
      <c r="K18" s="132"/>
      <c r="L18" s="132"/>
      <c r="M18" s="132"/>
    </row>
    <row r="19" spans="1:16" ht="11.25" customHeight="1" x14ac:dyDescent="0.3">
      <c r="A19" s="274" t="s">
        <v>35</v>
      </c>
      <c r="B19" s="108">
        <f>SUM(B17:B18)</f>
        <v>384</v>
      </c>
      <c r="C19" s="109">
        <f>SUM(C17:C18)</f>
        <v>1432</v>
      </c>
      <c r="D19" s="108">
        <f>SUM(D17:D18)</f>
        <v>1100</v>
      </c>
      <c r="E19" s="108">
        <f>SUM(E17:E18)</f>
        <v>1100</v>
      </c>
      <c r="F19" s="108">
        <f>SUM(F17:F18)</f>
        <v>1100</v>
      </c>
      <c r="G19" s="132"/>
      <c r="H19" s="132"/>
      <c r="I19" s="132"/>
      <c r="J19" s="132"/>
      <c r="K19" s="132"/>
      <c r="L19" s="132"/>
      <c r="M19" s="132"/>
    </row>
    <row r="20" spans="1:16" ht="11.25" customHeight="1" x14ac:dyDescent="0.3">
      <c r="A20" s="274" t="s">
        <v>31</v>
      </c>
      <c r="B20" s="156"/>
      <c r="C20" s="157"/>
      <c r="D20" s="156"/>
      <c r="E20" s="156"/>
      <c r="F20" s="156"/>
      <c r="G20" s="132"/>
      <c r="H20" s="132"/>
      <c r="I20" s="132"/>
      <c r="J20" s="132"/>
      <c r="K20" s="132"/>
      <c r="L20" s="132"/>
      <c r="M20" s="132"/>
    </row>
    <row r="21" spans="1:16" ht="11.25" customHeight="1" x14ac:dyDescent="0.3">
      <c r="A21" s="107" t="s">
        <v>62</v>
      </c>
      <c r="B21" s="156">
        <v>575</v>
      </c>
      <c r="C21" s="157">
        <f>575+500</f>
        <v>1075</v>
      </c>
      <c r="D21" s="156">
        <v>2000</v>
      </c>
      <c r="E21" s="156">
        <v>2500</v>
      </c>
      <c r="F21" s="156">
        <v>3000</v>
      </c>
      <c r="G21" s="132"/>
      <c r="H21" s="132"/>
      <c r="I21" s="132"/>
      <c r="J21" s="132"/>
      <c r="K21" s="132"/>
      <c r="L21" s="132"/>
      <c r="M21" s="132"/>
    </row>
    <row r="22" spans="1:16" ht="11.25" customHeight="1" x14ac:dyDescent="0.3">
      <c r="A22" s="107" t="s">
        <v>75</v>
      </c>
      <c r="B22" s="156">
        <v>0</v>
      </c>
      <c r="C22" s="157">
        <v>50</v>
      </c>
      <c r="D22" s="156">
        <v>50</v>
      </c>
      <c r="E22" s="156">
        <v>50</v>
      </c>
      <c r="F22" s="156">
        <v>50</v>
      </c>
      <c r="G22" s="132"/>
      <c r="H22" s="132"/>
      <c r="I22" s="132"/>
      <c r="J22" s="132"/>
      <c r="K22" s="132"/>
      <c r="L22" s="132"/>
      <c r="M22" s="132"/>
    </row>
    <row r="23" spans="1:16" ht="11.25" customHeight="1" x14ac:dyDescent="0.3">
      <c r="A23" s="274" t="s">
        <v>33</v>
      </c>
      <c r="B23" s="108">
        <f>B21+B22</f>
        <v>575</v>
      </c>
      <c r="C23" s="109">
        <f>C21+C22</f>
        <v>1125</v>
      </c>
      <c r="D23" s="108">
        <f>D21+D22</f>
        <v>2050</v>
      </c>
      <c r="E23" s="108">
        <f>E21+E22</f>
        <v>2550</v>
      </c>
      <c r="F23" s="108">
        <f>F21+F22</f>
        <v>3050</v>
      </c>
      <c r="G23" s="132"/>
      <c r="H23" s="132"/>
      <c r="I23" s="132"/>
      <c r="J23" s="132"/>
      <c r="K23" s="132"/>
      <c r="L23" s="132"/>
      <c r="M23" s="132"/>
    </row>
    <row r="24" spans="1:16" ht="11.25" customHeight="1" x14ac:dyDescent="0.3">
      <c r="A24" s="158" t="s">
        <v>36</v>
      </c>
      <c r="B24" s="135">
        <f>B19+B23</f>
        <v>959</v>
      </c>
      <c r="C24" s="136">
        <f>C19+C23</f>
        <v>2557</v>
      </c>
      <c r="D24" s="135">
        <f>D19+D23</f>
        <v>3150</v>
      </c>
      <c r="E24" s="135">
        <f>E19+E23</f>
        <v>3650</v>
      </c>
      <c r="F24" s="135">
        <f>F19+F23</f>
        <v>4150</v>
      </c>
      <c r="G24" s="132"/>
      <c r="H24" s="132"/>
      <c r="I24" s="132"/>
      <c r="J24" s="132"/>
      <c r="K24" s="132"/>
      <c r="L24" s="132"/>
      <c r="M24" s="132"/>
      <c r="N24" s="132"/>
      <c r="O24" s="132"/>
      <c r="P24" s="132"/>
    </row>
    <row r="25" spans="1:16" ht="11.25" customHeight="1" x14ac:dyDescent="0.3">
      <c r="A25" s="225" t="s">
        <v>37</v>
      </c>
      <c r="B25" s="98">
        <f>B14-B24</f>
        <v>3160</v>
      </c>
      <c r="C25" s="99">
        <f>C14-C24</f>
        <v>14707</v>
      </c>
      <c r="D25" s="98">
        <f>D14-D24</f>
        <v>13258</v>
      </c>
      <c r="E25" s="98">
        <f>E14-E24</f>
        <v>13415</v>
      </c>
      <c r="F25" s="98">
        <f>F14-F24</f>
        <v>11859</v>
      </c>
      <c r="G25" s="132"/>
      <c r="H25" s="132"/>
      <c r="I25" s="132"/>
      <c r="J25" s="132"/>
      <c r="K25" s="132"/>
      <c r="L25" s="132"/>
      <c r="M25" s="132"/>
      <c r="N25" s="132"/>
      <c r="O25" s="132"/>
      <c r="P25" s="132"/>
    </row>
    <row r="26" spans="1:16" ht="11.25" customHeight="1" x14ac:dyDescent="0.3">
      <c r="A26" s="158" t="s">
        <v>142</v>
      </c>
      <c r="B26" s="156"/>
      <c r="C26" s="157"/>
      <c r="D26" s="156"/>
      <c r="E26" s="156"/>
      <c r="F26" s="156"/>
    </row>
    <row r="27" spans="1:16" ht="11.25" customHeight="1" x14ac:dyDescent="0.3">
      <c r="A27" s="273" t="s">
        <v>38</v>
      </c>
      <c r="B27" s="156">
        <v>528</v>
      </c>
      <c r="C27" s="157">
        <f>553+11560</f>
        <v>12113</v>
      </c>
      <c r="D27" s="156">
        <f>578+11560+250</f>
        <v>12388</v>
      </c>
      <c r="E27" s="156">
        <f>603+11560+250+2458</f>
        <v>14871</v>
      </c>
      <c r="F27" s="156">
        <f>628+11560+250+2458+976</f>
        <v>15872</v>
      </c>
    </row>
    <row r="28" spans="1:16" ht="11.25" customHeight="1" x14ac:dyDescent="0.3">
      <c r="A28" s="273" t="s">
        <v>39</v>
      </c>
      <c r="B28" s="156">
        <v>21</v>
      </c>
      <c r="C28" s="157">
        <v>22</v>
      </c>
      <c r="D28" s="110">
        <v>22</v>
      </c>
      <c r="E28" s="110">
        <v>22</v>
      </c>
      <c r="F28" s="110">
        <v>22</v>
      </c>
    </row>
    <row r="29" spans="1:16" ht="24.2" customHeight="1" x14ac:dyDescent="0.3">
      <c r="A29" s="388" t="s">
        <v>197</v>
      </c>
      <c r="B29" s="156">
        <v>2611</v>
      </c>
      <c r="C29" s="157">
        <v>2572</v>
      </c>
      <c r="D29" s="156">
        <v>848</v>
      </c>
      <c r="E29" s="156">
        <v>-1478</v>
      </c>
      <c r="F29" s="156">
        <v>-4035</v>
      </c>
    </row>
    <row r="30" spans="1:16" ht="11.25" customHeight="1" x14ac:dyDescent="0.3">
      <c r="A30" s="123" t="s">
        <v>69</v>
      </c>
      <c r="B30" s="159">
        <f>SUM(B27:B29)</f>
        <v>3160</v>
      </c>
      <c r="C30" s="160">
        <f>SUM(C27:C29)</f>
        <v>14707</v>
      </c>
      <c r="D30" s="159">
        <f>SUM(D27:D29)</f>
        <v>13258</v>
      </c>
      <c r="E30" s="159">
        <f>SUM(E27:E29)</f>
        <v>13415</v>
      </c>
      <c r="F30" s="159">
        <f>SUM(F27:F29)</f>
        <v>11859</v>
      </c>
    </row>
    <row r="31" spans="1:16" ht="11.25" customHeight="1" x14ac:dyDescent="0.3">
      <c r="A31" s="374" t="s">
        <v>191</v>
      </c>
      <c r="B31" s="151"/>
      <c r="C31" s="375"/>
      <c r="D31" s="151"/>
      <c r="E31" s="151"/>
      <c r="F31" s="151"/>
    </row>
    <row r="32" spans="1:16" ht="11.25" customHeight="1" x14ac:dyDescent="0.3">
      <c r="A32" s="164" t="s">
        <v>143</v>
      </c>
      <c r="B32" s="18"/>
      <c r="C32" s="18"/>
      <c r="D32" s="18"/>
      <c r="E32" s="18"/>
      <c r="F32" s="18"/>
    </row>
    <row r="33" spans="1:6" ht="11.25" customHeight="1" x14ac:dyDescent="0.3">
      <c r="A33" s="164"/>
      <c r="B33" s="18"/>
      <c r="C33" s="18"/>
      <c r="D33" s="18"/>
      <c r="E33" s="18"/>
      <c r="F33" s="18"/>
    </row>
    <row r="34" spans="1:6" ht="11.25" customHeight="1" x14ac:dyDescent="0.3">
      <c r="A34" s="21"/>
      <c r="B34" s="18"/>
      <c r="C34" s="18"/>
      <c r="D34" s="18"/>
      <c r="E34" s="18"/>
      <c r="F34" s="18"/>
    </row>
    <row r="35" spans="1:6" ht="11.25" customHeight="1" x14ac:dyDescent="0.3">
      <c r="A35" s="18"/>
      <c r="B35" s="18"/>
      <c r="C35" s="18"/>
      <c r="D35" s="18"/>
      <c r="E35" s="18"/>
      <c r="F35" s="18"/>
    </row>
    <row r="36" spans="1:6" ht="11.25" customHeight="1" x14ac:dyDescent="0.3">
      <c r="A36" s="76"/>
      <c r="B36" s="18"/>
      <c r="C36" s="18"/>
      <c r="D36" s="18"/>
      <c r="E36" s="18"/>
      <c r="F36" s="18"/>
    </row>
    <row r="37" spans="1:6" ht="11.25" customHeight="1" x14ac:dyDescent="0.2">
      <c r="A37" s="65"/>
      <c r="B37" s="18"/>
      <c r="C37" s="18"/>
      <c r="D37" s="18"/>
      <c r="E37" s="18"/>
      <c r="F37" s="18"/>
    </row>
    <row r="39" spans="1:6" ht="11.25" customHeight="1" x14ac:dyDescent="0.3">
      <c r="A39" s="137"/>
    </row>
    <row r="41" spans="1:6" ht="11.25" customHeight="1" x14ac:dyDescent="0.3">
      <c r="A41" s="85"/>
    </row>
    <row r="42" spans="1:6" ht="11.25" customHeight="1" x14ac:dyDescent="0.2">
      <c r="A42" s="86"/>
    </row>
  </sheetData>
  <phoneticPr fontId="25" type="noConversion"/>
  <pageMargins left="1.4566929133858268" right="1.4566929133858268" top="0.98425196850393704" bottom="1.0629921259842521" header="0.51181102362204722" footer="0.51181102362204722"/>
  <pageSetup paperSize="8" orientation="landscape" cellComments="asDisplayed"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tabSelected="1" zoomScaleNormal="100" zoomScaleSheetLayoutView="100" workbookViewId="0">
      <selection activeCell="A2" sqref="A2"/>
    </sheetView>
  </sheetViews>
  <sheetFormatPr defaultColWidth="8" defaultRowHeight="11.25" customHeight="1" x14ac:dyDescent="0.3"/>
  <cols>
    <col min="1" max="1" width="29.5" style="70" customWidth="1"/>
    <col min="2" max="2" width="7" style="23" customWidth="1"/>
    <col min="3" max="3" width="8.796875" style="23" customWidth="1"/>
    <col min="4" max="4" width="9.19921875" style="23" customWidth="1"/>
    <col min="5" max="5" width="7.796875" style="23" customWidth="1"/>
    <col min="6" max="6" width="7.5" style="22" customWidth="1"/>
    <col min="7" max="16384" width="8" style="22"/>
  </cols>
  <sheetData>
    <row r="1" spans="1:10" ht="11.25" customHeight="1" x14ac:dyDescent="0.3">
      <c r="A1" s="66" t="s">
        <v>194</v>
      </c>
      <c r="B1" s="66"/>
      <c r="C1" s="66"/>
      <c r="D1" s="66"/>
      <c r="E1" s="66"/>
    </row>
    <row r="2" spans="1:10" ht="11.25" customHeight="1" x14ac:dyDescent="0.3">
      <c r="A2" s="277" t="s">
        <v>144</v>
      </c>
      <c r="B2" s="277"/>
      <c r="C2" s="277"/>
      <c r="D2" s="277"/>
      <c r="E2" s="277"/>
    </row>
    <row r="3" spans="1:10" ht="11.25" customHeight="1" x14ac:dyDescent="0.3">
      <c r="A3" s="66"/>
    </row>
    <row r="4" spans="1:10" s="25" customFormat="1" ht="41.5" x14ac:dyDescent="0.2">
      <c r="A4" s="168"/>
      <c r="B4" s="237" t="s">
        <v>145</v>
      </c>
      <c r="C4" s="237" t="s">
        <v>146</v>
      </c>
      <c r="D4" s="237" t="s">
        <v>147</v>
      </c>
      <c r="E4" s="237" t="s">
        <v>148</v>
      </c>
      <c r="F4" s="24"/>
    </row>
    <row r="5" spans="1:10" s="23" customFormat="1" ht="11.25" customHeight="1" x14ac:dyDescent="0.3">
      <c r="A5" s="279" t="str">
        <f>"Opening balance as at 1 July 2017"</f>
        <v>Opening balance as at 1 July 2017</v>
      </c>
      <c r="B5" s="156"/>
      <c r="C5" s="156"/>
      <c r="D5" s="156"/>
      <c r="E5" s="156"/>
      <c r="F5" s="26"/>
    </row>
    <row r="6" spans="1:10" ht="11.25" customHeight="1" x14ac:dyDescent="0.3">
      <c r="A6" s="125" t="s">
        <v>149</v>
      </c>
      <c r="B6" s="156"/>
      <c r="C6" s="156"/>
      <c r="D6" s="156"/>
      <c r="E6" s="156"/>
      <c r="F6" s="27"/>
    </row>
    <row r="7" spans="1:10" ht="11.25" customHeight="1" x14ac:dyDescent="0.2">
      <c r="A7" s="126" t="s">
        <v>150</v>
      </c>
      <c r="B7" s="316">
        <v>2611</v>
      </c>
      <c r="C7" s="317">
        <v>22</v>
      </c>
      <c r="D7" s="317">
        <v>528</v>
      </c>
      <c r="E7" s="317">
        <f>SUM(B7:D7)</f>
        <v>3161</v>
      </c>
      <c r="F7" s="27"/>
      <c r="G7" s="70"/>
      <c r="H7" s="70"/>
      <c r="I7" s="70"/>
      <c r="J7" s="70"/>
    </row>
    <row r="8" spans="1:10" ht="11.25" customHeight="1" x14ac:dyDescent="0.2">
      <c r="A8" s="124" t="s">
        <v>47</v>
      </c>
      <c r="B8" s="318">
        <f>SUM(B6:B7)</f>
        <v>2611</v>
      </c>
      <c r="C8" s="318">
        <f>SUM(C6:C7)</f>
        <v>22</v>
      </c>
      <c r="D8" s="318">
        <f>SUM(D6:D7)</f>
        <v>528</v>
      </c>
      <c r="E8" s="318">
        <f>SUM(E6:E7)</f>
        <v>3161</v>
      </c>
      <c r="F8" s="27"/>
    </row>
    <row r="9" spans="1:10" ht="11.25" customHeight="1" x14ac:dyDescent="0.2">
      <c r="A9" s="106" t="s">
        <v>61</v>
      </c>
      <c r="B9" s="317"/>
      <c r="C9" s="317"/>
      <c r="D9" s="317"/>
      <c r="E9" s="317"/>
      <c r="F9" s="27"/>
    </row>
    <row r="10" spans="1:10" ht="11.25" customHeight="1" x14ac:dyDescent="0.2">
      <c r="A10" s="162" t="s">
        <v>86</v>
      </c>
      <c r="B10" s="317">
        <v>-39</v>
      </c>
      <c r="C10" s="317">
        <v>0</v>
      </c>
      <c r="D10" s="317">
        <v>0</v>
      </c>
      <c r="E10" s="317">
        <f>SUM(B10:D10)</f>
        <v>-39</v>
      </c>
      <c r="F10" s="24"/>
    </row>
    <row r="11" spans="1:10" ht="11.25" customHeight="1" x14ac:dyDescent="0.2">
      <c r="A11" s="279" t="s">
        <v>21</v>
      </c>
      <c r="B11" s="319">
        <f>SUM(B10:B10)</f>
        <v>-39</v>
      </c>
      <c r="C11" s="319">
        <f>SUM(C10:C10)</f>
        <v>0</v>
      </c>
      <c r="D11" s="319">
        <f>SUM(D10:D10)</f>
        <v>0</v>
      </c>
      <c r="E11" s="319">
        <f>SUM(E10:E10)</f>
        <v>-39</v>
      </c>
      <c r="F11" s="24"/>
    </row>
    <row r="12" spans="1:10" ht="11.25" customHeight="1" x14ac:dyDescent="0.2">
      <c r="A12" s="125" t="s">
        <v>66</v>
      </c>
      <c r="B12" s="320"/>
      <c r="C12" s="320"/>
      <c r="D12" s="320"/>
      <c r="E12" s="320"/>
    </row>
    <row r="13" spans="1:10" ht="22.9" customHeight="1" x14ac:dyDescent="0.2">
      <c r="A13" s="172" t="s">
        <v>166</v>
      </c>
      <c r="B13" s="317">
        <v>-39</v>
      </c>
      <c r="C13" s="317">
        <v>0</v>
      </c>
      <c r="D13" s="317">
        <v>0</v>
      </c>
      <c r="E13" s="317">
        <f>SUM(B13:D13)</f>
        <v>-39</v>
      </c>
      <c r="F13" s="28"/>
    </row>
    <row r="14" spans="1:10" ht="11.25" customHeight="1" x14ac:dyDescent="0.2">
      <c r="A14" s="106" t="s">
        <v>48</v>
      </c>
      <c r="B14" s="321"/>
      <c r="C14" s="321"/>
      <c r="D14" s="321"/>
      <c r="E14" s="321"/>
      <c r="F14" s="28"/>
    </row>
    <row r="15" spans="1:10" ht="11.25" customHeight="1" x14ac:dyDescent="0.2">
      <c r="A15" s="278" t="s">
        <v>64</v>
      </c>
      <c r="B15" s="317"/>
      <c r="C15" s="317"/>
      <c r="D15" s="317"/>
      <c r="E15" s="317"/>
    </row>
    <row r="16" spans="1:10" ht="11.25" customHeight="1" x14ac:dyDescent="0.3">
      <c r="A16" s="165" t="s">
        <v>87</v>
      </c>
      <c r="B16" s="322">
        <v>0</v>
      </c>
      <c r="C16" s="322">
        <v>0</v>
      </c>
      <c r="D16" s="322">
        <f>25+11560</f>
        <v>11585</v>
      </c>
      <c r="E16" s="322">
        <f>SUM(B16:D16)</f>
        <v>11585</v>
      </c>
      <c r="F16"/>
      <c r="G16" s="77"/>
    </row>
    <row r="17" spans="1:6" ht="11.25" customHeight="1" x14ac:dyDescent="0.2">
      <c r="A17" s="105" t="s">
        <v>49</v>
      </c>
      <c r="B17" s="318">
        <f>SUM(B15:B16)</f>
        <v>0</v>
      </c>
      <c r="C17" s="318">
        <f>SUM(C15:C16)</f>
        <v>0</v>
      </c>
      <c r="D17" s="318">
        <f>SUM(D15:D16)</f>
        <v>11585</v>
      </c>
      <c r="E17" s="318">
        <f>SUM(B17:D17)</f>
        <v>11585</v>
      </c>
    </row>
    <row r="18" spans="1:6" ht="11.25" customHeight="1" x14ac:dyDescent="0.2">
      <c r="A18" s="125" t="s">
        <v>88</v>
      </c>
      <c r="B18" s="317"/>
      <c r="C18" s="317"/>
      <c r="D18" s="317"/>
      <c r="E18" s="317">
        <f>SUM(B18:D18)</f>
        <v>0</v>
      </c>
      <c r="F18" s="28"/>
    </row>
    <row r="19" spans="1:6" ht="22.2" customHeight="1" x14ac:dyDescent="0.2">
      <c r="A19" s="163" t="s">
        <v>167</v>
      </c>
      <c r="B19" s="323">
        <f>B8+B11+B17+B18</f>
        <v>2572</v>
      </c>
      <c r="C19" s="323">
        <f>C8+C11+C17+C18</f>
        <v>22</v>
      </c>
      <c r="D19" s="323">
        <f>D8+D11+D17+D18</f>
        <v>12113</v>
      </c>
      <c r="E19" s="323">
        <f>E8+E11+E17+E18</f>
        <v>14707</v>
      </c>
      <c r="F19" s="28"/>
    </row>
    <row r="20" spans="1:6" ht="22.9" customHeight="1" x14ac:dyDescent="0.2">
      <c r="A20" s="302" t="s">
        <v>168</v>
      </c>
      <c r="B20" s="324">
        <f>B19</f>
        <v>2572</v>
      </c>
      <c r="C20" s="324">
        <f>C19</f>
        <v>22</v>
      </c>
      <c r="D20" s="324">
        <f>D19</f>
        <v>12113</v>
      </c>
      <c r="E20" s="324">
        <f>E19</f>
        <v>14707</v>
      </c>
      <c r="F20" s="28"/>
    </row>
    <row r="21" spans="1:6" ht="11.25" customHeight="1" x14ac:dyDescent="0.3">
      <c r="A21" s="385" t="s">
        <v>109</v>
      </c>
      <c r="B21" s="385"/>
      <c r="C21" s="385"/>
      <c r="D21" s="385"/>
      <c r="E21" s="385"/>
      <c r="F21" s="28"/>
    </row>
    <row r="22" spans="1:6" ht="11.25" customHeight="1" x14ac:dyDescent="0.3">
      <c r="A22" s="68"/>
      <c r="B22" s="12"/>
      <c r="C22" s="12"/>
      <c r="D22" s="12"/>
      <c r="E22" s="12"/>
      <c r="F22" s="28"/>
    </row>
    <row r="23" spans="1:6" ht="11.25" customHeight="1" x14ac:dyDescent="0.3">
      <c r="A23" s="171"/>
      <c r="B23" s="71"/>
      <c r="C23" s="71"/>
      <c r="D23" s="71"/>
      <c r="E23" s="12"/>
      <c r="F23" s="28"/>
    </row>
    <row r="24" spans="1:6" ht="11.25" customHeight="1" x14ac:dyDescent="0.3">
      <c r="A24" s="67"/>
      <c r="B24" s="71"/>
      <c r="C24" s="71"/>
      <c r="D24" s="71"/>
      <c r="E24" s="12"/>
      <c r="F24" s="28"/>
    </row>
    <row r="25" spans="1:6" ht="11.25" customHeight="1" x14ac:dyDescent="0.3">
      <c r="A25" s="69"/>
      <c r="B25" s="29"/>
      <c r="C25" s="29"/>
      <c r="F25" s="28"/>
    </row>
    <row r="26" spans="1:6" ht="11.25" customHeight="1" x14ac:dyDescent="0.3">
      <c r="B26" s="29"/>
      <c r="C26" s="29"/>
      <c r="F26" s="28"/>
    </row>
    <row r="27" spans="1:6" ht="11.25" customHeight="1" x14ac:dyDescent="0.3">
      <c r="A27" s="76"/>
      <c r="B27" s="29"/>
      <c r="C27" s="29"/>
    </row>
    <row r="28" spans="1:6" ht="11.25" customHeight="1" x14ac:dyDescent="0.2">
      <c r="A28" s="65"/>
    </row>
    <row r="29" spans="1:6" ht="11.25" customHeight="1" x14ac:dyDescent="0.3">
      <c r="F29" s="28"/>
    </row>
  </sheetData>
  <mergeCells count="1">
    <mergeCell ref="A21:E21"/>
  </mergeCells>
  <pageMargins left="1.4566929133858268" right="1.4566929133858268" top="0.98425196850393704" bottom="1.0629921259842521" header="0.51181102362204722" footer="0.51181102362204722"/>
  <pageSetup paperSize="9" scale="95" orientation="portrait" cellComments="asDisplayed" r:id="rId1"/>
  <headerFooter alignWithMargins="0"/>
  <ignoredErrors>
    <ignoredError sqref="E19" 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H29"/>
  <sheetViews>
    <sheetView showGridLines="0" zoomScaleNormal="100" zoomScaleSheetLayoutView="100" workbookViewId="0">
      <selection activeCell="A17" sqref="A17"/>
    </sheetView>
  </sheetViews>
  <sheetFormatPr defaultColWidth="8" defaultRowHeight="11.25" customHeight="1" x14ac:dyDescent="0.3"/>
  <cols>
    <col min="1" max="1" width="29" style="16" customWidth="1"/>
    <col min="2" max="6" width="7.796875" style="16" customWidth="1"/>
    <col min="7" max="7" width="8.296875" style="16" customWidth="1"/>
    <col min="8" max="8" width="7.796875" style="16" customWidth="1"/>
    <col min="9" max="16384" width="8" style="16"/>
  </cols>
  <sheetData>
    <row r="1" spans="1:8" ht="11.25" customHeight="1" x14ac:dyDescent="0.3">
      <c r="A1" s="72" t="s">
        <v>193</v>
      </c>
      <c r="B1" s="73"/>
      <c r="C1" s="73"/>
      <c r="D1" s="73"/>
      <c r="E1" s="73"/>
      <c r="F1" s="73"/>
      <c r="G1" s="73"/>
    </row>
    <row r="2" spans="1:8" ht="11.25" customHeight="1" x14ac:dyDescent="0.3">
      <c r="A2" s="20"/>
    </row>
    <row r="3" spans="1:8" ht="45.4" customHeight="1" x14ac:dyDescent="0.2">
      <c r="A3" s="166"/>
      <c r="B3" s="238" t="s">
        <v>133</v>
      </c>
      <c r="C3" s="239" t="s">
        <v>138</v>
      </c>
      <c r="D3" s="238" t="s">
        <v>139</v>
      </c>
      <c r="E3" s="238" t="s">
        <v>140</v>
      </c>
      <c r="F3" s="238" t="s">
        <v>141</v>
      </c>
    </row>
    <row r="4" spans="1:8" ht="11.25" customHeight="1" x14ac:dyDescent="0.3">
      <c r="A4" s="158" t="s">
        <v>40</v>
      </c>
      <c r="B4" s="313"/>
      <c r="C4" s="325"/>
      <c r="D4" s="313"/>
      <c r="E4" s="313"/>
      <c r="F4" s="313"/>
    </row>
    <row r="5" spans="1:8" ht="11.25" customHeight="1" x14ac:dyDescent="0.3">
      <c r="A5" s="104" t="s">
        <v>41</v>
      </c>
      <c r="B5" s="313"/>
      <c r="C5" s="325"/>
      <c r="D5" s="313"/>
      <c r="E5" s="313"/>
      <c r="F5" s="313"/>
    </row>
    <row r="6" spans="1:8" ht="11.25" customHeight="1" x14ac:dyDescent="0.3">
      <c r="A6" s="161" t="s">
        <v>3</v>
      </c>
      <c r="B6" s="313">
        <v>2605</v>
      </c>
      <c r="C6" s="325">
        <v>5494</v>
      </c>
      <c r="D6" s="313">
        <v>9049</v>
      </c>
      <c r="E6" s="313">
        <v>11856</v>
      </c>
      <c r="F6" s="313">
        <v>11415</v>
      </c>
    </row>
    <row r="7" spans="1:8" ht="11.25" customHeight="1" x14ac:dyDescent="0.3">
      <c r="A7" s="161" t="s">
        <v>1</v>
      </c>
      <c r="B7" s="313">
        <f>158+7</f>
        <v>165</v>
      </c>
      <c r="C7" s="325">
        <v>127</v>
      </c>
      <c r="D7" s="313">
        <v>127</v>
      </c>
      <c r="E7" s="313">
        <v>127</v>
      </c>
      <c r="F7" s="313">
        <v>127</v>
      </c>
    </row>
    <row r="8" spans="1:8" ht="11.25" customHeight="1" x14ac:dyDescent="0.3">
      <c r="A8" s="105" t="s">
        <v>42</v>
      </c>
      <c r="B8" s="314">
        <f>SUM(B6:B7)</f>
        <v>2770</v>
      </c>
      <c r="C8" s="326">
        <f>SUM(C6:C7)</f>
        <v>5621</v>
      </c>
      <c r="D8" s="314">
        <f>SUM(D6:D7)</f>
        <v>9176</v>
      </c>
      <c r="E8" s="314">
        <f>SUM(E6:E7)</f>
        <v>11983</v>
      </c>
      <c r="F8" s="314">
        <f>SUM(F6:F7)</f>
        <v>11542</v>
      </c>
    </row>
    <row r="9" spans="1:8" ht="11.25" customHeight="1" x14ac:dyDescent="0.3">
      <c r="A9" s="104" t="s">
        <v>43</v>
      </c>
      <c r="B9" s="313"/>
      <c r="C9" s="325"/>
      <c r="D9" s="313"/>
      <c r="E9" s="313"/>
      <c r="F9" s="313"/>
    </row>
    <row r="10" spans="1:8" ht="11.25" customHeight="1" x14ac:dyDescent="0.3">
      <c r="A10" s="161" t="s">
        <v>32</v>
      </c>
      <c r="B10" s="313">
        <v>2616</v>
      </c>
      <c r="C10" s="325">
        <v>4202</v>
      </c>
      <c r="D10" s="313">
        <v>6327</v>
      </c>
      <c r="E10" s="313">
        <v>8936</v>
      </c>
      <c r="F10" s="313">
        <v>9076</v>
      </c>
    </row>
    <row r="11" spans="1:8" ht="11.25" customHeight="1" x14ac:dyDescent="0.3">
      <c r="A11" s="161" t="s">
        <v>22</v>
      </c>
      <c r="B11" s="313">
        <v>116</v>
      </c>
      <c r="C11" s="325">
        <v>1194</v>
      </c>
      <c r="D11" s="313">
        <v>2849</v>
      </c>
      <c r="E11" s="313">
        <v>3047</v>
      </c>
      <c r="F11" s="313">
        <v>2466</v>
      </c>
    </row>
    <row r="12" spans="1:8" ht="11.25" customHeight="1" x14ac:dyDescent="0.2">
      <c r="A12" s="161" t="s">
        <v>10</v>
      </c>
      <c r="B12" s="96">
        <v>-8</v>
      </c>
      <c r="C12" s="325"/>
      <c r="D12" s="313"/>
      <c r="E12" s="313"/>
      <c r="F12" s="313"/>
      <c r="H12" s="142"/>
    </row>
    <row r="13" spans="1:8" ht="11.25" customHeight="1" x14ac:dyDescent="0.2">
      <c r="A13" s="104" t="s">
        <v>44</v>
      </c>
      <c r="B13" s="327">
        <f>SUM(B10:B12)</f>
        <v>2724</v>
      </c>
      <c r="C13" s="328">
        <f>SUM(C10:C12)</f>
        <v>5396</v>
      </c>
      <c r="D13" s="327">
        <f>SUM(D10:D12)</f>
        <v>9176</v>
      </c>
      <c r="E13" s="327">
        <f>SUM(E10:E12)</f>
        <v>11983</v>
      </c>
      <c r="F13" s="327">
        <f>SUM(F10:F12)</f>
        <v>11542</v>
      </c>
      <c r="H13" s="140"/>
    </row>
    <row r="14" spans="1:8" ht="20.75" x14ac:dyDescent="0.2">
      <c r="A14" s="163" t="s">
        <v>156</v>
      </c>
      <c r="B14" s="329">
        <f>B8-B13</f>
        <v>46</v>
      </c>
      <c r="C14" s="330">
        <f>C8-C13</f>
        <v>225</v>
      </c>
      <c r="D14" s="329">
        <f>D8-D13</f>
        <v>0</v>
      </c>
      <c r="E14" s="329">
        <f>E8-E13</f>
        <v>0</v>
      </c>
      <c r="F14" s="329">
        <f>F8-F13</f>
        <v>0</v>
      </c>
    </row>
    <row r="15" spans="1:8" ht="11.25" customHeight="1" x14ac:dyDescent="0.3">
      <c r="A15" s="158" t="s">
        <v>45</v>
      </c>
      <c r="B15" s="313"/>
      <c r="C15" s="325"/>
      <c r="D15" s="313"/>
      <c r="E15" s="313"/>
      <c r="F15" s="313"/>
    </row>
    <row r="16" spans="1:8" ht="11.25" customHeight="1" x14ac:dyDescent="0.3">
      <c r="A16" s="158" t="s">
        <v>43</v>
      </c>
      <c r="B16" s="313"/>
      <c r="C16" s="325"/>
      <c r="D16" s="313"/>
      <c r="E16" s="313"/>
      <c r="F16" s="313"/>
    </row>
    <row r="17" spans="1:7" ht="20.75" x14ac:dyDescent="0.3">
      <c r="A17" s="169" t="s">
        <v>89</v>
      </c>
      <c r="B17" s="313">
        <v>26</v>
      </c>
      <c r="C17" s="325">
        <v>11560</v>
      </c>
      <c r="D17" s="313">
        <v>275</v>
      </c>
      <c r="E17" s="313">
        <v>2483</v>
      </c>
      <c r="F17" s="313">
        <v>1001</v>
      </c>
    </row>
    <row r="18" spans="1:7" ht="11.25" customHeight="1" x14ac:dyDescent="0.3">
      <c r="A18" s="105" t="s">
        <v>44</v>
      </c>
      <c r="B18" s="315">
        <f>SUM(B17:B17)</f>
        <v>26</v>
      </c>
      <c r="C18" s="331">
        <f>SUM(C17:C17)</f>
        <v>11560</v>
      </c>
      <c r="D18" s="315">
        <f>SUM(D17:D17)</f>
        <v>275</v>
      </c>
      <c r="E18" s="315">
        <f>SUM(E17:E17)</f>
        <v>2483</v>
      </c>
      <c r="F18" s="315">
        <f>SUM(F17:F17)</f>
        <v>1001</v>
      </c>
    </row>
    <row r="19" spans="1:7" ht="20.75" x14ac:dyDescent="0.2">
      <c r="A19" s="163" t="s">
        <v>157</v>
      </c>
      <c r="B19" s="332">
        <f>-B18</f>
        <v>-26</v>
      </c>
      <c r="C19" s="333">
        <f>-C18</f>
        <v>-11560</v>
      </c>
      <c r="D19" s="332">
        <f>-D18</f>
        <v>-275</v>
      </c>
      <c r="E19" s="332">
        <f>-E18</f>
        <v>-2483</v>
      </c>
      <c r="F19" s="332">
        <f>-F18</f>
        <v>-1001</v>
      </c>
    </row>
    <row r="20" spans="1:7" ht="11.25" customHeight="1" x14ac:dyDescent="0.3">
      <c r="A20" s="104" t="s">
        <v>46</v>
      </c>
      <c r="B20" s="313"/>
      <c r="C20" s="325"/>
      <c r="D20" s="313"/>
      <c r="E20" s="313"/>
      <c r="F20" s="313"/>
    </row>
    <row r="21" spans="1:7" ht="11.25" customHeight="1" x14ac:dyDescent="0.3">
      <c r="A21" s="104" t="s">
        <v>41</v>
      </c>
      <c r="B21" s="313"/>
      <c r="C21" s="325"/>
      <c r="D21" s="313"/>
      <c r="E21" s="313"/>
      <c r="F21" s="313"/>
    </row>
    <row r="22" spans="1:7" ht="11.25" customHeight="1" x14ac:dyDescent="0.3">
      <c r="A22" s="161" t="s">
        <v>38</v>
      </c>
      <c r="B22" s="313">
        <v>25</v>
      </c>
      <c r="C22" s="325">
        <v>11585</v>
      </c>
      <c r="D22" s="313">
        <v>275</v>
      </c>
      <c r="E22" s="313">
        <v>2483</v>
      </c>
      <c r="F22" s="313">
        <v>1001</v>
      </c>
    </row>
    <row r="23" spans="1:7" ht="11.25" customHeight="1" x14ac:dyDescent="0.3">
      <c r="A23" s="104" t="s">
        <v>42</v>
      </c>
      <c r="B23" s="314">
        <f>+B22</f>
        <v>25</v>
      </c>
      <c r="C23" s="326">
        <f>+C22</f>
        <v>11585</v>
      </c>
      <c r="D23" s="314">
        <f>+D22</f>
        <v>275</v>
      </c>
      <c r="E23" s="314">
        <f>+E22</f>
        <v>2483</v>
      </c>
      <c r="F23" s="314">
        <f>+F22</f>
        <v>1001</v>
      </c>
    </row>
    <row r="24" spans="1:7" ht="11.25" customHeight="1" x14ac:dyDescent="0.3">
      <c r="A24" s="104" t="s">
        <v>44</v>
      </c>
      <c r="B24" s="314">
        <v>0</v>
      </c>
      <c r="C24" s="326">
        <v>0</v>
      </c>
      <c r="D24" s="314">
        <v>0</v>
      </c>
      <c r="E24" s="314">
        <v>0</v>
      </c>
      <c r="F24" s="314">
        <v>0</v>
      </c>
      <c r="G24" s="18"/>
    </row>
    <row r="25" spans="1:7" ht="22.5" customHeight="1" x14ac:dyDescent="0.2">
      <c r="A25" s="170" t="s">
        <v>158</v>
      </c>
      <c r="B25" s="334">
        <f>+B22-B24</f>
        <v>25</v>
      </c>
      <c r="C25" s="335">
        <v>11585</v>
      </c>
      <c r="D25" s="334">
        <v>275</v>
      </c>
      <c r="E25" s="334">
        <v>2483</v>
      </c>
      <c r="F25" s="334">
        <v>1001</v>
      </c>
      <c r="G25" s="18"/>
    </row>
    <row r="26" spans="1:7" ht="22.5" customHeight="1" x14ac:dyDescent="0.2">
      <c r="A26" s="170" t="s">
        <v>90</v>
      </c>
      <c r="B26" s="334">
        <f>+B14+B19+B25</f>
        <v>45</v>
      </c>
      <c r="C26" s="337">
        <v>250</v>
      </c>
      <c r="D26" s="334">
        <f>+D14+D19+D25</f>
        <v>0</v>
      </c>
      <c r="E26" s="334">
        <f>+E14+E19+E25</f>
        <v>0</v>
      </c>
      <c r="F26" s="334">
        <f>+F14+F19+F25</f>
        <v>0</v>
      </c>
      <c r="G26" s="18"/>
    </row>
    <row r="27" spans="1:7" ht="29.95" customHeight="1" x14ac:dyDescent="0.3">
      <c r="A27" s="169" t="s">
        <v>91</v>
      </c>
      <c r="B27" s="313">
        <v>155</v>
      </c>
      <c r="C27" s="325">
        <v>200</v>
      </c>
      <c r="D27" s="313">
        <v>450</v>
      </c>
      <c r="E27" s="313">
        <v>450</v>
      </c>
      <c r="F27" s="313">
        <v>450</v>
      </c>
      <c r="G27" s="18"/>
    </row>
    <row r="28" spans="1:7" ht="27.4" customHeight="1" x14ac:dyDescent="0.2">
      <c r="A28" s="152" t="s">
        <v>92</v>
      </c>
      <c r="B28" s="336">
        <f>+B26+B27</f>
        <v>200</v>
      </c>
      <c r="C28" s="337">
        <f>+C26+C27</f>
        <v>450</v>
      </c>
      <c r="D28" s="336">
        <f>+D26+D27</f>
        <v>450</v>
      </c>
      <c r="E28" s="336">
        <f>+E26+E27</f>
        <v>450</v>
      </c>
      <c r="F28" s="336">
        <f>+F26+F27</f>
        <v>450</v>
      </c>
    </row>
    <row r="29" spans="1:7" ht="11.25" customHeight="1" x14ac:dyDescent="0.3">
      <c r="A29" s="127" t="s">
        <v>109</v>
      </c>
      <c r="B29" s="127"/>
      <c r="C29" s="127"/>
      <c r="D29" s="127"/>
      <c r="E29" s="127"/>
      <c r="F29" s="127"/>
    </row>
  </sheetData>
  <phoneticPr fontId="25"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9"/>
  <sheetViews>
    <sheetView showGridLines="0" zoomScaleNormal="100" zoomScaleSheetLayoutView="100" workbookViewId="0">
      <selection activeCell="E24" sqref="E24"/>
    </sheetView>
  </sheetViews>
  <sheetFormatPr defaultColWidth="9.19921875" defaultRowHeight="11.25" customHeight="1" x14ac:dyDescent="0.3"/>
  <cols>
    <col min="1" max="1" width="30.5" style="51" customWidth="1"/>
    <col min="2" max="2" width="7.5" style="51" customWidth="1"/>
    <col min="3" max="6" width="7.5" style="54" customWidth="1"/>
    <col min="7" max="8" width="9.19921875" style="54"/>
    <col min="9" max="9" width="9.19921875" style="58"/>
    <col min="10" max="13" width="9.19921875" style="54"/>
    <col min="14" max="14" width="2" style="54" customWidth="1"/>
    <col min="15" max="16384" width="9.19921875" style="54"/>
  </cols>
  <sheetData>
    <row r="1" spans="1:21" ht="11.25" customHeight="1" x14ac:dyDescent="0.3">
      <c r="A1" s="48" t="s">
        <v>192</v>
      </c>
      <c r="B1" s="49"/>
      <c r="C1" s="50"/>
      <c r="D1" s="49"/>
      <c r="E1" s="49"/>
      <c r="F1" s="49"/>
      <c r="G1" s="49"/>
      <c r="H1" s="51"/>
      <c r="I1" s="52"/>
      <c r="J1" s="53"/>
      <c r="K1" s="51"/>
    </row>
    <row r="2" spans="1:21" ht="11.25" customHeight="1" x14ac:dyDescent="0.3">
      <c r="A2" s="48"/>
      <c r="B2" s="49"/>
      <c r="C2" s="50"/>
      <c r="D2" s="49"/>
      <c r="E2" s="49"/>
      <c r="F2" s="49"/>
      <c r="G2" s="49"/>
      <c r="H2" s="51"/>
      <c r="I2" s="52"/>
      <c r="J2" s="53"/>
      <c r="K2" s="51"/>
    </row>
    <row r="3" spans="1:21" ht="47.95" customHeight="1" x14ac:dyDescent="0.3">
      <c r="A3" s="176"/>
      <c r="B3" s="238" t="s">
        <v>133</v>
      </c>
      <c r="C3" s="239" t="s">
        <v>138</v>
      </c>
      <c r="D3" s="238" t="s">
        <v>139</v>
      </c>
      <c r="E3" s="238" t="s">
        <v>140</v>
      </c>
      <c r="F3" s="238" t="s">
        <v>141</v>
      </c>
      <c r="G3" s="55"/>
      <c r="H3" s="303"/>
      <c r="J3" s="53"/>
      <c r="K3" s="51"/>
    </row>
    <row r="4" spans="1:21" ht="11.25" customHeight="1" x14ac:dyDescent="0.3">
      <c r="A4" s="280" t="s">
        <v>73</v>
      </c>
      <c r="B4" s="83"/>
      <c r="C4" s="128"/>
      <c r="D4" s="83"/>
      <c r="E4" s="83"/>
      <c r="F4" s="83"/>
      <c r="G4" s="57"/>
      <c r="H4" s="51"/>
      <c r="I4" s="56"/>
      <c r="J4" s="53"/>
      <c r="K4" s="51"/>
    </row>
    <row r="5" spans="1:21" ht="11.25" customHeight="1" x14ac:dyDescent="0.3">
      <c r="A5" s="141" t="s">
        <v>159</v>
      </c>
      <c r="B5" s="338">
        <v>25</v>
      </c>
      <c r="C5" s="339">
        <f>25+11560</f>
        <v>11585</v>
      </c>
      <c r="D5" s="338">
        <f>25+250</f>
        <v>275</v>
      </c>
      <c r="E5" s="338">
        <f>2458+25</f>
        <v>2483</v>
      </c>
      <c r="F5" s="338">
        <f>25+976</f>
        <v>1001</v>
      </c>
      <c r="G5" s="57"/>
      <c r="H5" s="226"/>
      <c r="I5" s="227"/>
      <c r="J5" s="228"/>
      <c r="K5" s="84"/>
      <c r="L5" s="229"/>
    </row>
    <row r="6" spans="1:21" ht="11.25" customHeight="1" x14ac:dyDescent="0.3">
      <c r="A6" s="280" t="s">
        <v>60</v>
      </c>
      <c r="B6" s="340">
        <f>SUM(B5:B5)</f>
        <v>25</v>
      </c>
      <c r="C6" s="341">
        <f>SUM(C5:C5)</f>
        <v>11585</v>
      </c>
      <c r="D6" s="340">
        <f>SUM(D5:D5)</f>
        <v>275</v>
      </c>
      <c r="E6" s="340">
        <f>SUM(E5:E5)</f>
        <v>2483</v>
      </c>
      <c r="F6" s="340">
        <f>SUM(F5:F5)</f>
        <v>1001</v>
      </c>
      <c r="G6" s="59"/>
      <c r="H6" s="60"/>
      <c r="I6" s="61"/>
      <c r="J6" s="53"/>
      <c r="K6" s="51"/>
    </row>
    <row r="7" spans="1:21" ht="11.25" customHeight="1" x14ac:dyDescent="0.3">
      <c r="A7" s="281" t="s">
        <v>74</v>
      </c>
      <c r="B7" s="338"/>
      <c r="C7" s="339"/>
      <c r="D7" s="338"/>
      <c r="E7" s="338"/>
      <c r="F7" s="338"/>
      <c r="G7" s="57"/>
      <c r="H7" s="51"/>
      <c r="I7" s="61"/>
      <c r="J7" s="53"/>
      <c r="K7" s="51"/>
    </row>
    <row r="8" spans="1:21" ht="11.25" customHeight="1" x14ac:dyDescent="0.3">
      <c r="A8" s="282" t="s">
        <v>50</v>
      </c>
      <c r="B8" s="338">
        <v>25</v>
      </c>
      <c r="C8" s="339">
        <f>25+11560</f>
        <v>11585</v>
      </c>
      <c r="D8" s="338">
        <f>25+250</f>
        <v>275</v>
      </c>
      <c r="E8" s="338">
        <f>25+2458</f>
        <v>2483</v>
      </c>
      <c r="F8" s="338">
        <f>25+976</f>
        <v>1001</v>
      </c>
      <c r="G8" s="57"/>
      <c r="H8" s="51"/>
      <c r="I8" s="61"/>
      <c r="J8" s="53"/>
      <c r="K8" s="51"/>
    </row>
    <row r="9" spans="1:21" ht="11.25" customHeight="1" x14ac:dyDescent="0.3">
      <c r="A9" s="281" t="s">
        <v>58</v>
      </c>
      <c r="B9" s="340">
        <f>SUM(B8:B8)</f>
        <v>25</v>
      </c>
      <c r="C9" s="341">
        <f>SUM(C8:C8)</f>
        <v>11585</v>
      </c>
      <c r="D9" s="340">
        <f>SUM(D8:D8)</f>
        <v>275</v>
      </c>
      <c r="E9" s="340">
        <f>SUM(E8:E8)</f>
        <v>2483</v>
      </c>
      <c r="F9" s="340">
        <f>SUM(F8:F8)</f>
        <v>1001</v>
      </c>
      <c r="G9" s="59"/>
      <c r="H9" s="60"/>
      <c r="I9" s="61"/>
      <c r="J9" s="53"/>
      <c r="K9" s="51"/>
    </row>
    <row r="10" spans="1:21" ht="11.25" customHeight="1" x14ac:dyDescent="0.3">
      <c r="A10" s="283" t="s">
        <v>94</v>
      </c>
      <c r="B10" s="338"/>
      <c r="C10" s="339"/>
      <c r="D10" s="338"/>
      <c r="E10" s="338"/>
      <c r="F10" s="338"/>
      <c r="G10" s="57"/>
      <c r="H10" s="230"/>
      <c r="I10" s="178"/>
      <c r="J10" s="228"/>
      <c r="K10" s="84"/>
      <c r="L10" s="229"/>
      <c r="M10" s="229"/>
      <c r="N10" s="229"/>
      <c r="O10" s="229"/>
      <c r="P10" s="229"/>
      <c r="Q10" s="229"/>
      <c r="R10" s="229"/>
      <c r="S10" s="229"/>
      <c r="T10" s="229"/>
      <c r="U10" s="229"/>
    </row>
    <row r="11" spans="1:21" ht="11.25" customHeight="1" x14ac:dyDescent="0.3">
      <c r="A11" s="141" t="s">
        <v>176</v>
      </c>
      <c r="B11" s="338">
        <v>50</v>
      </c>
      <c r="C11" s="339">
        <f>50+11560</f>
        <v>11610</v>
      </c>
      <c r="D11" s="338">
        <f>25+250</f>
        <v>275</v>
      </c>
      <c r="E11" s="338">
        <f>25+2458</f>
        <v>2483</v>
      </c>
      <c r="F11" s="338">
        <f>25+976</f>
        <v>1001</v>
      </c>
      <c r="G11" s="57"/>
      <c r="H11" s="226"/>
      <c r="I11" s="178"/>
      <c r="J11" s="228"/>
      <c r="K11" s="84"/>
      <c r="L11" s="229"/>
      <c r="M11" s="229"/>
      <c r="N11" s="229"/>
      <c r="O11" s="229"/>
      <c r="P11" s="229"/>
      <c r="Q11" s="229"/>
      <c r="R11" s="229"/>
      <c r="S11" s="229"/>
      <c r="T11" s="229"/>
      <c r="U11" s="229"/>
    </row>
    <row r="12" spans="1:21" ht="11.25" customHeight="1" x14ac:dyDescent="0.35">
      <c r="A12" s="280" t="s">
        <v>71</v>
      </c>
      <c r="B12" s="340">
        <f>SUM(B11:B11)</f>
        <v>50</v>
      </c>
      <c r="C12" s="341">
        <f>SUM(C11:C11)</f>
        <v>11610</v>
      </c>
      <c r="D12" s="340">
        <f>SUM(D11:D11)</f>
        <v>275</v>
      </c>
      <c r="E12" s="340">
        <f>SUM(E11:E11)</f>
        <v>2483</v>
      </c>
      <c r="F12" s="340">
        <f>SUM(F11:F11)</f>
        <v>1001</v>
      </c>
      <c r="G12" s="57"/>
      <c r="H12" s="81"/>
      <c r="I12" s="61"/>
      <c r="J12" s="53"/>
      <c r="K12" s="51"/>
      <c r="O12" s="179"/>
    </row>
    <row r="13" spans="1:21" ht="33.700000000000003" customHeight="1" x14ac:dyDescent="0.3">
      <c r="A13" s="284" t="s">
        <v>93</v>
      </c>
      <c r="B13" s="342"/>
      <c r="C13" s="339"/>
      <c r="D13" s="342"/>
      <c r="E13" s="342"/>
      <c r="F13" s="342"/>
      <c r="G13" s="51"/>
      <c r="H13" s="51"/>
      <c r="I13" s="61"/>
      <c r="J13" s="53"/>
      <c r="K13" s="51"/>
      <c r="L13" s="51"/>
      <c r="M13" s="51"/>
    </row>
    <row r="14" spans="1:21" ht="11.25" customHeight="1" x14ac:dyDescent="0.3">
      <c r="A14" s="285" t="s">
        <v>77</v>
      </c>
      <c r="B14" s="343">
        <f>B12</f>
        <v>50</v>
      </c>
      <c r="C14" s="339">
        <f>+C11</f>
        <v>11610</v>
      </c>
      <c r="D14" s="343">
        <f>D12</f>
        <v>275</v>
      </c>
      <c r="E14" s="343">
        <f>E12</f>
        <v>2483</v>
      </c>
      <c r="F14" s="343">
        <f>F12</f>
        <v>1001</v>
      </c>
      <c r="G14" s="62"/>
      <c r="H14" s="51"/>
      <c r="I14" s="61"/>
      <c r="J14" s="53"/>
      <c r="K14" s="51"/>
      <c r="L14" s="51"/>
      <c r="M14" s="51"/>
    </row>
    <row r="15" spans="1:21" ht="20.75" x14ac:dyDescent="0.35">
      <c r="A15" s="286" t="s">
        <v>95</v>
      </c>
      <c r="B15" s="344">
        <f>SUM(B14:B14)</f>
        <v>50</v>
      </c>
      <c r="C15" s="345">
        <f>SUM(C14:C14)</f>
        <v>11610</v>
      </c>
      <c r="D15" s="344">
        <f>SUM(D14:D14)</f>
        <v>275</v>
      </c>
      <c r="E15" s="344">
        <f>SUM(E14:E14)</f>
        <v>2483</v>
      </c>
      <c r="F15" s="344">
        <f>SUM(F14:F14)</f>
        <v>1001</v>
      </c>
      <c r="G15" s="82"/>
      <c r="H15" s="63"/>
      <c r="I15" s="61"/>
      <c r="J15" s="53"/>
      <c r="K15" s="51"/>
      <c r="L15" s="51"/>
      <c r="M15" s="51"/>
      <c r="O15" s="180"/>
    </row>
    <row r="16" spans="1:21" ht="14.4" x14ac:dyDescent="0.3">
      <c r="A16" s="49"/>
      <c r="B16" s="49"/>
      <c r="C16" s="49"/>
      <c r="D16" s="49"/>
      <c r="E16" s="49"/>
      <c r="F16" s="49"/>
      <c r="G16" s="49"/>
      <c r="H16" s="51"/>
      <c r="I16" s="61"/>
      <c r="J16" s="53"/>
      <c r="K16" s="51"/>
      <c r="L16" s="51"/>
      <c r="M16" s="51"/>
    </row>
    <row r="17" spans="1:13" ht="14.4" x14ac:dyDescent="0.3">
      <c r="A17" s="49"/>
      <c r="B17" s="49"/>
      <c r="C17" s="49"/>
      <c r="D17" s="49"/>
      <c r="E17" s="49"/>
      <c r="F17" s="49"/>
      <c r="G17" s="49"/>
      <c r="H17" s="51"/>
      <c r="I17" s="61"/>
      <c r="J17" s="53"/>
      <c r="K17" s="51"/>
      <c r="L17" s="51"/>
      <c r="M17" s="51"/>
    </row>
    <row r="18" spans="1:13" ht="14.4" x14ac:dyDescent="0.3">
      <c r="A18" s="49"/>
      <c r="B18" s="49"/>
      <c r="C18" s="49"/>
      <c r="D18" s="49"/>
      <c r="E18" s="49"/>
      <c r="F18" s="49"/>
      <c r="G18" s="49"/>
      <c r="H18" s="51"/>
      <c r="I18" s="61"/>
      <c r="J18" s="53"/>
      <c r="K18" s="51"/>
      <c r="L18" s="51"/>
      <c r="M18" s="51"/>
    </row>
    <row r="19" spans="1:13" ht="14.4" x14ac:dyDescent="0.3">
      <c r="A19" s="65"/>
      <c r="B19" s="49"/>
      <c r="C19" s="49"/>
      <c r="D19" s="49"/>
      <c r="E19" s="49"/>
      <c r="F19" s="49"/>
      <c r="G19" s="49"/>
      <c r="H19" s="51"/>
      <c r="I19" s="61"/>
      <c r="J19" s="53"/>
      <c r="K19" s="51"/>
      <c r="L19" s="51"/>
      <c r="M19" s="51"/>
    </row>
    <row r="20" spans="1:13" ht="28.1" customHeight="1" x14ac:dyDescent="0.3">
      <c r="A20" s="64"/>
      <c r="B20" s="49"/>
      <c r="C20" s="49"/>
      <c r="D20" s="49"/>
      <c r="E20" s="49"/>
      <c r="F20" s="49"/>
      <c r="G20" s="49"/>
      <c r="H20" s="51"/>
      <c r="I20" s="61"/>
      <c r="J20" s="53"/>
      <c r="K20" s="51"/>
      <c r="L20" s="51"/>
      <c r="M20" s="51"/>
    </row>
    <row r="21" spans="1:13" ht="14.4" x14ac:dyDescent="0.3">
      <c r="A21" s="64"/>
      <c r="B21" s="49"/>
      <c r="C21" s="49"/>
      <c r="D21" s="49"/>
      <c r="E21" s="49"/>
      <c r="F21" s="49"/>
      <c r="G21" s="49"/>
      <c r="H21" s="51"/>
      <c r="I21" s="61"/>
      <c r="J21" s="53"/>
      <c r="K21" s="51"/>
      <c r="L21" s="51"/>
      <c r="M21" s="51"/>
    </row>
    <row r="22" spans="1:13" ht="14.4" x14ac:dyDescent="0.3">
      <c r="A22" s="64"/>
      <c r="B22" s="49"/>
      <c r="C22" s="49"/>
      <c r="D22" s="49"/>
      <c r="E22" s="49"/>
      <c r="F22" s="49"/>
      <c r="G22" s="49"/>
      <c r="H22" s="51"/>
      <c r="I22" s="61"/>
      <c r="J22" s="53"/>
      <c r="K22" s="51"/>
      <c r="L22" s="51"/>
      <c r="M22" s="51"/>
    </row>
    <row r="23" spans="1:13" ht="14.4" x14ac:dyDescent="0.3">
      <c r="A23" s="64"/>
      <c r="B23" s="49"/>
      <c r="C23" s="49"/>
      <c r="D23" s="49"/>
      <c r="E23" s="49"/>
      <c r="F23" s="49"/>
      <c r="G23" s="49"/>
      <c r="H23" s="51"/>
      <c r="I23" s="61"/>
      <c r="J23" s="53"/>
      <c r="K23" s="51"/>
      <c r="L23" s="51"/>
      <c r="M23" s="51"/>
    </row>
    <row r="24" spans="1:13" ht="14.4" x14ac:dyDescent="0.3">
      <c r="A24" s="64"/>
      <c r="B24" s="49"/>
      <c r="C24" s="49"/>
      <c r="D24" s="49"/>
      <c r="E24" s="49"/>
      <c r="F24" s="49"/>
      <c r="G24" s="49"/>
      <c r="H24" s="51"/>
      <c r="I24" s="61"/>
      <c r="J24" s="53"/>
      <c r="K24" s="51"/>
      <c r="L24" s="51"/>
      <c r="M24" s="51"/>
    </row>
    <row r="25" spans="1:13" ht="14.4" x14ac:dyDescent="0.3">
      <c r="A25" s="64"/>
      <c r="B25" s="49"/>
      <c r="C25" s="49"/>
      <c r="D25" s="49"/>
      <c r="E25" s="49"/>
      <c r="F25" s="49"/>
      <c r="G25" s="49"/>
      <c r="H25" s="51"/>
      <c r="I25" s="61"/>
      <c r="J25" s="53"/>
      <c r="K25" s="51"/>
      <c r="L25" s="51"/>
      <c r="M25" s="51"/>
    </row>
    <row r="26" spans="1:13" ht="14.4" x14ac:dyDescent="0.3">
      <c r="A26" s="64"/>
      <c r="B26" s="49"/>
      <c r="C26" s="49"/>
      <c r="D26" s="49"/>
      <c r="E26" s="49"/>
      <c r="F26" s="49"/>
      <c r="G26" s="49"/>
      <c r="H26" s="51"/>
      <c r="I26" s="61"/>
      <c r="J26" s="53"/>
      <c r="K26" s="51"/>
      <c r="L26" s="51"/>
      <c r="M26" s="51"/>
    </row>
    <row r="27" spans="1:13" ht="11.25" customHeight="1" x14ac:dyDescent="0.3">
      <c r="A27" s="76"/>
      <c r="B27" s="49"/>
      <c r="C27" s="49"/>
      <c r="D27" s="49"/>
      <c r="E27" s="49"/>
      <c r="F27" s="49"/>
      <c r="G27" s="49"/>
      <c r="H27" s="51"/>
      <c r="I27" s="61"/>
      <c r="J27" s="53"/>
      <c r="K27" s="51"/>
      <c r="L27" s="51"/>
      <c r="M27" s="51"/>
    </row>
    <row r="28" spans="1:13" ht="11.25" customHeight="1" x14ac:dyDescent="0.3">
      <c r="A28" s="65"/>
      <c r="C28" s="51"/>
      <c r="D28" s="51"/>
      <c r="E28" s="51"/>
      <c r="F28" s="51"/>
      <c r="G28" s="51"/>
      <c r="H28" s="51"/>
      <c r="I28" s="61"/>
      <c r="J28" s="51"/>
      <c r="K28" s="51"/>
      <c r="L28" s="51"/>
      <c r="M28" s="51"/>
    </row>
    <row r="29" spans="1:13" ht="11.25" customHeight="1" x14ac:dyDescent="0.3">
      <c r="A29" s="65"/>
      <c r="C29" s="51"/>
      <c r="D29" s="51"/>
      <c r="E29" s="51"/>
      <c r="F29" s="51"/>
      <c r="G29" s="51"/>
      <c r="H29" s="51"/>
      <c r="I29" s="61"/>
      <c r="J29" s="51"/>
      <c r="K29" s="51"/>
      <c r="L29" s="51"/>
      <c r="M29" s="51"/>
    </row>
  </sheetData>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showGridLines="0" zoomScaleNormal="100" zoomScaleSheetLayoutView="93" workbookViewId="0">
      <selection activeCell="A8" sqref="A8"/>
    </sheetView>
  </sheetViews>
  <sheetFormatPr defaultColWidth="9.19921875" defaultRowHeight="12.7" x14ac:dyDescent="0.25"/>
  <cols>
    <col min="1" max="1" width="29.19921875" style="32" customWidth="1"/>
    <col min="2" max="3" width="8" style="32" customWidth="1"/>
    <col min="4" max="4" width="8.5" style="35" customWidth="1"/>
    <col min="5" max="5" width="3.796875" style="32" customWidth="1"/>
    <col min="6" max="6" width="2.5" style="32" customWidth="1"/>
    <col min="7" max="16384" width="9.19921875" style="32"/>
  </cols>
  <sheetData>
    <row r="1" spans="1:12" x14ac:dyDescent="0.25">
      <c r="A1" s="74" t="s">
        <v>196</v>
      </c>
      <c r="B1" s="11"/>
      <c r="C1" s="31"/>
      <c r="D1" s="32"/>
    </row>
    <row r="2" spans="1:12" x14ac:dyDescent="0.25">
      <c r="A2" s="11"/>
      <c r="B2" s="11"/>
      <c r="C2" s="31"/>
      <c r="D2" s="32"/>
    </row>
    <row r="3" spans="1:12" s="30" customFormat="1" ht="11.25" customHeight="1" x14ac:dyDescent="0.25">
      <c r="A3" s="3"/>
      <c r="B3" s="295"/>
      <c r="C3" s="295"/>
      <c r="D3" s="33"/>
      <c r="F3" s="294"/>
    </row>
    <row r="4" spans="1:12" s="44" customFormat="1" ht="55.05" customHeight="1" x14ac:dyDescent="0.25">
      <c r="A4" s="287"/>
      <c r="B4" s="288" t="s">
        <v>151</v>
      </c>
      <c r="C4" s="288" t="s">
        <v>152</v>
      </c>
      <c r="D4" s="42"/>
      <c r="E4" s="43"/>
      <c r="F4" s="296"/>
      <c r="G4" s="232"/>
      <c r="H4" s="232"/>
      <c r="I4" s="232"/>
      <c r="J4" s="232"/>
      <c r="K4" s="232"/>
      <c r="L4" s="232"/>
    </row>
    <row r="5" spans="1:12" s="43" customFormat="1" ht="10.95" customHeight="1" x14ac:dyDescent="0.2">
      <c r="A5" s="269" t="s">
        <v>153</v>
      </c>
      <c r="B5" s="289"/>
      <c r="C5" s="290"/>
      <c r="D5" s="6"/>
      <c r="F5" s="233"/>
      <c r="G5" s="233"/>
      <c r="H5" s="233"/>
      <c r="I5" s="233"/>
      <c r="J5" s="233"/>
      <c r="K5" s="233"/>
      <c r="L5" s="233"/>
    </row>
    <row r="6" spans="1:12" s="43" customFormat="1" ht="10.95" customHeight="1" x14ac:dyDescent="0.2">
      <c r="A6" s="271" t="s">
        <v>51</v>
      </c>
      <c r="B6" s="290">
        <v>89</v>
      </c>
      <c r="C6" s="290">
        <f>SUM(B6:B6)</f>
        <v>89</v>
      </c>
      <c r="D6" s="6"/>
      <c r="F6" s="233"/>
      <c r="G6" s="233"/>
      <c r="H6" s="233"/>
      <c r="I6" s="233"/>
      <c r="J6" s="233"/>
      <c r="K6" s="233"/>
      <c r="L6" s="233"/>
    </row>
    <row r="7" spans="1:12" s="43" customFormat="1" ht="21.75" customHeight="1" x14ac:dyDescent="0.2">
      <c r="A7" s="270" t="s">
        <v>52</v>
      </c>
      <c r="B7" s="346">
        <f>SUM(B6:B6)</f>
        <v>89</v>
      </c>
      <c r="C7" s="346">
        <f>SUM(B7:B7)</f>
        <v>89</v>
      </c>
      <c r="D7" s="6"/>
      <c r="F7" s="233"/>
      <c r="G7" s="233"/>
      <c r="H7" s="233"/>
      <c r="I7" s="233"/>
      <c r="J7" s="233"/>
      <c r="K7" s="233"/>
      <c r="L7" s="233"/>
    </row>
    <row r="8" spans="1:12" s="43" customFormat="1" ht="10.95" customHeight="1" x14ac:dyDescent="0.2">
      <c r="A8" s="270" t="s">
        <v>53</v>
      </c>
      <c r="B8" s="290"/>
      <c r="C8" s="290"/>
      <c r="D8" s="6"/>
      <c r="F8" s="233"/>
      <c r="G8" s="233"/>
      <c r="H8" s="233"/>
      <c r="I8" s="233"/>
      <c r="J8" s="233"/>
      <c r="K8" s="233"/>
      <c r="L8" s="233"/>
    </row>
    <row r="9" spans="1:12" s="43" customFormat="1" ht="10.95" customHeight="1" x14ac:dyDescent="0.2">
      <c r="A9" s="291" t="s">
        <v>97</v>
      </c>
      <c r="B9" s="290"/>
      <c r="C9" s="290"/>
      <c r="D9" s="6"/>
      <c r="F9" s="233"/>
      <c r="G9" s="233"/>
      <c r="H9" s="233"/>
      <c r="I9" s="233"/>
      <c r="J9" s="233"/>
      <c r="K9" s="233"/>
      <c r="L9" s="233"/>
    </row>
    <row r="10" spans="1:12" s="43" customFormat="1" ht="21.75" customHeight="1" x14ac:dyDescent="0.2">
      <c r="A10" s="292" t="s">
        <v>177</v>
      </c>
      <c r="B10" s="290">
        <f>50+11560</f>
        <v>11610</v>
      </c>
      <c r="C10" s="290">
        <f>SUM(B10:B10)</f>
        <v>11610</v>
      </c>
      <c r="D10" s="6"/>
      <c r="F10" s="233"/>
      <c r="G10" s="233"/>
      <c r="H10" s="233"/>
      <c r="I10" s="233"/>
      <c r="J10" s="233"/>
      <c r="K10" s="233"/>
      <c r="L10" s="233"/>
    </row>
    <row r="11" spans="1:12" s="43" customFormat="1" ht="21.75" customHeight="1" x14ac:dyDescent="0.2">
      <c r="A11" s="291" t="s">
        <v>63</v>
      </c>
      <c r="B11" s="347">
        <f>SUM(B10:B10)</f>
        <v>11610</v>
      </c>
      <c r="C11" s="347">
        <f>SUM(B11:B11)</f>
        <v>11610</v>
      </c>
      <c r="D11" s="6"/>
      <c r="E11" s="45"/>
      <c r="F11" s="231"/>
      <c r="G11" s="233"/>
      <c r="H11" s="233"/>
      <c r="I11" s="233"/>
      <c r="J11" s="233"/>
      <c r="K11" s="233"/>
      <c r="L11" s="233"/>
    </row>
    <row r="12" spans="1:12" s="43" customFormat="1" ht="10.95" customHeight="1" x14ac:dyDescent="0.2">
      <c r="A12" s="291" t="s">
        <v>54</v>
      </c>
      <c r="B12" s="347"/>
      <c r="C12" s="347"/>
      <c r="D12" s="6"/>
      <c r="F12" s="233"/>
      <c r="G12" s="233"/>
      <c r="H12" s="233"/>
      <c r="I12" s="233"/>
      <c r="J12" s="233"/>
      <c r="K12" s="233"/>
      <c r="L12" s="233"/>
    </row>
    <row r="13" spans="1:12" s="43" customFormat="1" ht="10.95" customHeight="1" x14ac:dyDescent="0.2">
      <c r="A13" s="292" t="s">
        <v>55</v>
      </c>
      <c r="B13" s="290">
        <v>-39</v>
      </c>
      <c r="C13" s="290">
        <f>SUM(B13:B13)</f>
        <v>-39</v>
      </c>
      <c r="D13" s="6"/>
      <c r="F13" s="233"/>
      <c r="G13" s="233"/>
      <c r="H13" s="233"/>
      <c r="I13" s="233"/>
      <c r="J13" s="233"/>
      <c r="K13" s="233"/>
      <c r="L13" s="233"/>
    </row>
    <row r="14" spans="1:12" s="43" customFormat="1" ht="10.95" customHeight="1" x14ac:dyDescent="0.2">
      <c r="A14" s="291" t="s">
        <v>78</v>
      </c>
      <c r="B14" s="347">
        <f>SUM(B13:B13)</f>
        <v>-39</v>
      </c>
      <c r="C14" s="347">
        <f>SUM(B14:B14)</f>
        <v>-39</v>
      </c>
      <c r="D14" s="6"/>
    </row>
    <row r="15" spans="1:12" s="43" customFormat="1" ht="10.95" customHeight="1" x14ac:dyDescent="0.2">
      <c r="A15" s="270" t="s">
        <v>154</v>
      </c>
      <c r="B15" s="290"/>
      <c r="C15" s="290"/>
      <c r="D15" s="6"/>
    </row>
    <row r="16" spans="1:12" s="43" customFormat="1" ht="10.95" customHeight="1" x14ac:dyDescent="0.2">
      <c r="A16" s="272" t="s">
        <v>56</v>
      </c>
      <c r="B16" s="290">
        <f>B6+B11+B14-B13</f>
        <v>11699</v>
      </c>
      <c r="C16" s="290">
        <f>SUM(B16:B16)</f>
        <v>11699</v>
      </c>
    </row>
    <row r="17" spans="1:12" s="43" customFormat="1" ht="10.95" customHeight="1" x14ac:dyDescent="0.2">
      <c r="A17" s="272" t="s">
        <v>96</v>
      </c>
      <c r="B17" s="290" t="e">
        <f>#REF!+B13</f>
        <v>#REF!</v>
      </c>
      <c r="C17" s="290" t="e">
        <f>SUM(B17:B17)</f>
        <v>#REF!</v>
      </c>
      <c r="F17" s="46"/>
    </row>
    <row r="18" spans="1:12" s="43" customFormat="1" ht="21.75" customHeight="1" x14ac:dyDescent="0.3">
      <c r="A18" s="293" t="s">
        <v>57</v>
      </c>
      <c r="B18" s="346" t="e">
        <f>SUM(B16:B17)</f>
        <v>#REF!</v>
      </c>
      <c r="C18" s="346" t="e">
        <f>SUM(B18:B18)</f>
        <v>#REF!</v>
      </c>
      <c r="D18" s="32"/>
      <c r="E18" s="32"/>
      <c r="F18"/>
      <c r="G18"/>
      <c r="H18"/>
      <c r="I18"/>
      <c r="J18"/>
      <c r="K18"/>
      <c r="L18" s="32"/>
    </row>
    <row r="19" spans="1:12" ht="10.95" customHeight="1" x14ac:dyDescent="0.3">
      <c r="A19" s="129" t="s">
        <v>109</v>
      </c>
      <c r="B19" s="130"/>
      <c r="C19" s="130"/>
      <c r="D19" s="32"/>
      <c r="F19"/>
      <c r="G19"/>
      <c r="H19"/>
      <c r="I19"/>
      <c r="J19"/>
      <c r="K19"/>
    </row>
    <row r="20" spans="1:12" ht="11.25" customHeight="1" x14ac:dyDescent="0.3">
      <c r="A20" s="387" t="s">
        <v>155</v>
      </c>
      <c r="B20" s="381"/>
      <c r="C20" s="381"/>
      <c r="D20" s="79"/>
      <c r="E20" s="43"/>
      <c r="F20"/>
      <c r="G20"/>
      <c r="H20"/>
      <c r="I20"/>
      <c r="J20"/>
      <c r="K20"/>
      <c r="L20" s="43"/>
    </row>
    <row r="21" spans="1:12" s="43" customFormat="1" ht="42.05" customHeight="1" x14ac:dyDescent="0.3">
      <c r="A21" s="78"/>
      <c r="B21" s="37"/>
      <c r="C21" s="79"/>
      <c r="D21" s="79"/>
      <c r="F21"/>
      <c r="G21"/>
      <c r="H21"/>
      <c r="I21"/>
      <c r="J21"/>
      <c r="K21"/>
    </row>
    <row r="22" spans="1:12" s="43" customFormat="1" ht="10.55" customHeight="1" x14ac:dyDescent="0.3">
      <c r="A22" s="177"/>
      <c r="B22" s="37"/>
      <c r="C22" s="79"/>
      <c r="D22" s="79"/>
      <c r="F22"/>
      <c r="G22"/>
      <c r="H22"/>
      <c r="I22"/>
      <c r="J22"/>
      <c r="K22"/>
    </row>
    <row r="23" spans="1:12" s="43" customFormat="1" ht="10.55" customHeight="1" x14ac:dyDescent="0.3">
      <c r="A23" s="177"/>
      <c r="B23" s="37"/>
      <c r="C23" s="79"/>
      <c r="D23" s="79"/>
      <c r="F23"/>
      <c r="G23"/>
      <c r="H23"/>
      <c r="I23"/>
      <c r="J23"/>
      <c r="K23"/>
    </row>
    <row r="24" spans="1:12" s="43" customFormat="1" ht="10.55" customHeight="1" x14ac:dyDescent="0.3">
      <c r="A24" s="80"/>
      <c r="B24" s="37"/>
      <c r="C24" s="79"/>
      <c r="D24" s="79"/>
      <c r="F24"/>
      <c r="G24"/>
      <c r="H24"/>
      <c r="I24"/>
      <c r="J24"/>
      <c r="K24"/>
    </row>
    <row r="25" spans="1:12" s="43" customFormat="1" ht="10.55" customHeight="1" x14ac:dyDescent="0.3">
      <c r="A25" s="11"/>
      <c r="B25" s="11"/>
      <c r="C25" s="31"/>
      <c r="D25" s="32"/>
      <c r="E25" s="32"/>
      <c r="F25"/>
      <c r="G25"/>
      <c r="H25"/>
      <c r="I25"/>
      <c r="J25"/>
      <c r="K25"/>
      <c r="L25" s="32"/>
    </row>
    <row r="26" spans="1:12" ht="10.55" customHeight="1" x14ac:dyDescent="0.3">
      <c r="A26" s="387"/>
      <c r="B26" s="381"/>
      <c r="C26" s="381"/>
      <c r="D26" s="32"/>
      <c r="F26"/>
      <c r="G26"/>
      <c r="H26"/>
      <c r="I26"/>
      <c r="J26"/>
      <c r="K26"/>
    </row>
    <row r="27" spans="1:12" ht="56.6" customHeight="1" x14ac:dyDescent="0.3">
      <c r="C27" s="35"/>
      <c r="D27" s="32"/>
      <c r="F27"/>
      <c r="G27"/>
      <c r="H27"/>
      <c r="I27"/>
      <c r="J27"/>
      <c r="K27"/>
    </row>
    <row r="28" spans="1:12" ht="34.6" customHeight="1" x14ac:dyDescent="0.3">
      <c r="A28" s="11"/>
      <c r="B28" s="11"/>
      <c r="C28" s="31"/>
      <c r="D28" s="32"/>
      <c r="F28"/>
      <c r="G28"/>
      <c r="H28"/>
      <c r="I28"/>
      <c r="J28"/>
      <c r="K28"/>
    </row>
    <row r="29" spans="1:12" ht="12.7" customHeight="1" x14ac:dyDescent="0.3">
      <c r="A29" s="386"/>
      <c r="B29" s="386"/>
      <c r="C29" s="386"/>
      <c r="D29" s="32"/>
      <c r="F29"/>
      <c r="G29"/>
      <c r="H29"/>
      <c r="I29"/>
      <c r="J29"/>
      <c r="K29"/>
    </row>
    <row r="30" spans="1:12" ht="10.55" customHeight="1" x14ac:dyDescent="0.3">
      <c r="B30" s="14"/>
      <c r="C30" s="39"/>
      <c r="D30" s="32"/>
      <c r="F30"/>
      <c r="G30"/>
      <c r="H30"/>
      <c r="I30"/>
      <c r="J30"/>
      <c r="K30"/>
    </row>
    <row r="31" spans="1:12" ht="10.55" customHeight="1" x14ac:dyDescent="0.3">
      <c r="A31" s="47"/>
      <c r="B31" s="14"/>
      <c r="C31" s="39"/>
      <c r="D31" s="32"/>
      <c r="F31"/>
      <c r="G31"/>
      <c r="H31"/>
      <c r="I31"/>
      <c r="J31"/>
      <c r="K31"/>
    </row>
    <row r="32" spans="1:12" ht="10.55" customHeight="1" x14ac:dyDescent="0.25">
      <c r="A32" s="34"/>
      <c r="B32" s="38"/>
      <c r="C32" s="39"/>
      <c r="D32" s="32"/>
      <c r="F32" s="36"/>
    </row>
    <row r="33" spans="1:12" x14ac:dyDescent="0.25">
      <c r="A33" s="65"/>
      <c r="B33" s="38"/>
      <c r="C33" s="39"/>
      <c r="D33" s="32"/>
      <c r="F33" s="36"/>
    </row>
    <row r="34" spans="1:12" x14ac:dyDescent="0.25">
      <c r="B34" s="4"/>
      <c r="C34" s="1"/>
      <c r="D34" s="4"/>
      <c r="E34" s="4"/>
      <c r="F34" s="4"/>
      <c r="G34" s="4"/>
      <c r="H34" s="4"/>
      <c r="I34" s="4"/>
      <c r="J34" s="4"/>
      <c r="K34" s="4"/>
      <c r="L34" s="4"/>
    </row>
    <row r="35" spans="1:12" s="4" customFormat="1" ht="11.25" customHeight="1" x14ac:dyDescent="0.2">
      <c r="C35" s="1"/>
    </row>
    <row r="36" spans="1:12" s="4" customFormat="1" ht="11.25" customHeight="1" x14ac:dyDescent="0.2">
      <c r="C36" s="1"/>
    </row>
    <row r="37" spans="1:12" s="4" customFormat="1" ht="11.25" customHeight="1" x14ac:dyDescent="0.2">
      <c r="C37" s="1"/>
    </row>
    <row r="38" spans="1:12" s="4" customFormat="1" ht="11.25" customHeight="1" x14ac:dyDescent="0.2">
      <c r="C38" s="1"/>
    </row>
    <row r="39" spans="1:12" s="4" customFormat="1" ht="11.25" customHeight="1" x14ac:dyDescent="0.2">
      <c r="C39" s="1"/>
    </row>
    <row r="40" spans="1:12" s="4" customFormat="1" ht="11.25" customHeight="1" x14ac:dyDescent="0.2">
      <c r="C40" s="1"/>
    </row>
    <row r="41" spans="1:12" s="4" customFormat="1" ht="11.25" customHeight="1" x14ac:dyDescent="0.2">
      <c r="C41" s="1"/>
    </row>
    <row r="42" spans="1:12" s="4" customFormat="1" ht="11.25" customHeight="1" x14ac:dyDescent="0.2">
      <c r="C42" s="1"/>
    </row>
    <row r="43" spans="1:12" s="4" customFormat="1" ht="11.25" customHeight="1" x14ac:dyDescent="0.2">
      <c r="C43" s="1"/>
    </row>
    <row r="44" spans="1:12" s="4" customFormat="1" ht="11.25" customHeight="1" x14ac:dyDescent="0.2">
      <c r="C44" s="1"/>
    </row>
    <row r="45" spans="1:12" s="4" customFormat="1" ht="11.25" customHeight="1" x14ac:dyDescent="0.2">
      <c r="C45" s="1"/>
    </row>
    <row r="46" spans="1:12" s="4" customFormat="1" ht="11.25" customHeight="1" x14ac:dyDescent="0.2">
      <c r="C46" s="1"/>
    </row>
    <row r="47" spans="1:12" s="4" customFormat="1" ht="11.25" customHeight="1" x14ac:dyDescent="0.2">
      <c r="C47" s="1"/>
    </row>
    <row r="48" spans="1:12" s="4" customFormat="1" ht="11.25" customHeight="1" x14ac:dyDescent="0.25">
      <c r="A48" s="32"/>
      <c r="B48" s="32"/>
      <c r="C48" s="35"/>
      <c r="D48" s="32"/>
      <c r="E48" s="32"/>
      <c r="F48" s="32"/>
      <c r="G48" s="32"/>
      <c r="H48" s="32"/>
      <c r="I48" s="32"/>
      <c r="J48" s="32"/>
      <c r="K48" s="32"/>
      <c r="L48" s="32"/>
    </row>
  </sheetData>
  <mergeCells count="3">
    <mergeCell ref="A29:C29"/>
    <mergeCell ref="A26:C26"/>
    <mergeCell ref="A20:C20"/>
  </mergeCells>
  <pageMargins left="1.4566929133858268" right="1.4566929133858268" top="0.98425196850393704" bottom="1.0629921259842521" header="0.51181102362204722" footer="0.51181102362204722"/>
  <pageSetup paperSize="9" scale="84" fitToHeight="99" orientation="landscape" cellComments="asDisplayed"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Table 1.1 NCCE</vt:lpstr>
      <vt:lpstr>Table 1.2</vt:lpstr>
      <vt:lpstr>Table 2.2.1 NCCE</vt:lpstr>
      <vt:lpstr>Table 3.1 NCCE</vt:lpstr>
      <vt:lpstr>Table 3.2</vt:lpstr>
      <vt:lpstr>Table 3.3</vt:lpstr>
      <vt:lpstr>Table 3.4</vt:lpstr>
      <vt:lpstr>Table 3.5</vt:lpstr>
      <vt:lpstr>Table 3.6</vt:lpstr>
      <vt:lpstr>'Table 1.1 NCCE'!Print_Area</vt:lpstr>
      <vt:lpstr>'Table 1.2'!Print_Area</vt:lpstr>
      <vt:lpstr>'Table 2.2.1 NCCE'!Print_Area</vt:lpstr>
      <vt:lpstr>'Table 3.1 NCCE'!Print_Area</vt:lpstr>
      <vt:lpstr>'Table 3.2'!Print_Area</vt:lpstr>
      <vt:lpstr>'Table 3.3'!Print_Area</vt:lpstr>
      <vt:lpstr>'Table 3.4'!Print_Area</vt:lpstr>
      <vt:lpstr>'Table 3.5'!Print_Area</vt:lpstr>
      <vt:lpstr>'Table 3.6'!Print_Area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2018-02-06T23:20:22Z</dcterms:created>
  <dcterms:modified xsi:type="dcterms:W3CDTF">2018-02-06T23:20:30Z</dcterms:modified>
</cp:coreProperties>
</file>