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0" yWindow="105" windowWidth="17865" windowHeight="11910" tabRatio="890"/>
  </bookViews>
  <sheets>
    <sheet name="Table 1.1" sheetId="64" r:id="rId1"/>
    <sheet name="Table 1.2" sheetId="66" r:id="rId2"/>
    <sheet name="Table 1.3" sheetId="57" r:id="rId3"/>
    <sheet name="Table 1.4" sheetId="78" r:id="rId4"/>
    <sheet name="Table 1.5" sheetId="79" r:id="rId5"/>
    <sheet name="Table 2.1" sheetId="67" r:id="rId6"/>
    <sheet name="Table 3.1" sheetId="21" r:id="rId7"/>
    <sheet name="Table 3.2" sheetId="71" r:id="rId8"/>
    <sheet name="Table 3.3" sheetId="26" r:id="rId9"/>
    <sheet name="Table 3.4" sheetId="73" r:id="rId10"/>
    <sheet name="Table 3.5" sheetId="28" r:id="rId11"/>
    <sheet name="Table 3.6" sheetId="74" r:id="rId12"/>
    <sheet name="Table 3.7" sheetId="75" r:id="rId13"/>
    <sheet name="Table 3.8" sheetId="72" r:id="rId14"/>
    <sheet name="Table 3.9" sheetId="35" r:id="rId15"/>
    <sheet name="Table 3.10" sheetId="37" r:id="rId16"/>
  </sheets>
  <definedNames>
    <definedName name="_xlnm._FilterDatabase" localSheetId="8" hidden="1">'Table 3.3'!$A$3:$F$27</definedName>
    <definedName name="_xlnm.Print_Area" localSheetId="0">'Table 1.1'!$A$1:$E$39</definedName>
    <definedName name="_xlnm.Print_Area" localSheetId="1">'Table 1.2'!$A$1:$F$25</definedName>
    <definedName name="_xlnm.Print_Area" localSheetId="2">'Table 1.3'!$A$1:$F$24</definedName>
    <definedName name="_xlnm.Print_Area" localSheetId="3">'Table 1.4'!$A$1:$F$7</definedName>
    <definedName name="_xlnm.Print_Area" localSheetId="5">'Table 2.1'!$A$1:$F$46</definedName>
    <definedName name="_xlnm.Print_Area" localSheetId="6">'Table 3.1'!$A$1:$G$22</definedName>
    <definedName name="_xlnm.Print_Area" localSheetId="15">'Table 3.10'!$A$1:$F$28</definedName>
    <definedName name="_xlnm.Print_Area" localSheetId="7">'Table 3.2'!$A$1:$F$34</definedName>
    <definedName name="_xlnm.Print_Area" localSheetId="8">'Table 3.3'!$A$1:$F$36</definedName>
    <definedName name="_xlnm.Print_Area" localSheetId="9">'Table 3.4'!$A$1:$F$22</definedName>
    <definedName name="_xlnm.Print_Area" localSheetId="10">'Table 3.5'!$A$1:$F$30</definedName>
    <definedName name="_xlnm.Print_Area" localSheetId="11">'Table 3.6'!$A$1:$F$19</definedName>
    <definedName name="_xlnm.Print_Area" localSheetId="12">'Table 3.7'!$A$1:$E$22</definedName>
    <definedName name="_xlnm.Print_Area" localSheetId="13">'Table 3.8'!$A$1:$F$28</definedName>
    <definedName name="_xlnm.Print_Area" localSheetId="14">'Table 3.9'!$A$1:$F$18</definedName>
    <definedName name="Z_1E4EBAB2_6872_4520_BF8A_226AAF054257_.wvu.PrintArea" localSheetId="7" hidden="1">'Table 3.2'!#REF!</definedName>
    <definedName name="Z_B25D4AC8_47EB_407B_BE70_8908CEF72BED_.wvu.PrintArea" localSheetId="7" hidden="1">'Table 3.2'!#REF!</definedName>
    <definedName name="Z_BF9299E5_737A_4E0C_9D41_A753AB534F5C_.wvu.PrintArea" localSheetId="7" hidden="1">'Table 3.2'!#REF!</definedName>
    <definedName name="Z_BFB02F83_41B1_44AF_A78B_0A94ECFFD68F_.wvu.PrintArea" localSheetId="7" hidden="1">'Table 3.2'!#REF!</definedName>
    <definedName name="Z_D4786556_5610_4637_8BFC_AE78BCCB000A_.wvu.Cols" localSheetId="10" hidden="1">'Table 3.5'!#REF!</definedName>
    <definedName name="Z_E17A761E_E232_4B16_B081_29C59F6C978B_.wvu.Cols" localSheetId="10" hidden="1">'Table 3.5'!#REF!</definedName>
  </definedNames>
  <calcPr calcId="162913" concurrentCalc="0"/>
</workbook>
</file>

<file path=xl/calcChain.xml><?xml version="1.0" encoding="utf-8"?>
<calcChain xmlns="http://schemas.openxmlformats.org/spreadsheetml/2006/main">
  <c r="C6" i="78" l="1"/>
  <c r="D6" i="78"/>
  <c r="E5" i="78"/>
  <c r="E6" i="78"/>
  <c r="F6" i="78"/>
  <c r="B6" i="78"/>
  <c r="B27" i="64"/>
  <c r="B33" i="64"/>
  <c r="B9" i="37"/>
  <c r="B9" i="72"/>
  <c r="B10" i="72"/>
  <c r="B16" i="72"/>
  <c r="B21" i="72"/>
  <c r="B22" i="72"/>
  <c r="B23" i="72"/>
  <c r="B24" i="72"/>
  <c r="B25" i="72"/>
  <c r="B26" i="72"/>
  <c r="F14" i="26"/>
  <c r="E14" i="26"/>
  <c r="D14" i="26"/>
  <c r="C14" i="26"/>
  <c r="B14" i="26"/>
  <c r="F7" i="79"/>
  <c r="E7" i="79"/>
  <c r="D7" i="79"/>
  <c r="C7" i="79"/>
  <c r="B7" i="79"/>
  <c r="F7" i="73"/>
  <c r="F8" i="73"/>
  <c r="F10" i="73"/>
  <c r="F11" i="73"/>
  <c r="B16" i="73"/>
  <c r="C16" i="73"/>
  <c r="D16" i="73"/>
  <c r="E16" i="73"/>
  <c r="F16" i="73"/>
  <c r="F17" i="73"/>
  <c r="F18" i="73"/>
  <c r="F19" i="73"/>
  <c r="E8" i="73"/>
  <c r="E11" i="73"/>
  <c r="E18" i="73"/>
  <c r="E19" i="73"/>
  <c r="D8" i="73"/>
  <c r="D11" i="73"/>
  <c r="D18" i="73"/>
  <c r="D19" i="73"/>
  <c r="C8" i="73"/>
  <c r="C11" i="73"/>
  <c r="C18" i="73"/>
  <c r="C19" i="73"/>
  <c r="B8" i="73"/>
  <c r="B11" i="73"/>
  <c r="B18" i="73"/>
  <c r="B19" i="73"/>
  <c r="F19" i="21"/>
  <c r="E19" i="21"/>
  <c r="C19" i="21"/>
  <c r="F17" i="21"/>
  <c r="E17" i="21"/>
  <c r="D17" i="21"/>
  <c r="E19" i="66"/>
  <c r="D19" i="66"/>
  <c r="C19" i="66"/>
  <c r="F16" i="66"/>
  <c r="E16" i="66"/>
  <c r="D16" i="66"/>
  <c r="C16" i="66"/>
  <c r="C33" i="64"/>
  <c r="E7" i="64"/>
  <c r="E8" i="64"/>
  <c r="E9" i="64"/>
  <c r="E10" i="64"/>
  <c r="E12" i="64"/>
  <c r="E13" i="64"/>
  <c r="E16" i="64"/>
  <c r="E17" i="64"/>
  <c r="E18" i="64"/>
  <c r="E19" i="64"/>
  <c r="E20" i="64"/>
  <c r="E21" i="64"/>
  <c r="F15" i="57"/>
  <c r="E15" i="57"/>
  <c r="D15" i="57"/>
  <c r="C15" i="57"/>
  <c r="A15" i="57"/>
  <c r="A14" i="57"/>
  <c r="C13" i="64"/>
  <c r="E16" i="57"/>
  <c r="D16" i="57"/>
  <c r="C16" i="57"/>
  <c r="A16" i="57"/>
  <c r="F19" i="66"/>
  <c r="F16" i="57"/>
  <c r="A7" i="57"/>
  <c r="E32" i="64"/>
  <c r="C45" i="67"/>
  <c r="B45" i="67"/>
  <c r="F40" i="67"/>
  <c r="D40" i="67"/>
  <c r="B40" i="67"/>
  <c r="B33" i="67"/>
  <c r="B32" i="67"/>
  <c r="B26" i="67"/>
  <c r="B27" i="67"/>
  <c r="F31" i="67"/>
  <c r="D31" i="67"/>
  <c r="F32" i="67"/>
  <c r="E32" i="67"/>
  <c r="D32" i="67"/>
  <c r="C32" i="67"/>
  <c r="E40" i="67"/>
  <c r="C40" i="67"/>
  <c r="F36" i="67"/>
  <c r="E36" i="67"/>
  <c r="D36" i="67"/>
  <c r="C36" i="67"/>
  <c r="B36" i="67"/>
  <c r="E31" i="67"/>
  <c r="B31" i="67"/>
  <c r="C31" i="67"/>
  <c r="D26" i="67"/>
  <c r="D27" i="67"/>
  <c r="F26" i="67"/>
  <c r="F27" i="67"/>
  <c r="F33" i="67"/>
  <c r="D33" i="67"/>
  <c r="C26" i="67"/>
  <c r="C27" i="67"/>
  <c r="C33" i="67"/>
  <c r="E26" i="67"/>
  <c r="E27" i="67"/>
  <c r="E33" i="67"/>
  <c r="B37" i="67"/>
  <c r="B34" i="64"/>
  <c r="D6" i="21"/>
  <c r="B19" i="64"/>
  <c r="E31" i="64"/>
  <c r="E29" i="64"/>
  <c r="E30" i="64"/>
  <c r="E33" i="64"/>
  <c r="E26" i="64"/>
  <c r="E27" i="64"/>
  <c r="E34" i="64"/>
  <c r="D33" i="64"/>
  <c r="D15" i="21"/>
  <c r="D19" i="21"/>
  <c r="C13" i="66"/>
  <c r="C19" i="64"/>
  <c r="C21" i="64"/>
  <c r="C27" i="64"/>
  <c r="C34" i="64"/>
  <c r="C35" i="64"/>
  <c r="G15" i="21"/>
  <c r="C14" i="21"/>
  <c r="G12" i="21"/>
  <c r="C11" i="21"/>
  <c r="G11" i="21"/>
  <c r="F25" i="37"/>
  <c r="E25" i="37"/>
  <c r="D25" i="37"/>
  <c r="C25" i="37"/>
  <c r="B25" i="37"/>
  <c r="F22" i="37"/>
  <c r="E22" i="37"/>
  <c r="D22" i="37"/>
  <c r="C22" i="37"/>
  <c r="B22" i="37"/>
  <c r="C6" i="74"/>
  <c r="C5" i="74"/>
  <c r="F26" i="28"/>
  <c r="F27" i="28"/>
  <c r="E26" i="28"/>
  <c r="E27" i="28"/>
  <c r="D26" i="28"/>
  <c r="D27" i="28"/>
  <c r="C26" i="28"/>
  <c r="C27" i="28"/>
  <c r="B26" i="28"/>
  <c r="B27" i="28"/>
  <c r="C17" i="21"/>
  <c r="C14" i="57"/>
  <c r="G14" i="21"/>
  <c r="F33" i="26"/>
  <c r="F34" i="26"/>
  <c r="E33" i="26"/>
  <c r="E34" i="26"/>
  <c r="D33" i="26"/>
  <c r="D34" i="26"/>
  <c r="C33" i="26"/>
  <c r="C34" i="26"/>
  <c r="B33" i="26"/>
  <c r="B34" i="26"/>
  <c r="F32" i="71"/>
  <c r="E32" i="71"/>
  <c r="D32" i="71"/>
  <c r="C32" i="71"/>
  <c r="B32" i="71"/>
  <c r="A13" i="57"/>
  <c r="F10" i="66"/>
  <c r="E10" i="66"/>
  <c r="D10" i="66"/>
  <c r="F13" i="66"/>
  <c r="D27" i="64"/>
  <c r="D34" i="64"/>
  <c r="D13" i="64"/>
  <c r="D19" i="64"/>
  <c r="D21" i="64"/>
  <c r="D35" i="64"/>
  <c r="D14" i="57"/>
  <c r="D13" i="66"/>
  <c r="E14" i="57"/>
  <c r="E13" i="66"/>
  <c r="C22" i="66"/>
  <c r="C10" i="66"/>
  <c r="E21" i="66"/>
  <c r="E7" i="66"/>
  <c r="C7" i="57"/>
  <c r="C7" i="66"/>
  <c r="D7" i="57"/>
  <c r="D7" i="66"/>
  <c r="F7" i="57"/>
  <c r="F7" i="66"/>
  <c r="E22" i="66"/>
  <c r="D22" i="66"/>
  <c r="F22" i="66"/>
  <c r="D13" i="57"/>
  <c r="D21" i="66"/>
  <c r="C13" i="57"/>
  <c r="F21" i="66"/>
  <c r="E7" i="57"/>
  <c r="E13" i="57"/>
  <c r="F13" i="57"/>
  <c r="F14" i="57"/>
  <c r="C21" i="66"/>
  <c r="B9" i="67"/>
  <c r="A5" i="73"/>
  <c r="G9" i="21"/>
  <c r="G8" i="21"/>
  <c r="G6" i="21"/>
  <c r="G5" i="21"/>
  <c r="F9" i="67"/>
  <c r="E9" i="67"/>
  <c r="D9" i="67"/>
  <c r="C9" i="67"/>
  <c r="B20" i="71"/>
  <c r="B17" i="71"/>
  <c r="B11" i="71"/>
  <c r="B11" i="67"/>
  <c r="B39" i="67"/>
  <c r="B41" i="67"/>
  <c r="B42" i="67"/>
  <c r="D37" i="67"/>
  <c r="E37" i="67"/>
  <c r="F37" i="67"/>
  <c r="D22" i="57"/>
  <c r="E22" i="57"/>
  <c r="F22" i="57"/>
  <c r="F10" i="57"/>
  <c r="F23" i="57"/>
  <c r="C22" i="57"/>
  <c r="E10" i="57"/>
  <c r="D10" i="57"/>
  <c r="C10" i="57"/>
  <c r="C20" i="71"/>
  <c r="D20" i="71"/>
  <c r="E20" i="71"/>
  <c r="F20" i="71"/>
  <c r="C17" i="71"/>
  <c r="D17" i="71"/>
  <c r="D21" i="71"/>
  <c r="E17" i="71"/>
  <c r="F17" i="71"/>
  <c r="F21" i="71"/>
  <c r="C11" i="71"/>
  <c r="C11" i="67"/>
  <c r="C39" i="67"/>
  <c r="D11" i="71"/>
  <c r="D11" i="67"/>
  <c r="D39" i="67"/>
  <c r="D41" i="67"/>
  <c r="E11" i="71"/>
  <c r="E11" i="67"/>
  <c r="E39" i="67"/>
  <c r="E41" i="67"/>
  <c r="F11" i="71"/>
  <c r="F11" i="67"/>
  <c r="F39" i="67"/>
  <c r="F41" i="67"/>
  <c r="F42" i="67"/>
  <c r="C41" i="67"/>
  <c r="C37" i="67"/>
  <c r="B13" i="64"/>
  <c r="B21" i="64"/>
  <c r="B35" i="64"/>
  <c r="B11" i="74"/>
  <c r="E14" i="75"/>
  <c r="E11" i="75"/>
  <c r="E7" i="75"/>
  <c r="E6" i="75"/>
  <c r="F16" i="37"/>
  <c r="E16" i="37"/>
  <c r="D16" i="37"/>
  <c r="C16" i="37"/>
  <c r="B16" i="37"/>
  <c r="F10" i="37"/>
  <c r="E10" i="37"/>
  <c r="D10" i="37"/>
  <c r="C10" i="37"/>
  <c r="B10" i="37"/>
  <c r="F15" i="35"/>
  <c r="F16" i="35"/>
  <c r="E15" i="35"/>
  <c r="E16" i="35"/>
  <c r="D15" i="35"/>
  <c r="D16" i="35"/>
  <c r="C15" i="35"/>
  <c r="C16" i="35"/>
  <c r="B15" i="35"/>
  <c r="B16" i="35"/>
  <c r="F9" i="35"/>
  <c r="F10" i="35"/>
  <c r="E9" i="35"/>
  <c r="E10" i="35"/>
  <c r="D9" i="35"/>
  <c r="D10" i="35"/>
  <c r="C9" i="35"/>
  <c r="C10" i="35"/>
  <c r="B9" i="35"/>
  <c r="B10" i="35"/>
  <c r="D18" i="75"/>
  <c r="C18" i="75"/>
  <c r="B18" i="75"/>
  <c r="D15" i="75"/>
  <c r="C15" i="75"/>
  <c r="B15" i="75"/>
  <c r="D12" i="75"/>
  <c r="C12" i="75"/>
  <c r="B12" i="75"/>
  <c r="D8" i="75"/>
  <c r="C8" i="75"/>
  <c r="B8" i="75"/>
  <c r="F16" i="74"/>
  <c r="F18" i="74"/>
  <c r="F19" i="74"/>
  <c r="E16" i="74"/>
  <c r="E18" i="74"/>
  <c r="E19" i="74"/>
  <c r="D16" i="74"/>
  <c r="D18" i="74"/>
  <c r="D19" i="74"/>
  <c r="C16" i="74"/>
  <c r="C18" i="74"/>
  <c r="C19" i="74"/>
  <c r="B16" i="74"/>
  <c r="B18" i="74"/>
  <c r="B19" i="74"/>
  <c r="F11" i="74"/>
  <c r="E11" i="74"/>
  <c r="D11" i="74"/>
  <c r="C11" i="74"/>
  <c r="F7" i="74"/>
  <c r="E7" i="74"/>
  <c r="D7" i="74"/>
  <c r="B7" i="74"/>
  <c r="F21" i="28"/>
  <c r="F22" i="28"/>
  <c r="E21" i="28"/>
  <c r="E22" i="28"/>
  <c r="D21" i="28"/>
  <c r="D22" i="28"/>
  <c r="C21" i="28"/>
  <c r="C22" i="28"/>
  <c r="B21" i="28"/>
  <c r="B22" i="28"/>
  <c r="F16" i="28"/>
  <c r="E16" i="28"/>
  <c r="D16" i="28"/>
  <c r="C16" i="28"/>
  <c r="B16" i="28"/>
  <c r="F11" i="28"/>
  <c r="E11" i="28"/>
  <c r="D11" i="28"/>
  <c r="D17" i="28"/>
  <c r="C11" i="28"/>
  <c r="B11" i="28"/>
  <c r="F15" i="73"/>
  <c r="F14" i="73"/>
  <c r="F25" i="26"/>
  <c r="E25" i="26"/>
  <c r="D25" i="26"/>
  <c r="C25" i="26"/>
  <c r="B25" i="26"/>
  <c r="F21" i="26"/>
  <c r="E21" i="26"/>
  <c r="D21" i="26"/>
  <c r="C21" i="26"/>
  <c r="C26" i="26"/>
  <c r="B21" i="26"/>
  <c r="B26" i="26"/>
  <c r="F8" i="26"/>
  <c r="E8" i="26"/>
  <c r="D8" i="26"/>
  <c r="C8" i="26"/>
  <c r="B8" i="26"/>
  <c r="F21" i="72"/>
  <c r="E21" i="72"/>
  <c r="D21" i="72"/>
  <c r="C21" i="72"/>
  <c r="F16" i="72"/>
  <c r="F22" i="72"/>
  <c r="E16" i="72"/>
  <c r="D16" i="72"/>
  <c r="C16" i="72"/>
  <c r="C22" i="72"/>
  <c r="F10" i="72"/>
  <c r="E10" i="72"/>
  <c r="D10" i="72"/>
  <c r="C10" i="72"/>
  <c r="F23" i="66"/>
  <c r="E23" i="66"/>
  <c r="D23" i="66"/>
  <c r="C23" i="66"/>
  <c r="B17" i="35"/>
  <c r="C17" i="75"/>
  <c r="C19" i="75"/>
  <c r="C7" i="74"/>
  <c r="E21" i="71"/>
  <c r="G17" i="21"/>
  <c r="G19" i="21"/>
  <c r="D23" i="57"/>
  <c r="B17" i="75"/>
  <c r="B19" i="75"/>
  <c r="D17" i="75"/>
  <c r="D19" i="75"/>
  <c r="E19" i="75"/>
  <c r="E15" i="75"/>
  <c r="E17" i="28"/>
  <c r="E28" i="28"/>
  <c r="D42" i="67"/>
  <c r="C42" i="67"/>
  <c r="E42" i="67"/>
  <c r="E8" i="75"/>
  <c r="E22" i="72"/>
  <c r="B17" i="37"/>
  <c r="B18" i="37"/>
  <c r="B26" i="37"/>
  <c r="E17" i="37"/>
  <c r="E18" i="37"/>
  <c r="E26" i="37"/>
  <c r="E17" i="35"/>
  <c r="C17" i="35"/>
  <c r="D17" i="35"/>
  <c r="C17" i="28"/>
  <c r="C28" i="28"/>
  <c r="B17" i="28"/>
  <c r="B28" i="28"/>
  <c r="B30" i="28"/>
  <c r="F17" i="28"/>
  <c r="F28" i="28"/>
  <c r="C21" i="71"/>
  <c r="B14" i="67"/>
  <c r="C14" i="67"/>
  <c r="C15" i="67"/>
  <c r="E23" i="57"/>
  <c r="C23" i="57"/>
  <c r="D28" i="28"/>
  <c r="E12" i="75"/>
  <c r="F14" i="67"/>
  <c r="F15" i="67"/>
  <c r="D14" i="67"/>
  <c r="D15" i="67"/>
  <c r="E14" i="67"/>
  <c r="E15" i="67"/>
  <c r="B15" i="67"/>
  <c r="D17" i="37"/>
  <c r="D18" i="37"/>
  <c r="D26" i="37"/>
  <c r="F17" i="37"/>
  <c r="F18" i="37"/>
  <c r="F26" i="37"/>
  <c r="C17" i="37"/>
  <c r="C18" i="37"/>
  <c r="C26" i="37"/>
  <c r="F17" i="35"/>
  <c r="D22" i="72"/>
  <c r="E18" i="75"/>
  <c r="B21" i="71"/>
  <c r="B22" i="71"/>
  <c r="B24" i="71"/>
  <c r="B27" i="71"/>
  <c r="B33" i="71"/>
  <c r="B31" i="71"/>
  <c r="E22" i="71"/>
  <c r="E24" i="71"/>
  <c r="E27" i="71"/>
  <c r="E33" i="71"/>
  <c r="E31" i="71"/>
  <c r="C22" i="71"/>
  <c r="C24" i="71"/>
  <c r="C27" i="71"/>
  <c r="C33" i="71"/>
  <c r="C31" i="71"/>
  <c r="F22" i="71"/>
  <c r="F24" i="71"/>
  <c r="F27" i="71"/>
  <c r="F33" i="71"/>
  <c r="F31" i="71"/>
  <c r="D22" i="71"/>
  <c r="D24" i="71"/>
  <c r="D27" i="71"/>
  <c r="D33" i="71"/>
  <c r="D31" i="71"/>
  <c r="E17" i="75"/>
  <c r="C30" i="28"/>
  <c r="D30" i="28"/>
  <c r="E30" i="28"/>
  <c r="F30" i="28"/>
  <c r="E35" i="64"/>
  <c r="E26" i="26"/>
  <c r="D26" i="26"/>
  <c r="F26" i="26"/>
  <c r="C16" i="26"/>
  <c r="D16" i="26"/>
  <c r="D27" i="26"/>
  <c r="E16" i="26"/>
  <c r="F16" i="26"/>
  <c r="F27" i="26"/>
  <c r="C27" i="26"/>
  <c r="E27" i="26"/>
  <c r="B16" i="26"/>
  <c r="B27" i="26"/>
</calcChain>
</file>

<file path=xl/sharedStrings.xml><?xml version="1.0" encoding="utf-8"?>
<sst xmlns="http://schemas.openxmlformats.org/spreadsheetml/2006/main" count="464" uniqueCount="326">
  <si>
    <t>Total</t>
  </si>
  <si>
    <t xml:space="preserve">Total </t>
  </si>
  <si>
    <t>Non-operating</t>
  </si>
  <si>
    <t xml:space="preserve">Other </t>
  </si>
  <si>
    <t>Departmental appropriation</t>
  </si>
  <si>
    <t>Administered expenses</t>
  </si>
  <si>
    <t>Appropriations</t>
  </si>
  <si>
    <t>Special appropriations</t>
  </si>
  <si>
    <t>Administered</t>
  </si>
  <si>
    <t>Departmental</t>
  </si>
  <si>
    <t>Departmental expenses</t>
  </si>
  <si>
    <t>Total expense measures</t>
  </si>
  <si>
    <t>Prepared on a Government Financial Statistics (fiscal) basis</t>
  </si>
  <si>
    <t>Revenue from Government</t>
  </si>
  <si>
    <t>Total expenses for Outcome 1</t>
  </si>
  <si>
    <t>Outcome 1 Totals by appropriation type</t>
  </si>
  <si>
    <t>Outcome</t>
  </si>
  <si>
    <t>(D) = Departmental</t>
  </si>
  <si>
    <t>Other</t>
  </si>
  <si>
    <t>EXPENSES</t>
  </si>
  <si>
    <t>Employee benefits</t>
  </si>
  <si>
    <t>Depreciation and amortisation</t>
  </si>
  <si>
    <t>Write-down and impairment of assets</t>
  </si>
  <si>
    <t>Losses from asset sales</t>
  </si>
  <si>
    <t>Finance costs</t>
  </si>
  <si>
    <t>Total expenses</t>
  </si>
  <si>
    <t xml:space="preserve">LESS: </t>
  </si>
  <si>
    <t>OWN-SOURCE INCOME</t>
  </si>
  <si>
    <t>Sale of goods and rendering of services</t>
  </si>
  <si>
    <t>Fees and fines</t>
  </si>
  <si>
    <t>Other revenue</t>
  </si>
  <si>
    <t>Gains</t>
  </si>
  <si>
    <t>Other gains</t>
  </si>
  <si>
    <t>Total gains</t>
  </si>
  <si>
    <t>Total own-source income</t>
  </si>
  <si>
    <t>OTHER COMPREHENSIVE INCOME</t>
  </si>
  <si>
    <t>Total comprehensive income</t>
  </si>
  <si>
    <t>Suppliers</t>
  </si>
  <si>
    <t>Other expenses</t>
  </si>
  <si>
    <t>ASSETS</t>
  </si>
  <si>
    <t>Financial assets</t>
  </si>
  <si>
    <t>Total financial assets</t>
  </si>
  <si>
    <t>Non-financial assets</t>
  </si>
  <si>
    <t>Land and buildings</t>
  </si>
  <si>
    <t>Intangibles</t>
  </si>
  <si>
    <t>Total non-financial assets</t>
  </si>
  <si>
    <t>Total assets</t>
  </si>
  <si>
    <t>LIABILITIES</t>
  </si>
  <si>
    <t>Provisions</t>
  </si>
  <si>
    <t>Employees</t>
  </si>
  <si>
    <t>Total provisions</t>
  </si>
  <si>
    <t>Payables</t>
  </si>
  <si>
    <t>Grants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</si>
  <si>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</si>
  <si>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</si>
  <si>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</si>
  <si>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</si>
  <si>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</si>
  <si>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</si>
  <si>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</si>
  <si>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</si>
  <si>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</si>
  <si>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</si>
  <si>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</si>
  <si>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Borrowing costs</t>
  </si>
  <si>
    <t>Total cash used</t>
  </si>
  <si>
    <t>INVESTING ACTIVITIES</t>
  </si>
  <si>
    <t>FINANCING ACTIVITIES</t>
  </si>
  <si>
    <t>Adjusted opening balance</t>
  </si>
  <si>
    <t>Transactions with owners</t>
  </si>
  <si>
    <t>Purchase of non-financial assets</t>
  </si>
  <si>
    <t xml:space="preserve">Gross book value </t>
  </si>
  <si>
    <t>Opening net book balance</t>
  </si>
  <si>
    <t>CAPITAL ASSET ADDITIONS</t>
  </si>
  <si>
    <t>Other movements</t>
  </si>
  <si>
    <t>Depreciation/amortisation expense</t>
  </si>
  <si>
    <t>Gross book value</t>
  </si>
  <si>
    <t>Closing net book balance</t>
  </si>
  <si>
    <t>Cash and cash equivalents</t>
  </si>
  <si>
    <t>Taxation receivables</t>
  </si>
  <si>
    <t>Taxes</t>
  </si>
  <si>
    <t>Net GST received</t>
  </si>
  <si>
    <t>Total Items</t>
  </si>
  <si>
    <t>Other Items</t>
  </si>
  <si>
    <t>Trade and other receivables</t>
  </si>
  <si>
    <t>Total new capital appropriations</t>
  </si>
  <si>
    <t>Comprehensive income</t>
  </si>
  <si>
    <t>Employee provisions</t>
  </si>
  <si>
    <t>Total additions</t>
  </si>
  <si>
    <t>Taxation revenue</t>
  </si>
  <si>
    <t>Total taxation revenue</t>
  </si>
  <si>
    <t>Non-taxation revenue</t>
  </si>
  <si>
    <t>- Appropriations</t>
  </si>
  <si>
    <t>Total non-taxation revenue</t>
  </si>
  <si>
    <t>Contributions by owners</t>
  </si>
  <si>
    <t>Property, plant and equipment</t>
  </si>
  <si>
    <t>Outcome 1</t>
  </si>
  <si>
    <t>Own-source revenue</t>
  </si>
  <si>
    <t>Total own-source revenue</t>
  </si>
  <si>
    <t>Total Equity</t>
  </si>
  <si>
    <t>Other non-financial assets</t>
  </si>
  <si>
    <t>Other payables</t>
  </si>
  <si>
    <t>Equity Injection - Appropriation</t>
  </si>
  <si>
    <t>TOTAL AMOUNT SPENT</t>
  </si>
  <si>
    <t>Net assets/(liabilities)</t>
  </si>
  <si>
    <t>LESS:</t>
  </si>
  <si>
    <t>Other taxes</t>
  </si>
  <si>
    <t>NEW CAPITAL APPROPRIATIONS</t>
  </si>
  <si>
    <t>Provided for:</t>
  </si>
  <si>
    <t>Other provisions</t>
  </si>
  <si>
    <r>
      <t xml:space="preserve">Cash </t>
    </r>
    <r>
      <rPr>
        <sz val="8"/>
        <rFont val="Arial"/>
        <family val="2"/>
      </rPr>
      <t>and cash equivalents</t>
    </r>
  </si>
  <si>
    <t>Total purchases</t>
  </si>
  <si>
    <t>Total other movements</t>
  </si>
  <si>
    <t>2016-17
$'000</t>
  </si>
  <si>
    <t>2017-18
$'000</t>
  </si>
  <si>
    <t>2018-19
$'000</t>
  </si>
  <si>
    <t>Total other comprehensive income</t>
  </si>
  <si>
    <t>Surplus/(deficit) for the period</t>
  </si>
  <si>
    <t>Departmental Capital Budget (DCB)</t>
  </si>
  <si>
    <t>Receipts from Government</t>
  </si>
  <si>
    <t>Cash and cash equivalents at the beginning of the reporting period</t>
  </si>
  <si>
    <t>(c) Includes the following sources of funding:</t>
  </si>
  <si>
    <t>Payments to corporate entities</t>
  </si>
  <si>
    <t>2018-19
Forward estimate
$'000</t>
  </si>
  <si>
    <t>2019-20
$'000</t>
  </si>
  <si>
    <t>Program impacted</t>
  </si>
  <si>
    <t xml:space="preserve">Administered </t>
  </si>
  <si>
    <t>Annual appropriations</t>
  </si>
  <si>
    <t>Changes in Parameters</t>
  </si>
  <si>
    <t xml:space="preserve">Departmental </t>
  </si>
  <si>
    <t>2016-17</t>
  </si>
  <si>
    <t>2019-20
Forward estimate
$'000</t>
  </si>
  <si>
    <t>Prior year appropriations available (b)</t>
  </si>
  <si>
    <t>s 74 retained revenue receipts (c)</t>
  </si>
  <si>
    <t>Departmental capital budget (d)</t>
  </si>
  <si>
    <t>Equity injection</t>
  </si>
  <si>
    <t>Total departmental annual appropriations</t>
  </si>
  <si>
    <t>Total departmental special appropriations (f)</t>
  </si>
  <si>
    <t>Special accounts (f)</t>
  </si>
  <si>
    <t>Opening balance</t>
  </si>
  <si>
    <t>Appropriation receipts (g)</t>
  </si>
  <si>
    <t>Non-appropriation receipts</t>
  </si>
  <si>
    <t>Total special accounts</t>
  </si>
  <si>
    <t>Total departmental resourcing</t>
  </si>
  <si>
    <t>Total administered special appropriations (f)</t>
  </si>
  <si>
    <t>Total administered resourcing</t>
  </si>
  <si>
    <t>Average staffing level (number)</t>
  </si>
  <si>
    <t>s 74 Retained revenue receipts (a)</t>
  </si>
  <si>
    <t>Special accounts</t>
  </si>
  <si>
    <t>Administered total</t>
  </si>
  <si>
    <t>Departmental total</t>
  </si>
  <si>
    <t>(a) Estimated expenses incurred in relation to receipts retained under section 74 of the PGPA Act.</t>
  </si>
  <si>
    <t>Prepared on Australian Accounting Standards basis.</t>
  </si>
  <si>
    <t>Table 3.2 Comprehensive income statement (showing net cost of services) for the period ended 30 June</t>
  </si>
  <si>
    <t>Table 3.3: Budgeted departmental balance sheet (as at 30 June)</t>
  </si>
  <si>
    <t>Table 3.5: Budgeted departmental statement of cash flows (for the period ended 30 June)</t>
  </si>
  <si>
    <t>Table 3.6 Departmental capital budget statement (for the period ended 30 June)</t>
  </si>
  <si>
    <t>Table 3.8:  Schedule of budgeted income and expenses administered on behalf of Government (for the period ended 30 June)</t>
  </si>
  <si>
    <t>Table 3.9:  Schedule of budgeted assets and liabilities administered on behalf of Government (as at 30 June)</t>
  </si>
  <si>
    <t xml:space="preserve">Table 3.10: Schedule of budgeted administered cash flows (for the period ended 30 June)  </t>
  </si>
  <si>
    <t>(net increase)</t>
  </si>
  <si>
    <t>Table 3.1:  Estimates of special account flows and balances</t>
  </si>
  <si>
    <r>
      <t xml:space="preserve">(a) From 2010-11, the Government introduced net cash appropriation arrangements where </t>
    </r>
    <r>
      <rPr>
        <i/>
        <sz val="8"/>
        <color indexed="8"/>
        <rFont val="Arial"/>
        <family val="2"/>
      </rPr>
      <t>Appropriation Act No. 1</t>
    </r>
    <r>
      <rPr>
        <sz val="8"/>
        <color indexed="8"/>
        <rFont val="Arial"/>
        <family val="2"/>
      </rPr>
      <t xml:space="preserve"> or </t>
    </r>
    <r>
      <rPr>
        <i/>
        <sz val="8"/>
        <color indexed="8"/>
        <rFont val="Arial"/>
        <family val="2"/>
      </rPr>
      <t xml:space="preserve">Bill No. 3 </t>
    </r>
    <r>
      <rPr>
        <sz val="8"/>
        <color indexed="8"/>
        <rFont val="Arial"/>
        <family val="2"/>
      </rPr>
      <t xml:space="preserve">revenue appropriations for the depreciation/amortisation expenses of non-corporate Commonwealth entities were replaced with a separate capital budget (the Departmental Capital Budget, or DCB) provided through </t>
    </r>
    <r>
      <rPr>
        <i/>
        <sz val="8"/>
        <color indexed="8"/>
        <rFont val="Arial"/>
        <family val="2"/>
      </rPr>
      <t>Appropriation Act No. 1</t>
    </r>
    <r>
      <rPr>
        <sz val="8"/>
        <color indexed="8"/>
        <rFont val="Arial"/>
        <family val="2"/>
      </rPr>
      <t xml:space="preserve"> or </t>
    </r>
    <r>
      <rPr>
        <i/>
        <sz val="8"/>
        <color indexed="8"/>
        <rFont val="Arial"/>
        <family val="2"/>
      </rPr>
      <t>Bill No. 3</t>
    </r>
    <r>
      <rPr>
        <sz val="8"/>
        <color indexed="8"/>
        <rFont val="Arial"/>
        <family val="2"/>
      </rPr>
      <t xml:space="preserve"> equity appropriations. For information regarding DCBs, please refer to Table 3.6 Departmental Capital Budget Statement.</t>
    </r>
  </si>
  <si>
    <t>Additional Estimates
$'000</t>
  </si>
  <si>
    <t>Reduced Estimates
$'000</t>
  </si>
  <si>
    <t>Total departmental</t>
  </si>
  <si>
    <t>Table 3.2 Comprehensive income statement (showing net cost of services) for the period ended 30 June (continued)</t>
  </si>
  <si>
    <t>Program</t>
  </si>
  <si>
    <t>Departmental programs</t>
  </si>
  <si>
    <t>Additional Estimates for 2017-18 as at Additional Estimates February 2018</t>
  </si>
  <si>
    <t>2017-18</t>
  </si>
  <si>
    <t>Actual 2016-17</t>
  </si>
  <si>
    <t>2020-21
$'000</t>
  </si>
  <si>
    <t>Table 1.3: Additional Estimates and other variations to outcomes since the 2017-18 Budget</t>
  </si>
  <si>
    <t>Table 1.4 - Appropriation Bill (No. 3) 2017-18</t>
  </si>
  <si>
    <t>2017-18
Budget
$'000</t>
  </si>
  <si>
    <t>2017-18
Revised
$'000</t>
  </si>
  <si>
    <t>2016-17
Available
$'000</t>
  </si>
  <si>
    <t>2017-18
Revised estimated expenses
$'000</t>
  </si>
  <si>
    <t>Total expenses for program 1.1</t>
  </si>
  <si>
    <t>Total expenses for program 1.2</t>
  </si>
  <si>
    <t>2016-17
Actual
expenses
$'000</t>
  </si>
  <si>
    <t>2020-21
Forward
estimate
$'000</t>
  </si>
  <si>
    <t>2019-20
Forward
estimate
$'000</t>
  </si>
  <si>
    <t>2018-19 
Forward
estimate
$'000</t>
  </si>
  <si>
    <t>Actual
available
appropriation
2016-17
$'000</t>
  </si>
  <si>
    <t>Estimate
as at
Budget
2017-18
$'000</t>
  </si>
  <si>
    <t>Proposed
Additional
Estimates
2017-18
$'000</t>
  </si>
  <si>
    <t>Total
estimate at
Additional
Estimates
2017-18
$'000</t>
  </si>
  <si>
    <t>2016-17
Actual
$'000</t>
  </si>
  <si>
    <t>2017-18 Budget estimate</t>
  </si>
  <si>
    <t>2016-17 actual</t>
  </si>
  <si>
    <t>Opening
balance
$'000</t>
  </si>
  <si>
    <t>Closing
balance
$'000</t>
  </si>
  <si>
    <t>2020-21
Forward estimate
$'000</t>
  </si>
  <si>
    <t>2017-18
Revised budget
$'000</t>
  </si>
  <si>
    <t>2017-18
Revised
budget
$'000</t>
  </si>
  <si>
    <t>2018-19
Forward
estimate
$'000</t>
  </si>
  <si>
    <t>2019-20
Forward
estimate
$'000</t>
  </si>
  <si>
    <t>2020-21
Forward
estimate
$'000</t>
  </si>
  <si>
    <t>(a) Equity is the residual interest in assets after the deduction of liabilities</t>
  </si>
  <si>
    <t>Table 3.4:  Departmental statement of changes in equity — summary of movement</t>
  </si>
  <si>
    <t>(Budget Year 2017-18)</t>
  </si>
  <si>
    <t>Retained
earnings 
$'000</t>
  </si>
  <si>
    <t>Asset
revaluation
reserve
$'000</t>
  </si>
  <si>
    <t>Other
reserves
$'000</t>
  </si>
  <si>
    <t>Contributed
equity /
capital
$'000</t>
  </si>
  <si>
    <t>Total
equity
$'000</t>
  </si>
  <si>
    <t>Balance carried forward from</t>
  </si>
  <si>
    <t>previous period</t>
  </si>
  <si>
    <t>Buildings
$'000</t>
  </si>
  <si>
    <t>Other
property,
plant and
equipment
$'000</t>
  </si>
  <si>
    <t>Computer
software
and
intangibles
$'000</t>
  </si>
  <si>
    <t>Total
$'000</t>
  </si>
  <si>
    <t>As at 1 July 2017</t>
  </si>
  <si>
    <t>As at 30 June 2018</t>
  </si>
  <si>
    <t>Equity injections - Act No. 2 and Bill 4</t>
  </si>
  <si>
    <t>Total comprehensive income/(loss)
  excluding depreciation/
  amortisation expenses previously
  funded through revenue
  appropriations</t>
  </si>
  <si>
    <t>By purchase - appropriation equity (a)</t>
  </si>
  <si>
    <t>Funded by capital appropriations (a)</t>
  </si>
  <si>
    <r>
      <t xml:space="preserve">(a) "Appropriation equity" refers to equity injections or Administered Assets and Liabilities appropriations provided through </t>
    </r>
    <r>
      <rPr>
        <i/>
        <sz val="8"/>
        <rFont val="Arial"/>
        <family val="2"/>
      </rPr>
      <t>Appropriation Act (No. 2) 2017-2018</t>
    </r>
    <r>
      <rPr>
        <sz val="8"/>
        <rFont val="Arial"/>
        <family val="2"/>
      </rPr>
      <t xml:space="preserve"> and Bill (No. 4) 2017-2018, including Collection Development Acquisition Budgets (CDABs).</t>
    </r>
  </si>
  <si>
    <t>Table 1.1: ASIC Resource Statement</t>
  </si>
  <si>
    <t xml:space="preserve">ASIC Security Deposits (D) </t>
  </si>
  <si>
    <t>EQUITY (a)</t>
  </si>
  <si>
    <t>Banking Act 1959</t>
  </si>
  <si>
    <t>Life Insurance Act 1995</t>
  </si>
  <si>
    <t>Program 1.1: Australian Securities and Investments Commission</t>
  </si>
  <si>
    <t>Table 2.1:  Budgeted expenses for Outcome 1</t>
  </si>
  <si>
    <t>Table 2.1:  Budgeted expenses for Outcome 1 (continued)</t>
  </si>
  <si>
    <t>Corporations  Act 2001</t>
  </si>
  <si>
    <t>Total resourcing for ASIC</t>
  </si>
  <si>
    <t>Taking Action Now - Professional Standards Reform</t>
  </si>
  <si>
    <t>Table 1.2 ASIC 2017-18 measures since Budget</t>
  </si>
  <si>
    <t xml:space="preserve">(a) Measure relates to a decision made post MYEFO.  </t>
  </si>
  <si>
    <t>Table 1.5 - Appropriation Bill (No. 4) 2017-18</t>
  </si>
  <si>
    <t>Equity injections</t>
  </si>
  <si>
    <t>Total non-operating</t>
  </si>
  <si>
    <t xml:space="preserve">Surplus/(deficit) </t>
  </si>
  <si>
    <t>Annual appropriations - ordinary
  annual services (a)</t>
  </si>
  <si>
    <t>Annual appropriations - other services -
  non-operating (e)</t>
  </si>
  <si>
    <t>less departmental appropriations drawn from
  annual/special appropriations and credited to
  special accounts</t>
  </si>
  <si>
    <t>Expense measures</t>
  </si>
  <si>
    <t>Special appropriations
  (including Special Accounts)</t>
  </si>
  <si>
    <t>Net impact on appropriations for
  Outcome 1 (administered)</t>
  </si>
  <si>
    <t xml:space="preserve">Public Governance, Performance and
  Accountability Act 2013 </t>
  </si>
  <si>
    <t>Expenses not requiring appropriation
  in the Budget year (b)</t>
  </si>
  <si>
    <t>Companies unclaimed monies -
  section 77 of the PGPA ACT</t>
  </si>
  <si>
    <t>Banking Act 1959 - Banking
  Unclaimed Moneys</t>
  </si>
  <si>
    <t>Life Insurance Act 1995 -
  Life Unclaimed Moneys</t>
  </si>
  <si>
    <t>Ordinary annual services
  (Appropriation Act No. 1 and
  Bill No. 3)</t>
  </si>
  <si>
    <t>ASIC Deregistered
  Companies (D)</t>
  </si>
  <si>
    <t xml:space="preserve">ASIC Investigations, Legal
  Proceedings, Settlements
  and Court Orders Special
  Account (D) </t>
  </si>
  <si>
    <t xml:space="preserve">Enforcement Special
  Account (D) </t>
  </si>
  <si>
    <t>Receipts
$'000</t>
  </si>
  <si>
    <t>Payments
$'000</t>
  </si>
  <si>
    <t>Adjustments
$'000</t>
  </si>
  <si>
    <t xml:space="preserve">Outcome 1 </t>
  </si>
  <si>
    <t>Royal Commission into misconduct in the banking, superannuation and financial services entities (a)</t>
  </si>
  <si>
    <t>Assetless Administration Fund to Curb Illegal Phoenix Activity - additional funding</t>
  </si>
  <si>
    <t>National Business Simplification Initiative - modernising business registers</t>
  </si>
  <si>
    <t>Taking Action Now - Australian Financial Complaints Authority</t>
  </si>
  <si>
    <t>Total net impact on appropriations for Outcome 1</t>
  </si>
  <si>
    <t>Net impact on appropriations for Outcome 1 (departmental)</t>
  </si>
  <si>
    <t>Program 1.2: Banking Act 1959, Life Insurance Act 1995, unclaimed monies and special accounts</t>
  </si>
  <si>
    <t>Total administered annual appropriations</t>
  </si>
  <si>
    <t>Outcome 1: Improved confidence in Australia's financial markets through promoting 
informed investors and financial consumers, facilitating fair and efficient markets 
and delivering efficient registry systems.</t>
  </si>
  <si>
    <t>Outcome 1: Improved confidence
  in Australia's financial markets
  through promoting informed
  investors and financial
  consumers, facilitating fair and
  efficient markets and delivering
  efficient registry systems.</t>
  </si>
  <si>
    <t>Surplus/(deficit) attributable to
  the Australian Government</t>
  </si>
  <si>
    <t>Total comprehensive income/
  (loss) attributable to the
  Australian Government</t>
  </si>
  <si>
    <t>Estimated closing balance as at 
  30 June 2018</t>
  </si>
  <si>
    <t>Closing balance attributable to
  the Australian Government</t>
  </si>
  <si>
    <t>Transfers between equity
  components</t>
  </si>
  <si>
    <t>Sub-total transactions with
  owners</t>
  </si>
  <si>
    <t>Sale of goods and rendering of
  services</t>
  </si>
  <si>
    <t>Net increase/(decrease) in
  cash held</t>
  </si>
  <si>
    <t>Net cash from / (used by)
  operating activities</t>
  </si>
  <si>
    <t>Purchase of property, plant,
  equipment and intangibles</t>
  </si>
  <si>
    <t>Net cash from / (used by)
  investing activities</t>
  </si>
  <si>
    <t>Net cash from / (used by)
  financing activities</t>
  </si>
  <si>
    <t>Cash and cash equivalents at the
  end of the reporting period</t>
  </si>
  <si>
    <t>Capital budget - Act No. 1 and Bill 3
  (DCB)</t>
  </si>
  <si>
    <t>Funded by capital appropriation -
  DCB (b)</t>
  </si>
  <si>
    <t>Funded internally from departmental
  resources (c)</t>
  </si>
  <si>
    <t>RECONCILIATION OF CASH USED TO
  ACQUIRE ASSETS TO ASSET
  MOVEMENT TABLE</t>
  </si>
  <si>
    <t>TOTAL CASH REQUIRED TO
  ACQUIRE ASSETS</t>
  </si>
  <si>
    <t>PURCHASE OF NON-FINANCIAL
  ASSETS</t>
  </si>
  <si>
    <t>Accumulated depreciation/
  amortisation and impairment</t>
  </si>
  <si>
    <t>Estimated expenditure on new
  or replacement assets</t>
  </si>
  <si>
    <t>Accumulated depreciation/amortisation
  and impairment</t>
  </si>
  <si>
    <t>EXPENSES ADMINISTERED ON
  BEHALF OF GOVERNMENT</t>
  </si>
  <si>
    <t>Write-down and impairment
  of assets</t>
  </si>
  <si>
    <t>Total expenses administered
  on behalf of Government</t>
  </si>
  <si>
    <t>Other fees from regulatory
  services</t>
  </si>
  <si>
    <t>Total own-source revenue
  administered on behalf
  of Government</t>
  </si>
  <si>
    <t>Total own-source income
  administered on behalf
  of Government</t>
  </si>
  <si>
    <t>Net cost of/(contribution by)
  services</t>
  </si>
  <si>
    <t>Total comprehensive income
  (loss) attributable to the
  Australian Government</t>
  </si>
  <si>
    <t>Total assets administered on
  behalf of Government</t>
  </si>
  <si>
    <t>Total liabilities administered
  on behalf of Government</t>
  </si>
  <si>
    <t>Sale of goods and rendering
  of services</t>
  </si>
  <si>
    <t>Cash and cash equivalents at
  beginning of reporting period</t>
  </si>
  <si>
    <t>Cash from Official Public
  Account for:</t>
  </si>
  <si>
    <t>Total cash from Official Public
  Account</t>
  </si>
  <si>
    <t>Cash to Official Public
  Account for:</t>
  </si>
  <si>
    <t>Cash and cash equivalents
  at end of reporting period</t>
  </si>
  <si>
    <t>less depreciation/amortisation
  expenses previously funded
  through revenue appropriations (a)</t>
  </si>
  <si>
    <t>Total comprehensive income/
  (loss) - as per the statement of
  comprehensive income</t>
  </si>
  <si>
    <t>Total cash to Official Public
  Account</t>
  </si>
  <si>
    <r>
      <t>(a)</t>
    </r>
    <r>
      <rPr>
        <sz val="7"/>
        <color theme="1"/>
        <rFont val="Times New Roman"/>
        <family val="1"/>
      </rPr>
      <t xml:space="preserve">   </t>
    </r>
    <r>
      <rPr>
        <sz val="8"/>
        <color theme="1"/>
        <rFont val="Arial"/>
        <family val="2"/>
      </rPr>
      <t>Appropriation Act (No. 1) 2017-2018 and Appropriation Bill (No. 3) 2017-2018.</t>
    </r>
  </si>
  <si>
    <t>Prepared on a resourcing (that is, appropriations available) basis.</t>
  </si>
  <si>
    <t>Please note: All figures shown above are GST exclusive - these may not match figures in the cash flow statement.</t>
  </si>
  <si>
    <r>
      <t>(b)</t>
    </r>
    <r>
      <rPr>
        <sz val="7"/>
        <color theme="1"/>
        <rFont val="Times New Roman"/>
        <family val="1"/>
      </rPr>
      <t xml:space="preserve">   </t>
    </r>
    <r>
      <rPr>
        <sz val="8"/>
        <color theme="1"/>
        <rFont val="Arial"/>
        <family val="2"/>
      </rPr>
      <t>Excludes $3.922m subject to administrative quarantine by Finance or withheld under section 51 of the Public Governance, Performance and Accountability Act 2013 (PGPA Act).</t>
    </r>
  </si>
  <si>
    <r>
      <t>(c)</t>
    </r>
    <r>
      <rPr>
        <sz val="7"/>
        <color theme="1"/>
        <rFont val="Times New Roman"/>
        <family val="1"/>
      </rPr>
      <t xml:space="preserve">   </t>
    </r>
    <r>
      <rPr>
        <sz val="8"/>
        <color theme="1"/>
        <rFont val="Arial"/>
        <family val="2"/>
      </rPr>
      <t>Estimated retained revenue receipts under section 74 of the PGPA Act.</t>
    </r>
  </si>
  <si>
    <r>
      <t>(d)</t>
    </r>
    <r>
      <rPr>
        <sz val="7"/>
        <color theme="1"/>
        <rFont val="Times New Roman"/>
        <family val="1"/>
      </rPr>
      <t xml:space="preserve">   </t>
    </r>
    <r>
      <rPr>
        <sz val="8"/>
        <color theme="1"/>
        <rFont val="Arial"/>
        <family val="2"/>
      </rPr>
      <t>Departmental capital budgets are not separately identified in Appropriation Act (No.1) and form part of ordinary annual services items. Please refer to Table 3.5 for further details. For accounting purposes, this amount has been designated as a 'contribution by owner'.</t>
    </r>
  </si>
  <si>
    <r>
      <t>(e)</t>
    </r>
    <r>
      <rPr>
        <sz val="7"/>
        <color theme="1"/>
        <rFont val="Times New Roman"/>
        <family val="1"/>
      </rPr>
      <t xml:space="preserve">   </t>
    </r>
    <r>
      <rPr>
        <sz val="8"/>
        <color theme="1"/>
        <rFont val="Arial"/>
        <family val="2"/>
      </rPr>
      <t>Appropriation Act (No. 2) 2017-2018.</t>
    </r>
  </si>
  <si>
    <r>
      <t>(f)</t>
    </r>
    <r>
      <rPr>
        <sz val="7"/>
        <color theme="1"/>
        <rFont val="Times New Roman"/>
        <family val="1"/>
      </rPr>
      <t xml:space="preserve">   </t>
    </r>
    <r>
      <rPr>
        <sz val="8"/>
        <color theme="1"/>
        <rFont val="Arial"/>
        <family val="2"/>
      </rPr>
      <t>Excludes 'Special Public Money' held in accounts like Other Trust Monies accounts (OTM), Services for Other Government and Non-agency Bodies accounts (SOG) or Services for Other Entities and Trust Moneys accounts (SOETM)). For further information on special accounts see Table 3.1.</t>
    </r>
  </si>
  <si>
    <r>
      <t>(g)</t>
    </r>
    <r>
      <rPr>
        <sz val="7"/>
        <color theme="1"/>
        <rFont val="Times New Roman"/>
        <family val="1"/>
      </rPr>
      <t xml:space="preserve">    </t>
    </r>
    <r>
      <rPr>
        <sz val="8"/>
        <color theme="1"/>
        <rFont val="Arial"/>
        <family val="2"/>
      </rPr>
      <t>Amounts credited to the special account(s) from ASIC's annual and special appropriations.</t>
    </r>
  </si>
  <si>
    <t>Note: Departmental appropriation splits and totals are indicative estimates and may change in the course of the budget year as government priorities change.</t>
  </si>
  <si>
    <t>(b) Expenses not requiring appropriation in the Budget year are made up of depreciation expenses, amortisation expenses, make good expenses, audit fees.</t>
  </si>
  <si>
    <t>(a) Includes both current and prior Bill No. 4 and prior Act No. 2/4/6 appropriations and special capital appropriations.</t>
  </si>
  <si>
    <t>(b) Does not include annual finance lease costs. Includes purchases from current and previous years’ Departmental Capital Budgets (DCBs).</t>
  </si>
  <si>
    <t>- current bill No. 3 and prior year act No. 1/3/5 appropriations (excluding amounts from the DCB); and</t>
  </si>
  <si>
    <t>- internally developed assets.</t>
  </si>
  <si>
    <t>Table 3.7:  Statement of asset movements (2017-18 Budget year)</t>
  </si>
  <si>
    <t>Net cost of / (contribution by) services</t>
  </si>
  <si>
    <t>Retained surplus / (Accumulated deficit)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</si>
</sst>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_);_(* \(#,##0\);_(* &quot;-&quot;_);_(@_)"/>
    <numFmt numFmtId="165" formatCode="#,##0_);&quot;(&quot;#,##0&quot;)&quot;;&quot;-&quot;_)"/>
    <numFmt numFmtId="166" formatCode="_(* #,##0_);_(* \(#,##0\);_(* &quot;(x)&quot;_);_(@_)"/>
  </numFmts>
  <fonts count="30"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name val="Arial"/>
      <family val="2"/>
    </font>
    <font>
      <sz val="8"/>
      <color indexed="8"/>
      <name val="Arial"/>
      <family val="2"/>
    </font>
    <font>
      <b/>
      <sz val="8"/>
      <color indexed="53"/>
      <name val="Arial"/>
      <family val="2"/>
    </font>
    <font>
      <b/>
      <sz val="7.5"/>
      <name val="Arial"/>
      <family val="2"/>
    </font>
    <font>
      <sz val="7.5"/>
      <name val="Arial"/>
      <family val="2"/>
    </font>
    <font>
      <b/>
      <sz val="7.5"/>
      <name val="Arial"/>
      <family val="2"/>
    </font>
    <font>
      <sz val="10"/>
      <name val="Arial"/>
      <family val="2"/>
    </font>
    <font>
      <sz val="7.3"/>
      <name val="Arial"/>
      <family val="2"/>
    </font>
    <font>
      <b/>
      <sz val="8"/>
      <color indexed="8"/>
      <name val="Arial"/>
      <family val="2"/>
    </font>
    <font>
      <i/>
      <sz val="8"/>
      <color indexed="8"/>
      <name val="Arial"/>
      <family val="2"/>
    </font>
    <font>
      <b/>
      <i/>
      <sz val="8"/>
      <color indexed="8"/>
      <name val="Arial"/>
      <family val="2"/>
    </font>
    <font>
      <b/>
      <sz val="10"/>
      <name val="Arial"/>
      <family val="2"/>
    </font>
    <font>
      <strike/>
      <sz val="8"/>
      <color indexed="10"/>
      <name val="Arial"/>
      <family val="2"/>
    </font>
    <font>
      <sz val="10"/>
      <name val="Arial"/>
      <family val="2"/>
    </font>
    <font>
      <sz val="11"/>
      <name val="Calibri"/>
      <family val="2"/>
    </font>
    <font>
      <sz val="8"/>
      <name val="Calibri"/>
      <family val="2"/>
    </font>
    <font>
      <sz val="11"/>
      <color theme="1"/>
      <name val="Calibri"/>
      <family val="2"/>
      <scheme val="minor"/>
    </font>
    <font>
      <sz val="10"/>
      <color theme="1"/>
      <name val="Arial"/>
      <family val="2"/>
    </font>
    <font>
      <sz val="8"/>
      <color theme="1"/>
      <name val="Arial"/>
      <family val="2"/>
    </font>
    <font>
      <sz val="10"/>
      <color rgb="FF000000"/>
      <name val="Arial"/>
      <family val="2"/>
    </font>
    <font>
      <sz val="10"/>
      <color rgb="FF000000"/>
      <name val="Arial"/>
      <family val="2"/>
    </font>
    <font>
      <sz val="10"/>
      <color indexed="8"/>
      <name val="Arial"/>
      <family val="2"/>
    </font>
    <font>
      <sz val="10"/>
      <color rgb="FF000000"/>
      <name val="Arial"/>
      <family val="2"/>
    </font>
    <font>
      <sz val="7"/>
      <color theme="1"/>
      <name val="Times New Roman"/>
      <family val="1"/>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9">
    <border>
      <left/>
      <right/>
      <top/>
      <bottom/>
      <diagonal/>
    </border>
    <border>
      <left/>
      <right/>
      <top style="hair">
        <color indexed="64"/>
      </top>
      <bottom/>
      <diagonal/>
    </border>
    <border>
      <left/>
      <right/>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8"/>
      </top>
      <bottom style="hair">
        <color indexed="64"/>
      </bottom>
      <diagonal/>
    </border>
    <border>
      <left/>
      <right/>
      <top style="hair">
        <color theme="1"/>
      </top>
      <bottom style="hair">
        <color theme="1"/>
      </bottom>
      <diagonal/>
    </border>
    <border>
      <left/>
      <right/>
      <top/>
      <bottom style="hair">
        <color theme="1"/>
      </bottom>
      <diagonal/>
    </border>
    <border>
      <left/>
      <right/>
      <top style="hair">
        <color indexed="64"/>
      </top>
      <bottom style="hair">
        <color theme="1"/>
      </bottom>
      <diagonal/>
    </border>
    <border>
      <left/>
      <right/>
      <top style="hair">
        <color auto="1"/>
      </top>
      <bottom/>
      <diagonal/>
    </border>
    <border>
      <left/>
      <right/>
      <top style="hair">
        <color auto="1"/>
      </top>
      <bottom style="hair">
        <color indexed="8"/>
      </bottom>
      <diagonal/>
    </border>
    <border>
      <left/>
      <right/>
      <top style="hair">
        <color auto="1"/>
      </top>
      <bottom style="hair">
        <color indexed="64"/>
      </bottom>
      <diagonal/>
    </border>
    <border>
      <left/>
      <right/>
      <top style="hair">
        <color indexed="8"/>
      </top>
      <bottom style="hair">
        <color indexed="8"/>
      </bottom>
      <diagonal/>
    </border>
    <border>
      <left/>
      <right/>
      <top/>
      <bottom style="hair">
        <color indexed="64"/>
      </bottom>
      <diagonal/>
    </border>
    <border>
      <left/>
      <right/>
      <top style="hair">
        <color indexed="64"/>
      </top>
      <bottom style="hair">
        <color indexed="64"/>
      </bottom>
      <diagonal/>
    </border>
    <border>
      <left/>
      <right/>
      <top style="hair">
        <color indexed="8"/>
      </top>
      <bottom/>
      <diagonal/>
    </border>
    <border>
      <left/>
      <right/>
      <top style="hair">
        <color auto="1"/>
      </top>
      <bottom style="hair">
        <color auto="1"/>
      </bottom>
      <diagonal/>
    </border>
    <border>
      <left/>
      <right/>
      <top style="hair">
        <color auto="1"/>
      </top>
      <bottom style="hair">
        <color theme="1"/>
      </bottom>
      <diagonal/>
    </border>
    <border>
      <left/>
      <right/>
      <top style="hair">
        <color auto="1"/>
      </top>
      <bottom style="hair">
        <color auto="1"/>
      </bottom>
      <diagonal/>
    </border>
    <border>
      <left/>
      <right/>
      <top/>
      <bottom style="hair">
        <color auto="1"/>
      </bottom>
      <diagonal/>
    </border>
    <border>
      <left/>
      <right/>
      <top style="hair">
        <color auto="1"/>
      </top>
      <bottom style="hair">
        <color auto="1"/>
      </bottom>
      <diagonal/>
    </border>
    <border>
      <left/>
      <right/>
      <top/>
      <bottom style="hair">
        <color indexed="8"/>
      </bottom>
      <diagonal/>
    </border>
    <border>
      <left/>
      <right/>
      <top style="hair">
        <color auto="1"/>
      </top>
      <bottom style="hair">
        <color indexed="8"/>
      </bottom>
      <diagonal/>
    </border>
    <border>
      <left/>
      <right/>
      <top/>
      <bottom style="hair">
        <color auto="1"/>
      </bottom>
      <diagonal/>
    </border>
    <border>
      <left/>
      <right/>
      <top/>
      <bottom style="hair">
        <color auto="1"/>
      </bottom>
      <diagonal/>
    </border>
    <border>
      <left/>
      <right/>
      <top style="hair">
        <color auto="1"/>
      </top>
      <bottom style="hair">
        <color indexed="64"/>
      </bottom>
      <diagonal/>
    </border>
    <border>
      <left/>
      <right/>
      <top/>
      <bottom style="hair">
        <color auto="1"/>
      </bottom>
      <diagonal/>
    </border>
  </borders>
  <cellStyleXfs count="21">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2" fillId="0" borderId="0"/>
    <xf numFmtId="0" fontId="2" fillId="0" borderId="0"/>
    <xf numFmtId="0" fontId="12" fillId="0" borderId="0">
      <alignment vertical="center"/>
    </xf>
    <xf numFmtId="0" fontId="12" fillId="0" borderId="0"/>
    <xf numFmtId="0" fontId="2" fillId="0" borderId="0"/>
    <xf numFmtId="0" fontId="19" fillId="0" borderId="0"/>
    <xf numFmtId="0" fontId="2" fillId="0" borderId="0"/>
    <xf numFmtId="0" fontId="2" fillId="0" borderId="0">
      <alignment vertical="center"/>
    </xf>
    <xf numFmtId="0" fontId="2" fillId="0" borderId="0">
      <alignment vertical="center"/>
    </xf>
    <xf numFmtId="0" fontId="23" fillId="0" borderId="0"/>
    <xf numFmtId="0" fontId="2" fillId="0" borderId="0"/>
    <xf numFmtId="0" fontId="25" fillId="0" borderId="0"/>
    <xf numFmtId="0" fontId="26" fillId="0" borderId="0"/>
    <xf numFmtId="0" fontId="27" fillId="0" borderId="0">
      <alignment vertical="top"/>
    </xf>
    <xf numFmtId="0" fontId="28" fillId="0" borderId="0"/>
    <xf numFmtId="0" fontId="2" fillId="0" borderId="0"/>
  </cellStyleXfs>
  <cellXfs count="473">
    <xf numFmtId="0" fontId="0" fillId="0" borderId="0" xfId="0"/>
    <xf numFmtId="0" fontId="4" fillId="0" borderId="0" xfId="4" applyFont="1"/>
    <xf numFmtId="0" fontId="4" fillId="0" borderId="0" xfId="4" applyFont="1" applyBorder="1"/>
    <xf numFmtId="0" fontId="3" fillId="0" borderId="0" xfId="4" applyFont="1" applyFill="1" applyBorder="1"/>
    <xf numFmtId="0" fontId="3" fillId="0" borderId="0" xfId="4" applyFont="1" applyBorder="1"/>
    <xf numFmtId="0" fontId="10" fillId="0" borderId="0" xfId="4" applyFont="1" applyFill="1" applyBorder="1"/>
    <xf numFmtId="0" fontId="6" fillId="0" borderId="0" xfId="4" applyFont="1"/>
    <xf numFmtId="0" fontId="4" fillId="0" borderId="0" xfId="4" applyFont="1" applyBorder="1" applyAlignment="1">
      <alignment horizontal="left" indent="1"/>
    </xf>
    <xf numFmtId="0" fontId="7" fillId="0" borderId="0" xfId="7" applyFont="1" applyBorder="1" applyAlignment="1">
      <alignment vertical="center"/>
    </xf>
    <xf numFmtId="0" fontId="4" fillId="0" borderId="0" xfId="4" applyFont="1" applyFill="1"/>
    <xf numFmtId="0" fontId="7" fillId="0" borderId="0" xfId="7" applyFont="1" applyAlignment="1">
      <alignment vertical="center"/>
    </xf>
    <xf numFmtId="3" fontId="7" fillId="0" borderId="0" xfId="1" applyNumberFormat="1" applyFont="1" applyBorder="1" applyAlignment="1">
      <alignment vertical="center"/>
    </xf>
    <xf numFmtId="0" fontId="4" fillId="0" borderId="0" xfId="8" applyFont="1" applyBorder="1" applyAlignment="1">
      <alignment horizontal="right"/>
    </xf>
    <xf numFmtId="0" fontId="3" fillId="0" borderId="0" xfId="8" applyFont="1" applyBorder="1" applyAlignment="1">
      <alignment horizontal="right"/>
    </xf>
    <xf numFmtId="0" fontId="7" fillId="0" borderId="0" xfId="8" applyFont="1" applyAlignment="1">
      <alignment vertical="center"/>
    </xf>
    <xf numFmtId="0" fontId="14" fillId="0" borderId="0" xfId="8" applyFont="1" applyBorder="1" applyAlignment="1">
      <alignment horizontal="left" vertical="center"/>
    </xf>
    <xf numFmtId="0" fontId="7" fillId="0" borderId="0" xfId="8" applyFont="1" applyBorder="1" applyAlignment="1">
      <alignment vertical="center"/>
    </xf>
    <xf numFmtId="0" fontId="4" fillId="0" borderId="0" xfId="8" applyFont="1" applyBorder="1" applyAlignment="1">
      <alignment wrapText="1"/>
    </xf>
    <xf numFmtId="0" fontId="14" fillId="0" borderId="0" xfId="8" applyFont="1" applyBorder="1" applyAlignment="1">
      <alignment horizontal="left" vertical="center" wrapText="1"/>
    </xf>
    <xf numFmtId="0" fontId="14" fillId="0" borderId="0" xfId="8" applyFont="1" applyAlignment="1">
      <alignment vertical="center"/>
    </xf>
    <xf numFmtId="0" fontId="8" fillId="0" borderId="0" xfId="8" applyFont="1" applyAlignment="1">
      <alignment vertical="center"/>
    </xf>
    <xf numFmtId="2" fontId="7" fillId="0" borderId="0" xfId="8" applyNumberFormat="1" applyFont="1" applyAlignment="1">
      <alignment vertical="center"/>
    </xf>
    <xf numFmtId="2" fontId="7" fillId="0" borderId="0" xfId="8" applyNumberFormat="1" applyFont="1" applyAlignment="1">
      <alignment horizontal="right" vertical="center"/>
    </xf>
    <xf numFmtId="2" fontId="7" fillId="0" borderId="0" xfId="8" applyNumberFormat="1" applyFont="1" applyBorder="1" applyAlignment="1">
      <alignment horizontal="right" vertical="center"/>
    </xf>
    <xf numFmtId="2" fontId="7" fillId="0" borderId="0" xfId="1" applyNumberFormat="1" applyFont="1" applyBorder="1" applyAlignment="1">
      <alignment horizontal="right" vertical="center"/>
    </xf>
    <xf numFmtId="0" fontId="17" fillId="0" borderId="0" xfId="4" applyFont="1" applyFill="1"/>
    <xf numFmtId="0" fontId="4" fillId="0" borderId="0" xfId="4" applyFont="1" applyFill="1" applyAlignment="1">
      <alignment horizontal="right"/>
    </xf>
    <xf numFmtId="0" fontId="2" fillId="0" borderId="0" xfId="4" applyFill="1"/>
    <xf numFmtId="0" fontId="17" fillId="0" borderId="0" xfId="4" applyFont="1" applyFill="1" applyBorder="1"/>
    <xf numFmtId="0" fontId="2" fillId="0" borderId="0" xfId="4" applyFill="1" applyAlignment="1">
      <alignment horizontal="right"/>
    </xf>
    <xf numFmtId="3" fontId="2" fillId="0" borderId="0" xfId="4" applyNumberFormat="1" applyFill="1"/>
    <xf numFmtId="3" fontId="2" fillId="0" borderId="0" xfId="4" applyNumberFormat="1" applyFill="1" applyAlignment="1">
      <alignment horizontal="right"/>
    </xf>
    <xf numFmtId="0" fontId="7" fillId="0" borderId="0" xfId="0" applyFont="1" applyBorder="1" applyAlignment="1">
      <alignment horizontal="left" vertical="center" indent="1"/>
    </xf>
    <xf numFmtId="0" fontId="4" fillId="0" borderId="0" xfId="0" applyFont="1" applyBorder="1" applyAlignment="1">
      <alignment horizontal="left"/>
    </xf>
    <xf numFmtId="0" fontId="4" fillId="0" borderId="0" xfId="0" quotePrefix="1" applyFont="1" applyBorder="1" applyAlignment="1">
      <alignment horizontal="left"/>
    </xf>
    <xf numFmtId="0" fontId="7" fillId="0" borderId="0" xfId="0" applyFont="1" applyAlignment="1">
      <alignment horizontal="left" vertical="center" indent="1"/>
    </xf>
    <xf numFmtId="0" fontId="7" fillId="0" borderId="0" xfId="0" applyFont="1" applyAlignment="1">
      <alignment horizontal="left" vertical="center" indent="2"/>
    </xf>
    <xf numFmtId="0" fontId="3" fillId="0" borderId="0" xfId="0" applyFont="1" applyBorder="1" applyAlignment="1"/>
    <xf numFmtId="0" fontId="11" fillId="0" borderId="0" xfId="4" applyFont="1" applyFill="1" applyBorder="1"/>
    <xf numFmtId="0" fontId="10" fillId="0" borderId="0" xfId="4" applyFont="1" applyFill="1"/>
    <xf numFmtId="0" fontId="11" fillId="0" borderId="0" xfId="4" applyFont="1" applyFill="1"/>
    <xf numFmtId="0" fontId="3" fillId="0" borderId="0" xfId="5" applyFont="1" applyFill="1"/>
    <xf numFmtId="0" fontId="4" fillId="0" borderId="0" xfId="5" applyFont="1" applyFill="1"/>
    <xf numFmtId="0" fontId="4" fillId="2" borderId="0" xfId="5" applyFont="1" applyFill="1"/>
    <xf numFmtId="0" fontId="20" fillId="0" borderId="0" xfId="5" applyFont="1" applyFill="1"/>
    <xf numFmtId="0" fontId="20" fillId="0" borderId="0" xfId="5" applyFont="1"/>
    <xf numFmtId="0" fontId="4" fillId="0" borderId="0" xfId="5" quotePrefix="1" applyFont="1" applyFill="1"/>
    <xf numFmtId="0" fontId="4" fillId="0" borderId="0" xfId="5" applyFont="1" applyFill="1" applyAlignment="1">
      <alignment horizontal="left"/>
    </xf>
    <xf numFmtId="0" fontId="7" fillId="0" borderId="0" xfId="12" applyFont="1" applyAlignment="1">
      <alignment horizontal="right" vertical="center"/>
    </xf>
    <xf numFmtId="0" fontId="7" fillId="0" borderId="0" xfId="12" applyFont="1" applyAlignment="1">
      <alignment vertical="center"/>
    </xf>
    <xf numFmtId="0" fontId="14" fillId="0" borderId="0" xfId="3" applyFont="1" applyAlignment="1">
      <alignment vertical="center"/>
    </xf>
    <xf numFmtId="0" fontId="7" fillId="0" borderId="0" xfId="12" applyFont="1" applyAlignment="1">
      <alignment horizontal="left" vertical="center" indent="1"/>
    </xf>
    <xf numFmtId="0" fontId="7" fillId="0" borderId="0" xfId="12" applyFont="1" applyAlignment="1">
      <alignment horizontal="left" vertical="center"/>
    </xf>
    <xf numFmtId="0" fontId="7" fillId="0" borderId="0" xfId="12" applyFont="1" applyBorder="1" applyAlignment="1">
      <alignment horizontal="right" vertical="center"/>
    </xf>
    <xf numFmtId="0" fontId="7" fillId="0" borderId="0" xfId="12" applyFont="1" applyBorder="1" applyAlignment="1">
      <alignment horizontal="left" vertical="center"/>
    </xf>
    <xf numFmtId="0" fontId="7" fillId="0" borderId="0" xfId="12" applyFont="1" applyBorder="1" applyAlignment="1">
      <alignment horizontal="left" vertical="center" indent="1"/>
    </xf>
    <xf numFmtId="2" fontId="14" fillId="0" borderId="0" xfId="8" applyNumberFormat="1" applyFont="1" applyFill="1" applyAlignment="1">
      <alignment vertical="center"/>
    </xf>
    <xf numFmtId="2" fontId="7" fillId="0" borderId="0" xfId="9" applyNumberFormat="1" applyFont="1" applyFill="1" applyBorder="1" applyAlignment="1">
      <alignment horizontal="left" vertical="center" indent="1"/>
    </xf>
    <xf numFmtId="2" fontId="14" fillId="0" borderId="0" xfId="9" applyNumberFormat="1" applyFont="1" applyFill="1" applyBorder="1" applyAlignment="1">
      <alignment horizontal="left" vertical="center" indent="1"/>
    </xf>
    <xf numFmtId="0" fontId="8" fillId="0" borderId="0" xfId="8" applyFont="1" applyFill="1" applyAlignment="1">
      <alignment vertical="center"/>
    </xf>
    <xf numFmtId="2" fontId="7" fillId="0" borderId="0" xfId="8" applyNumberFormat="1" applyFont="1" applyFill="1" applyAlignment="1">
      <alignment vertical="center"/>
    </xf>
    <xf numFmtId="3" fontId="7" fillId="0" borderId="0" xfId="1" applyNumberFormat="1" applyFont="1" applyFill="1" applyBorder="1" applyAlignment="1">
      <alignment vertical="center"/>
    </xf>
    <xf numFmtId="0" fontId="14" fillId="0" borderId="0" xfId="12" applyFont="1" applyFill="1" applyAlignment="1">
      <alignment vertical="center"/>
    </xf>
    <xf numFmtId="0" fontId="7" fillId="0" borderId="0" xfId="12" applyFont="1" applyFill="1" applyAlignment="1">
      <alignment horizontal="right" vertical="center"/>
    </xf>
    <xf numFmtId="0" fontId="14" fillId="0" borderId="0" xfId="7" applyFont="1" applyFill="1" applyAlignment="1">
      <alignment vertical="center"/>
    </xf>
    <xf numFmtId="0" fontId="7" fillId="0" borderId="0" xfId="7" applyFont="1" applyFill="1" applyAlignment="1">
      <alignment vertical="center"/>
    </xf>
    <xf numFmtId="0" fontId="14" fillId="0" borderId="0" xfId="8" applyFont="1" applyFill="1" applyAlignment="1">
      <alignment vertical="center"/>
    </xf>
    <xf numFmtId="0" fontId="7" fillId="0" borderId="0" xfId="8" applyFont="1" applyFill="1" applyAlignment="1">
      <alignment vertical="center"/>
    </xf>
    <xf numFmtId="0" fontId="14" fillId="0" borderId="0" xfId="4" applyFont="1" applyFill="1" applyAlignment="1">
      <alignment vertical="center"/>
    </xf>
    <xf numFmtId="0" fontId="7" fillId="0" borderId="0" xfId="9" applyFont="1" applyAlignment="1">
      <alignment vertical="center"/>
    </xf>
    <xf numFmtId="0" fontId="3" fillId="0" borderId="0" xfId="9" applyFont="1" applyAlignment="1">
      <alignment vertical="center"/>
    </xf>
    <xf numFmtId="0" fontId="14" fillId="0" borderId="0" xfId="9" applyFont="1" applyAlignment="1">
      <alignment vertical="center"/>
    </xf>
    <xf numFmtId="0" fontId="7" fillId="0" borderId="0" xfId="9" applyFont="1" applyBorder="1" applyAlignment="1">
      <alignment vertical="center"/>
    </xf>
    <xf numFmtId="0" fontId="18" fillId="0" borderId="0" xfId="9" applyFont="1" applyAlignment="1">
      <alignment vertical="center"/>
    </xf>
    <xf numFmtId="0" fontId="8" fillId="0" borderId="0" xfId="9" applyFont="1" applyAlignment="1">
      <alignment vertical="center"/>
    </xf>
    <xf numFmtId="165" fontId="4" fillId="0" borderId="0" xfId="2" applyNumberFormat="1" applyFont="1" applyFill="1" applyBorder="1"/>
    <xf numFmtId="165" fontId="4" fillId="0" borderId="0" xfId="5" applyNumberFormat="1" applyFont="1" applyFill="1"/>
    <xf numFmtId="165" fontId="20" fillId="0" borderId="0" xfId="5" applyNumberFormat="1" applyFont="1" applyFill="1"/>
    <xf numFmtId="165" fontId="3" fillId="0" borderId="0" xfId="9" applyNumberFormat="1" applyFont="1" applyAlignment="1">
      <alignment vertical="center"/>
    </xf>
    <xf numFmtId="165" fontId="4" fillId="0" borderId="0" xfId="5" applyNumberFormat="1" applyFont="1" applyFill="1" applyAlignment="1">
      <alignment horizontal="left"/>
    </xf>
    <xf numFmtId="165" fontId="13" fillId="0" borderId="0" xfId="4" applyNumberFormat="1" applyFont="1"/>
    <xf numFmtId="166" fontId="4" fillId="3" borderId="0" xfId="4" applyNumberFormat="1" applyFont="1" applyFill="1" applyBorder="1" applyAlignment="1">
      <alignment horizontal="center"/>
    </xf>
    <xf numFmtId="165" fontId="7" fillId="0" borderId="0" xfId="1" applyNumberFormat="1" applyFont="1" applyFill="1" applyBorder="1" applyAlignment="1">
      <alignment horizontal="right" vertical="center"/>
    </xf>
    <xf numFmtId="165" fontId="3" fillId="0" borderId="0" xfId="3" applyNumberFormat="1" applyFont="1" applyBorder="1" applyAlignment="1">
      <alignment horizontal="left" vertical="center" wrapText="1" indent="1"/>
    </xf>
    <xf numFmtId="165" fontId="4" fillId="0" borderId="0" xfId="3" applyNumberFormat="1" applyFont="1" applyBorder="1" applyAlignment="1">
      <alignment horizontal="left" vertical="center" indent="1"/>
    </xf>
    <xf numFmtId="165" fontId="14" fillId="0" borderId="2" xfId="1" applyNumberFormat="1" applyFont="1" applyBorder="1" applyAlignment="1">
      <alignment vertical="center"/>
    </xf>
    <xf numFmtId="165" fontId="14" fillId="3" borderId="2" xfId="1" applyNumberFormat="1" applyFont="1" applyFill="1" applyBorder="1" applyAlignment="1">
      <alignment vertical="center"/>
    </xf>
    <xf numFmtId="165" fontId="14" fillId="3" borderId="0" xfId="1" applyNumberFormat="1" applyFont="1" applyFill="1" applyBorder="1" applyAlignment="1">
      <alignment vertical="center"/>
    </xf>
    <xf numFmtId="165" fontId="4" fillId="0" borderId="0" xfId="9" applyNumberFormat="1" applyFont="1" applyFill="1" applyBorder="1" applyAlignment="1">
      <alignment horizontal="right"/>
    </xf>
    <xf numFmtId="165" fontId="3" fillId="3" borderId="0" xfId="9" applyNumberFormat="1" applyFont="1" applyFill="1" applyBorder="1" applyAlignment="1">
      <alignment horizontal="right"/>
    </xf>
    <xf numFmtId="165" fontId="3" fillId="0" borderId="0" xfId="9" applyNumberFormat="1" applyFont="1" applyFill="1" applyBorder="1" applyAlignment="1">
      <alignment horizontal="right"/>
    </xf>
    <xf numFmtId="165" fontId="4" fillId="3" borderId="0" xfId="9" applyNumberFormat="1" applyFont="1" applyFill="1" applyBorder="1" applyAlignment="1">
      <alignment horizontal="right"/>
    </xf>
    <xf numFmtId="165" fontId="14" fillId="0" borderId="0" xfId="3" applyNumberFormat="1" applyFont="1" applyBorder="1" applyAlignment="1">
      <alignment vertical="center"/>
    </xf>
    <xf numFmtId="165" fontId="7" fillId="0" borderId="0" xfId="1" applyNumberFormat="1" applyFont="1" applyBorder="1" applyAlignment="1">
      <alignment vertical="center"/>
    </xf>
    <xf numFmtId="165" fontId="7" fillId="3" borderId="0" xfId="1" applyNumberFormat="1" applyFont="1" applyFill="1" applyBorder="1" applyAlignment="1">
      <alignment vertical="center"/>
    </xf>
    <xf numFmtId="165" fontId="7" fillId="0" borderId="0" xfId="3" applyNumberFormat="1" applyFont="1" applyBorder="1" applyAlignment="1">
      <alignment horizontal="left" vertical="center" indent="1"/>
    </xf>
    <xf numFmtId="165" fontId="7" fillId="0" borderId="0" xfId="9" applyNumberFormat="1" applyFont="1" applyBorder="1" applyAlignment="1">
      <alignment horizontal="left" vertical="center" indent="1"/>
    </xf>
    <xf numFmtId="165" fontId="14" fillId="0" borderId="0" xfId="9" applyNumberFormat="1" applyFont="1" applyBorder="1" applyAlignment="1">
      <alignment vertical="center"/>
    </xf>
    <xf numFmtId="165" fontId="7" fillId="0" borderId="1" xfId="1" applyNumberFormat="1" applyFont="1" applyBorder="1" applyAlignment="1">
      <alignment vertical="center"/>
    </xf>
    <xf numFmtId="165" fontId="7" fillId="3" borderId="1" xfId="1" applyNumberFormat="1" applyFont="1" applyFill="1" applyBorder="1" applyAlignment="1">
      <alignment vertical="center"/>
    </xf>
    <xf numFmtId="165" fontId="14" fillId="0" borderId="0" xfId="9" applyNumberFormat="1" applyFont="1" applyBorder="1" applyAlignment="1">
      <alignment horizontal="left" vertical="center"/>
    </xf>
    <xf numFmtId="165" fontId="16" fillId="0" borderId="5" xfId="1" applyNumberFormat="1" applyFont="1" applyBorder="1" applyAlignment="1">
      <alignment vertical="center"/>
    </xf>
    <xf numFmtId="165" fontId="7" fillId="0" borderId="0" xfId="3" applyNumberFormat="1" applyFont="1" applyBorder="1" applyAlignment="1">
      <alignment horizontal="left" vertical="center" indent="2"/>
    </xf>
    <xf numFmtId="165" fontId="16" fillId="0" borderId="3" xfId="1" applyNumberFormat="1" applyFont="1" applyBorder="1" applyAlignment="1">
      <alignment vertical="center"/>
    </xf>
    <xf numFmtId="165" fontId="16" fillId="3" borderId="3" xfId="1" applyNumberFormat="1" applyFont="1" applyFill="1" applyBorder="1" applyAlignment="1">
      <alignment vertical="center"/>
    </xf>
    <xf numFmtId="165" fontId="14" fillId="0" borderId="0" xfId="1" applyNumberFormat="1" applyFont="1" applyBorder="1" applyAlignment="1">
      <alignment vertical="center"/>
    </xf>
    <xf numFmtId="165" fontId="4" fillId="0" borderId="0" xfId="9" applyNumberFormat="1" applyFont="1" applyBorder="1" applyAlignment="1">
      <alignment horizontal="left" vertical="center" indent="1"/>
    </xf>
    <xf numFmtId="165" fontId="14" fillId="0" borderId="5" xfId="1" applyNumberFormat="1" applyFont="1" applyBorder="1" applyAlignment="1">
      <alignment vertical="center"/>
    </xf>
    <xf numFmtId="165" fontId="14" fillId="3" borderId="5" xfId="1" applyNumberFormat="1" applyFont="1" applyFill="1" applyBorder="1" applyAlignment="1">
      <alignment vertical="center"/>
    </xf>
    <xf numFmtId="165" fontId="7" fillId="0" borderId="0" xfId="1" applyNumberFormat="1" applyFont="1" applyFill="1" applyBorder="1" applyAlignment="1">
      <alignment vertical="center"/>
    </xf>
    <xf numFmtId="165" fontId="14" fillId="0" borderId="4" xfId="9" applyNumberFormat="1" applyFont="1" applyBorder="1" applyAlignment="1">
      <alignment vertical="center"/>
    </xf>
    <xf numFmtId="165" fontId="14" fillId="0" borderId="4" xfId="1" applyNumberFormat="1" applyFont="1" applyBorder="1" applyAlignment="1">
      <alignment vertical="center"/>
    </xf>
    <xf numFmtId="165" fontId="14" fillId="3" borderId="4" xfId="1" applyNumberFormat="1" applyFont="1" applyFill="1" applyBorder="1" applyAlignment="1">
      <alignment vertical="center"/>
    </xf>
    <xf numFmtId="165" fontId="14" fillId="0" borderId="0" xfId="9" applyNumberFormat="1" applyFont="1" applyFill="1" applyBorder="1" applyAlignment="1">
      <alignment horizontal="left" vertical="center" wrapText="1"/>
    </xf>
    <xf numFmtId="165" fontId="7" fillId="0" borderId="0" xfId="9" applyNumberFormat="1" applyFont="1" applyFill="1" applyBorder="1" applyAlignment="1">
      <alignment horizontal="left" vertical="center" indent="1"/>
    </xf>
    <xf numFmtId="165" fontId="7" fillId="0" borderId="0" xfId="9" applyNumberFormat="1" applyFont="1" applyFill="1" applyBorder="1" applyAlignment="1">
      <alignment horizontal="left" vertical="center" indent="2"/>
    </xf>
    <xf numFmtId="165" fontId="7" fillId="0" borderId="0" xfId="2" applyNumberFormat="1" applyFont="1" applyBorder="1" applyAlignment="1">
      <alignment vertical="center"/>
    </xf>
    <xf numFmtId="165" fontId="7" fillId="0" borderId="0" xfId="9" applyNumberFormat="1" applyFont="1" applyAlignment="1">
      <alignment vertical="center"/>
    </xf>
    <xf numFmtId="165" fontId="4" fillId="3" borderId="0" xfId="2" applyNumberFormat="1" applyFont="1" applyFill="1" applyBorder="1"/>
    <xf numFmtId="165" fontId="9" fillId="0" borderId="0" xfId="4" applyNumberFormat="1" applyFont="1" applyFill="1" applyBorder="1"/>
    <xf numFmtId="165" fontId="14" fillId="0" borderId="4" xfId="9" applyNumberFormat="1" applyFont="1" applyBorder="1" applyAlignment="1">
      <alignment horizontal="left" vertical="center"/>
    </xf>
    <xf numFmtId="165" fontId="4" fillId="3" borderId="0" xfId="4" applyNumberFormat="1" applyFont="1" applyFill="1" applyBorder="1" applyAlignment="1">
      <alignment horizontal="right"/>
    </xf>
    <xf numFmtId="165" fontId="14" fillId="3" borderId="2" xfId="9" applyNumberFormat="1" applyFont="1" applyFill="1" applyBorder="1" applyAlignment="1">
      <alignment vertical="center"/>
    </xf>
    <xf numFmtId="165" fontId="14" fillId="0" borderId="0" xfId="8" applyNumberFormat="1" applyFont="1" applyFill="1" applyAlignment="1">
      <alignment vertical="center"/>
    </xf>
    <xf numFmtId="165" fontId="7" fillId="0" borderId="0" xfId="8" applyNumberFormat="1" applyFont="1" applyFill="1" applyAlignment="1">
      <alignment vertical="center"/>
    </xf>
    <xf numFmtId="165" fontId="7" fillId="0" borderId="0" xfId="8" applyNumberFormat="1" applyFont="1" applyAlignment="1">
      <alignment vertical="center"/>
    </xf>
    <xf numFmtId="165" fontId="14" fillId="0" borderId="0" xfId="8" applyNumberFormat="1" applyFont="1" applyAlignment="1">
      <alignment vertical="center"/>
    </xf>
    <xf numFmtId="165" fontId="7" fillId="0" borderId="5" xfId="1" applyNumberFormat="1" applyFont="1" applyBorder="1" applyAlignment="1">
      <alignment vertical="center"/>
    </xf>
    <xf numFmtId="165" fontId="7" fillId="3" borderId="5" xfId="1" applyNumberFormat="1" applyFont="1" applyFill="1" applyBorder="1" applyAlignment="1">
      <alignment vertical="center"/>
    </xf>
    <xf numFmtId="165" fontId="14" fillId="0" borderId="6" xfId="1" applyNumberFormat="1" applyFont="1" applyBorder="1" applyAlignment="1">
      <alignment vertical="center"/>
    </xf>
    <xf numFmtId="165" fontId="14" fillId="3" borderId="6" xfId="1" applyNumberFormat="1" applyFont="1" applyFill="1" applyBorder="1" applyAlignment="1">
      <alignment vertical="center"/>
    </xf>
    <xf numFmtId="165" fontId="3" fillId="0" borderId="2" xfId="3" applyNumberFormat="1" applyFont="1" applyBorder="1" applyAlignment="1">
      <alignment horizontal="left" vertical="center"/>
    </xf>
    <xf numFmtId="165" fontId="8" fillId="0" borderId="0" xfId="8" applyNumberFormat="1" applyFont="1" applyAlignment="1">
      <alignment vertical="center"/>
    </xf>
    <xf numFmtId="165" fontId="14" fillId="3" borderId="3" xfId="1" applyNumberFormat="1" applyFont="1" applyFill="1" applyBorder="1" applyAlignment="1">
      <alignment vertical="center"/>
    </xf>
    <xf numFmtId="165" fontId="14" fillId="0" borderId="3" xfId="1" applyNumberFormat="1" applyFont="1" applyBorder="1" applyAlignment="1">
      <alignment vertical="center"/>
    </xf>
    <xf numFmtId="0" fontId="4" fillId="0" borderId="0" xfId="4" applyNumberFormat="1" applyFont="1" applyBorder="1"/>
    <xf numFmtId="0" fontId="4" fillId="0" borderId="0" xfId="4" applyNumberFormat="1" applyFont="1" applyBorder="1" applyAlignment="1">
      <alignment horizontal="center"/>
    </xf>
    <xf numFmtId="0" fontId="4" fillId="0" borderId="0" xfId="4" applyNumberFormat="1" applyFont="1" applyBorder="1" applyAlignment="1">
      <alignment horizontal="left"/>
    </xf>
    <xf numFmtId="165" fontId="10" fillId="0" borderId="0" xfId="4" applyNumberFormat="1" applyFont="1" applyFill="1" applyBorder="1" applyAlignment="1">
      <alignment horizontal="left" indent="2"/>
    </xf>
    <xf numFmtId="165" fontId="4" fillId="0" borderId="0" xfId="5" applyNumberFormat="1" applyFont="1" applyFill="1" applyBorder="1" applyAlignment="1">
      <alignment horizontal="left" vertical="center" indent="1"/>
    </xf>
    <xf numFmtId="165" fontId="10" fillId="0" borderId="0" xfId="4" applyNumberFormat="1" applyFont="1" applyFill="1" applyBorder="1" applyAlignment="1">
      <alignment horizontal="left" indent="1"/>
    </xf>
    <xf numFmtId="0" fontId="4" fillId="0" borderId="11" xfId="4" applyFont="1" applyBorder="1"/>
    <xf numFmtId="0" fontId="7" fillId="0" borderId="11" xfId="12" applyFont="1" applyBorder="1" applyAlignment="1">
      <alignment vertical="top"/>
    </xf>
    <xf numFmtId="0" fontId="7" fillId="0" borderId="12" xfId="12" applyFont="1" applyBorder="1" applyAlignment="1">
      <alignment horizontal="right" vertical="top" wrapText="1"/>
    </xf>
    <xf numFmtId="165" fontId="3" fillId="0" borderId="0" xfId="3" applyNumberFormat="1" applyFont="1" applyBorder="1" applyAlignment="1">
      <alignment horizontal="left" vertical="center" wrapText="1"/>
    </xf>
    <xf numFmtId="165" fontId="3" fillId="0" borderId="11" xfId="9" applyNumberFormat="1" applyFont="1" applyFill="1" applyBorder="1" applyAlignment="1"/>
    <xf numFmtId="165" fontId="14" fillId="0" borderId="0" xfId="1" applyNumberFormat="1" applyFont="1" applyBorder="1" applyAlignment="1">
      <alignment vertical="center"/>
    </xf>
    <xf numFmtId="165" fontId="14" fillId="3" borderId="0" xfId="1" applyNumberFormat="1" applyFont="1" applyFill="1" applyBorder="1" applyAlignment="1">
      <alignment vertical="center"/>
    </xf>
    <xf numFmtId="165" fontId="15" fillId="0" borderId="0" xfId="1" applyNumberFormat="1" applyFont="1" applyBorder="1" applyAlignment="1">
      <alignment vertical="center"/>
    </xf>
    <xf numFmtId="165" fontId="14" fillId="0" borderId="11" xfId="13" applyNumberFormat="1" applyFont="1" applyBorder="1" applyAlignment="1">
      <alignment vertical="top"/>
    </xf>
    <xf numFmtId="165" fontId="15" fillId="3" borderId="0" xfId="1" applyNumberFormat="1" applyFont="1" applyFill="1" applyBorder="1" applyAlignment="1">
      <alignment vertical="center"/>
    </xf>
    <xf numFmtId="165" fontId="5" fillId="0" borderId="0" xfId="13" applyNumberFormat="1" applyFont="1" applyBorder="1" applyAlignment="1">
      <alignment horizontal="left" vertical="center" wrapText="1" indent="1"/>
    </xf>
    <xf numFmtId="165" fontId="15" fillId="0" borderId="4" xfId="3" applyNumberFormat="1" applyFont="1" applyBorder="1" applyAlignment="1">
      <alignment horizontal="left" vertical="center" wrapText="1" indent="1"/>
    </xf>
    <xf numFmtId="165" fontId="14" fillId="0" borderId="4" xfId="9" applyNumberFormat="1" applyFont="1" applyBorder="1" applyAlignment="1">
      <alignment horizontal="left" vertical="center" wrapText="1"/>
    </xf>
    <xf numFmtId="165" fontId="4" fillId="0" borderId="0" xfId="0" applyNumberFormat="1" applyFont="1" applyFill="1" applyBorder="1" applyAlignment="1">
      <alignment horizontal="right"/>
    </xf>
    <xf numFmtId="165" fontId="7" fillId="0" borderId="0" xfId="1" applyNumberFormat="1" applyFont="1" applyBorder="1" applyAlignment="1">
      <alignment vertical="center"/>
    </xf>
    <xf numFmtId="165" fontId="7" fillId="3" borderId="0" xfId="1" applyNumberFormat="1" applyFont="1" applyFill="1" applyBorder="1" applyAlignment="1">
      <alignment vertical="center"/>
    </xf>
    <xf numFmtId="165" fontId="14" fillId="0" borderId="0" xfId="3" applyNumberFormat="1" applyFont="1" applyBorder="1" applyAlignment="1">
      <alignment horizontal="left" vertical="center"/>
    </xf>
    <xf numFmtId="165" fontId="14" fillId="0" borderId="14" xfId="1" applyNumberFormat="1" applyFont="1" applyBorder="1" applyAlignment="1">
      <alignment vertical="center"/>
    </xf>
    <xf numFmtId="165" fontId="14" fillId="3" borderId="14" xfId="1" applyNumberFormat="1" applyFont="1" applyFill="1" applyBorder="1" applyAlignment="1">
      <alignment vertical="center"/>
    </xf>
    <xf numFmtId="165" fontId="7" fillId="0" borderId="0" xfId="9" applyNumberFormat="1" applyFont="1" applyBorder="1" applyAlignment="1">
      <alignment horizontal="left" vertical="center" indent="1"/>
    </xf>
    <xf numFmtId="165" fontId="4" fillId="0" borderId="0" xfId="9" applyNumberFormat="1" applyFont="1" applyFill="1" applyBorder="1" applyAlignment="1">
      <alignment horizontal="left" vertical="center" indent="1"/>
    </xf>
    <xf numFmtId="165" fontId="14" fillId="0" borderId="0" xfId="9" applyNumberFormat="1" applyFont="1" applyBorder="1" applyAlignment="1">
      <alignment horizontal="left" vertical="center" wrapText="1"/>
    </xf>
    <xf numFmtId="165" fontId="7" fillId="0" borderId="0" xfId="9" applyNumberFormat="1" applyFont="1" applyFill="1" applyBorder="1" applyAlignment="1">
      <alignment vertical="center"/>
    </xf>
    <xf numFmtId="165" fontId="7" fillId="0" borderId="0" xfId="0" applyNumberFormat="1" applyFont="1" applyFill="1" applyBorder="1" applyAlignment="1">
      <alignment horizontal="left" vertical="center" indent="2"/>
    </xf>
    <xf numFmtId="165" fontId="7" fillId="0" borderId="11" xfId="9" applyNumberFormat="1" applyFont="1" applyBorder="1" applyAlignment="1">
      <alignment vertical="center"/>
    </xf>
    <xf numFmtId="165" fontId="4" fillId="0" borderId="11" xfId="0" applyNumberFormat="1" applyFont="1" applyFill="1" applyBorder="1" applyAlignment="1">
      <alignment wrapText="1"/>
    </xf>
    <xf numFmtId="165" fontId="7" fillId="0" borderId="13" xfId="0" applyNumberFormat="1" applyFont="1" applyFill="1" applyBorder="1" applyAlignment="1">
      <alignment horizontal="right" vertical="center" wrapText="1"/>
    </xf>
    <xf numFmtId="165" fontId="7" fillId="3" borderId="13" xfId="0" applyNumberFormat="1" applyFont="1" applyFill="1" applyBorder="1" applyAlignment="1">
      <alignment horizontal="right" vertical="center" wrapText="1"/>
    </xf>
    <xf numFmtId="165" fontId="7" fillId="0" borderId="0" xfId="3" applyNumberFormat="1" applyFont="1" applyBorder="1" applyAlignment="1">
      <alignment horizontal="left" vertical="center" wrapText="1" indent="1"/>
    </xf>
    <xf numFmtId="165" fontId="7" fillId="0" borderId="11" xfId="9" applyNumberFormat="1" applyFont="1" applyFill="1" applyBorder="1" applyAlignment="1">
      <alignment horizontal="right" vertical="center"/>
    </xf>
    <xf numFmtId="165" fontId="7" fillId="0" borderId="0" xfId="9" applyNumberFormat="1" applyFont="1" applyBorder="1" applyAlignment="1">
      <alignment horizontal="left" vertical="center" wrapText="1" indent="1"/>
    </xf>
    <xf numFmtId="165" fontId="14" fillId="0" borderId="0" xfId="3" applyNumberFormat="1" applyFont="1" applyBorder="1" applyAlignment="1">
      <alignment horizontal="left" vertical="center" wrapText="1"/>
    </xf>
    <xf numFmtId="2" fontId="7" fillId="0" borderId="0" xfId="9" applyNumberFormat="1" applyFont="1" applyFill="1" applyBorder="1" applyAlignment="1">
      <alignment horizontal="left" vertical="center"/>
    </xf>
    <xf numFmtId="0" fontId="4" fillId="3" borderId="6" xfId="4" applyFont="1" applyFill="1" applyBorder="1" applyAlignment="1">
      <alignment horizontal="right" vertical="top" wrapText="1"/>
    </xf>
    <xf numFmtId="0" fontId="4" fillId="2" borderId="6" xfId="4" applyFont="1" applyFill="1" applyBorder="1" applyAlignment="1">
      <alignment horizontal="right" vertical="top" wrapText="1"/>
    </xf>
    <xf numFmtId="165" fontId="4" fillId="0" borderId="11" xfId="5" applyNumberFormat="1" applyFont="1" applyFill="1" applyBorder="1"/>
    <xf numFmtId="165" fontId="14" fillId="0" borderId="0" xfId="3" applyNumberFormat="1" applyFont="1" applyBorder="1" applyAlignment="1">
      <alignment vertical="center" wrapText="1"/>
    </xf>
    <xf numFmtId="165" fontId="7" fillId="0" borderId="0" xfId="9" applyNumberFormat="1" applyFont="1" applyAlignment="1">
      <alignment horizontal="left" vertical="center" wrapText="1" indent="1"/>
    </xf>
    <xf numFmtId="165" fontId="14" fillId="0" borderId="4" xfId="1" applyNumberFormat="1" applyFont="1" applyBorder="1" applyAlignment="1"/>
    <xf numFmtId="165" fontId="14" fillId="3" borderId="4" xfId="1" applyNumberFormat="1" applyFont="1" applyFill="1" applyBorder="1" applyAlignment="1"/>
    <xf numFmtId="165" fontId="14" fillId="0" borderId="4" xfId="3" applyNumberFormat="1" applyFont="1" applyBorder="1" applyAlignment="1">
      <alignment horizontal="left" vertical="center" wrapText="1"/>
    </xf>
    <xf numFmtId="165" fontId="7" fillId="0" borderId="0" xfId="3" quotePrefix="1" applyNumberFormat="1" applyFont="1" applyBorder="1" applyAlignment="1">
      <alignment horizontal="left" vertical="center" indent="3"/>
    </xf>
    <xf numFmtId="0" fontId="7" fillId="0" borderId="16" xfId="12" applyFont="1" applyBorder="1" applyAlignment="1">
      <alignment horizontal="center" vertical="top" wrapText="1"/>
    </xf>
    <xf numFmtId="0" fontId="7" fillId="4" borderId="0" xfId="0" applyFont="1" applyFill="1"/>
    <xf numFmtId="0" fontId="7" fillId="4" borderId="11" xfId="0" applyFont="1" applyFill="1" applyBorder="1"/>
    <xf numFmtId="165" fontId="15" fillId="4" borderId="0" xfId="0" applyNumberFormat="1" applyFont="1" applyFill="1"/>
    <xf numFmtId="0" fontId="7" fillId="4" borderId="0" xfId="0" applyFont="1" applyFill="1" applyAlignment="1">
      <alignment wrapText="1"/>
    </xf>
    <xf numFmtId="0" fontId="7" fillId="4" borderId="0" xfId="0" applyFont="1" applyFill="1" applyAlignment="1">
      <alignment horizontal="left" indent="1"/>
    </xf>
    <xf numFmtId="0" fontId="7" fillId="4" borderId="0" xfId="0" applyFont="1" applyFill="1" applyBorder="1" applyAlignment="1">
      <alignment horizontal="left" wrapText="1"/>
    </xf>
    <xf numFmtId="165" fontId="15" fillId="4" borderId="0" xfId="0" applyNumberFormat="1" applyFont="1" applyFill="1" applyBorder="1"/>
    <xf numFmtId="0" fontId="15" fillId="4" borderId="0" xfId="0" applyFont="1" applyFill="1" applyAlignment="1">
      <alignment wrapText="1"/>
    </xf>
    <xf numFmtId="0" fontId="15" fillId="4" borderId="0" xfId="0" applyFont="1" applyFill="1"/>
    <xf numFmtId="165" fontId="7" fillId="4" borderId="0" xfId="0" applyNumberFormat="1" applyFont="1" applyFill="1"/>
    <xf numFmtId="0" fontId="16" fillId="4" borderId="0" xfId="0" applyFont="1" applyFill="1" applyAlignment="1">
      <alignment wrapText="1"/>
    </xf>
    <xf numFmtId="165" fontId="14" fillId="4" borderId="16" xfId="0" applyNumberFormat="1" applyFont="1" applyFill="1" applyBorder="1"/>
    <xf numFmtId="0" fontId="14" fillId="4" borderId="0" xfId="0" applyFont="1" applyFill="1" applyAlignment="1">
      <alignment wrapText="1"/>
    </xf>
    <xf numFmtId="0" fontId="14" fillId="4" borderId="15" xfId="0" applyFont="1" applyFill="1" applyBorder="1" applyAlignment="1">
      <alignment wrapText="1"/>
    </xf>
    <xf numFmtId="0" fontId="7" fillId="4" borderId="16" xfId="0" applyFont="1" applyFill="1" applyBorder="1"/>
    <xf numFmtId="0" fontId="15" fillId="4" borderId="16" xfId="0" applyFont="1" applyFill="1" applyBorder="1" applyAlignment="1">
      <alignment horizontal="right"/>
    </xf>
    <xf numFmtId="0" fontId="7" fillId="3" borderId="16" xfId="0" applyFont="1" applyFill="1" applyBorder="1" applyAlignment="1">
      <alignment horizontal="right"/>
    </xf>
    <xf numFmtId="0" fontId="14" fillId="4" borderId="15" xfId="0" applyFont="1" applyFill="1" applyBorder="1"/>
    <xf numFmtId="165" fontId="15" fillId="4" borderId="15" xfId="0" applyNumberFormat="1" applyFont="1" applyFill="1" applyBorder="1" applyAlignment="1">
      <alignment horizontal="right"/>
    </xf>
    <xf numFmtId="165" fontId="7" fillId="3" borderId="15" xfId="0" applyNumberFormat="1" applyFont="1" applyFill="1" applyBorder="1" applyAlignment="1">
      <alignment horizontal="right"/>
    </xf>
    <xf numFmtId="165" fontId="4" fillId="0" borderId="0" xfId="13" applyNumberFormat="1" applyFont="1">
      <alignment vertical="center"/>
    </xf>
    <xf numFmtId="165" fontId="14" fillId="0" borderId="0" xfId="13" applyNumberFormat="1" applyFont="1" applyBorder="1" applyAlignment="1">
      <alignment vertical="center"/>
    </xf>
    <xf numFmtId="165" fontId="7" fillId="0" borderId="0" xfId="13" applyNumberFormat="1" applyFont="1" applyBorder="1" applyAlignment="1">
      <alignment vertical="center"/>
    </xf>
    <xf numFmtId="165" fontId="4" fillId="0" borderId="0" xfId="13" applyNumberFormat="1" applyFont="1" applyBorder="1">
      <alignment vertical="center"/>
    </xf>
    <xf numFmtId="165" fontId="4" fillId="0" borderId="0" xfId="13" applyNumberFormat="1" applyFont="1" applyFill="1" applyBorder="1">
      <alignment vertical="center"/>
    </xf>
    <xf numFmtId="165" fontId="4" fillId="0" borderId="0" xfId="13" applyNumberFormat="1" applyFont="1" applyFill="1">
      <alignment vertical="center"/>
    </xf>
    <xf numFmtId="165" fontId="4" fillId="0" borderId="0" xfId="13" applyNumberFormat="1" applyFont="1" applyBorder="1" applyAlignment="1">
      <alignment horizontal="left" vertical="center" wrapText="1" indent="1"/>
    </xf>
    <xf numFmtId="165" fontId="4" fillId="3" borderId="0" xfId="13" applyNumberFormat="1" applyFont="1" applyFill="1" applyBorder="1" applyAlignment="1">
      <alignment horizontal="right" vertical="center"/>
    </xf>
    <xf numFmtId="165" fontId="4" fillId="0" borderId="0" xfId="13" applyNumberFormat="1" applyFont="1" applyBorder="1" applyAlignment="1">
      <alignment horizontal="left" vertical="center" indent="1"/>
    </xf>
    <xf numFmtId="165" fontId="3" fillId="0" borderId="0" xfId="13" applyNumberFormat="1" applyFont="1" applyBorder="1" applyAlignment="1">
      <alignment horizontal="right" vertical="center" wrapText="1"/>
    </xf>
    <xf numFmtId="165" fontId="14" fillId="0" borderId="9" xfId="1" applyNumberFormat="1" applyFont="1" applyFill="1" applyBorder="1" applyAlignment="1">
      <alignment horizontal="right" vertical="center"/>
    </xf>
    <xf numFmtId="165" fontId="3" fillId="0" borderId="0" xfId="13" applyNumberFormat="1" applyFont="1">
      <alignment vertical="center"/>
    </xf>
    <xf numFmtId="165" fontId="14" fillId="0" borderId="0" xfId="1" applyNumberFormat="1" applyFont="1" applyFill="1" applyBorder="1" applyAlignment="1">
      <alignment horizontal="right" vertical="center"/>
    </xf>
    <xf numFmtId="165" fontId="4" fillId="0" borderId="0" xfId="13" applyNumberFormat="1" applyFont="1" applyAlignment="1">
      <alignment horizontal="left" vertical="center" indent="1"/>
    </xf>
    <xf numFmtId="165" fontId="14" fillId="0" borderId="0" xfId="3" applyNumberFormat="1" applyFont="1" applyFill="1" applyBorder="1" applyAlignment="1">
      <alignment horizontal="left" vertical="center"/>
    </xf>
    <xf numFmtId="165" fontId="7" fillId="0" borderId="17" xfId="13" applyNumberFormat="1" applyFont="1" applyBorder="1" applyAlignment="1">
      <alignment vertical="center"/>
    </xf>
    <xf numFmtId="165" fontId="4" fillId="0" borderId="13" xfId="13" applyNumberFormat="1" applyFont="1" applyFill="1" applyBorder="1" applyAlignment="1">
      <alignment horizontal="right" vertical="center"/>
    </xf>
    <xf numFmtId="165" fontId="4" fillId="3" borderId="13" xfId="13" applyNumberFormat="1" applyFont="1" applyFill="1" applyBorder="1" applyAlignment="1">
      <alignment horizontal="right" vertical="center"/>
    </xf>
    <xf numFmtId="165" fontId="14" fillId="0" borderId="4" xfId="13" applyNumberFormat="1" applyFont="1" applyBorder="1" applyAlignment="1">
      <alignment vertical="center"/>
    </xf>
    <xf numFmtId="165" fontId="7" fillId="0" borderId="13" xfId="1" applyNumberFormat="1" applyFont="1" applyFill="1" applyBorder="1" applyAlignment="1">
      <alignment horizontal="right" vertical="center"/>
    </xf>
    <xf numFmtId="165" fontId="7" fillId="3" borderId="13" xfId="1" applyNumberFormat="1" applyFont="1" applyFill="1" applyBorder="1" applyAlignment="1">
      <alignment horizontal="right" vertical="center"/>
    </xf>
    <xf numFmtId="165" fontId="13" fillId="0" borderId="0" xfId="4" applyNumberFormat="1" applyFont="1" applyBorder="1" applyAlignment="1">
      <alignment horizontal="left" vertical="top"/>
    </xf>
    <xf numFmtId="165" fontId="4" fillId="0" borderId="0" xfId="13" applyNumberFormat="1" applyFont="1" applyFill="1" applyBorder="1" applyAlignment="1">
      <alignment horizontal="right" vertical="center"/>
    </xf>
    <xf numFmtId="165" fontId="4" fillId="0" borderId="0" xfId="3" applyNumberFormat="1" applyFont="1" applyBorder="1" applyAlignment="1">
      <alignment horizontal="left" vertical="center" wrapText="1" indent="1"/>
    </xf>
    <xf numFmtId="165" fontId="7" fillId="2" borderId="0" xfId="1" applyNumberFormat="1" applyFont="1" applyFill="1" applyBorder="1" applyAlignment="1">
      <alignment horizontal="right" vertical="center"/>
    </xf>
    <xf numFmtId="165" fontId="4" fillId="4" borderId="0" xfId="13" applyNumberFormat="1" applyFont="1" applyFill="1">
      <alignment vertical="center"/>
    </xf>
    <xf numFmtId="165" fontId="14" fillId="0" borderId="13" xfId="1" applyNumberFormat="1" applyFont="1" applyFill="1" applyBorder="1" applyAlignment="1">
      <alignment horizontal="right" vertical="center"/>
    </xf>
    <xf numFmtId="165" fontId="14" fillId="0" borderId="0" xfId="15" applyNumberFormat="1" applyFont="1" applyFill="1" applyBorder="1" applyAlignment="1">
      <alignment vertical="center"/>
    </xf>
    <xf numFmtId="165" fontId="7" fillId="0" borderId="0" xfId="15" applyNumberFormat="1" applyFont="1" applyFill="1" applyBorder="1" applyAlignment="1">
      <alignment vertical="center"/>
    </xf>
    <xf numFmtId="165" fontId="7" fillId="0" borderId="0" xfId="15" applyNumberFormat="1" applyFont="1" applyBorder="1" applyAlignment="1">
      <alignment vertical="center"/>
    </xf>
    <xf numFmtId="165" fontId="7" fillId="0" borderId="11" xfId="15" applyNumberFormat="1" applyFont="1" applyBorder="1" applyAlignment="1">
      <alignment vertical="center"/>
    </xf>
    <xf numFmtId="165" fontId="15" fillId="0" borderId="12" xfId="15" applyNumberFormat="1" applyFont="1" applyFill="1" applyBorder="1" applyAlignment="1">
      <alignment horizontal="right" vertical="center" wrapText="1"/>
    </xf>
    <xf numFmtId="165" fontId="7" fillId="0" borderId="12" xfId="15" applyNumberFormat="1" applyFont="1" applyBorder="1" applyAlignment="1">
      <alignment horizontal="right" vertical="center" wrapText="1"/>
    </xf>
    <xf numFmtId="165" fontId="7" fillId="3" borderId="12" xfId="15" applyNumberFormat="1" applyFont="1" applyFill="1" applyBorder="1" applyAlignment="1">
      <alignment horizontal="right" vertical="center" wrapText="1"/>
    </xf>
    <xf numFmtId="165" fontId="7" fillId="3" borderId="0" xfId="15" applyNumberFormat="1" applyFont="1" applyFill="1" applyBorder="1" applyAlignment="1">
      <alignment vertical="center"/>
    </xf>
    <xf numFmtId="165" fontId="7" fillId="4" borderId="0" xfId="0" applyNumberFormat="1" applyFont="1" applyFill="1" applyBorder="1"/>
    <xf numFmtId="0" fontId="7" fillId="4" borderId="0" xfId="0" applyFont="1" applyFill="1" applyAlignment="1">
      <alignment horizontal="left" wrapText="1" indent="2"/>
    </xf>
    <xf numFmtId="0" fontId="7" fillId="4" borderId="0" xfId="0" applyFont="1" applyFill="1" applyAlignment="1">
      <alignment horizontal="left" indent="2"/>
    </xf>
    <xf numFmtId="165" fontId="7" fillId="0" borderId="12" xfId="13" applyNumberFormat="1" applyFont="1" applyBorder="1" applyAlignment="1">
      <alignment horizontal="right" wrapText="1"/>
    </xf>
    <xf numFmtId="165" fontId="7" fillId="3" borderId="12" xfId="13" applyNumberFormat="1" applyFont="1" applyFill="1" applyBorder="1" applyAlignment="1">
      <alignment horizontal="right" wrapText="1"/>
    </xf>
    <xf numFmtId="165" fontId="7" fillId="0" borderId="12" xfId="9" applyNumberFormat="1" applyFont="1" applyFill="1" applyBorder="1" applyAlignment="1">
      <alignment horizontal="right" wrapText="1"/>
    </xf>
    <xf numFmtId="165" fontId="4" fillId="0" borderId="13" xfId="9" applyNumberFormat="1" applyFont="1" applyFill="1" applyBorder="1" applyAlignment="1">
      <alignment horizontal="right" wrapText="1"/>
    </xf>
    <xf numFmtId="165" fontId="4" fillId="3" borderId="13" xfId="9" applyNumberFormat="1" applyFont="1" applyFill="1" applyBorder="1" applyAlignment="1">
      <alignment horizontal="right" wrapText="1"/>
    </xf>
    <xf numFmtId="0" fontId="7" fillId="4" borderId="0" xfId="0" applyFont="1" applyFill="1"/>
    <xf numFmtId="165" fontId="4" fillId="0" borderId="10" xfId="4" applyNumberFormat="1" applyFont="1" applyBorder="1" applyAlignment="1">
      <alignment horizontal="right" wrapText="1"/>
    </xf>
    <xf numFmtId="165" fontId="4" fillId="3" borderId="0" xfId="4" applyNumberFormat="1" applyFont="1" applyFill="1" applyBorder="1" applyAlignment="1">
      <alignment horizontal="right" vertical="top"/>
    </xf>
    <xf numFmtId="165" fontId="5" fillId="0" borderId="16" xfId="4" applyNumberFormat="1" applyFont="1" applyFill="1" applyBorder="1" applyAlignment="1">
      <alignment horizontal="right" wrapText="1"/>
    </xf>
    <xf numFmtId="165" fontId="4" fillId="0" borderId="16" xfId="4" applyNumberFormat="1" applyFont="1" applyFill="1" applyBorder="1" applyAlignment="1">
      <alignment horizontal="right" wrapText="1"/>
    </xf>
    <xf numFmtId="165" fontId="4" fillId="3" borderId="16" xfId="4" applyNumberFormat="1" applyFont="1" applyFill="1" applyBorder="1" applyAlignment="1">
      <alignment horizontal="right" wrapText="1"/>
    </xf>
    <xf numFmtId="165" fontId="5" fillId="0" borderId="0" xfId="4" applyNumberFormat="1" applyFont="1" applyFill="1" applyBorder="1" applyAlignment="1">
      <alignment horizontal="right" vertical="top"/>
    </xf>
    <xf numFmtId="165" fontId="3" fillId="3" borderId="0" xfId="4" applyNumberFormat="1" applyFont="1" applyFill="1" applyBorder="1" applyAlignment="1">
      <alignment horizontal="right" vertical="top"/>
    </xf>
    <xf numFmtId="165" fontId="3" fillId="3" borderId="16" xfId="4" applyNumberFormat="1" applyFont="1" applyFill="1" applyBorder="1" applyAlignment="1">
      <alignment horizontal="right" vertical="top"/>
    </xf>
    <xf numFmtId="165" fontId="14" fillId="4" borderId="15" xfId="0" applyNumberFormat="1" applyFont="1" applyFill="1" applyBorder="1" applyAlignment="1"/>
    <xf numFmtId="165" fontId="3" fillId="0" borderId="0" xfId="4" applyNumberFormat="1" applyFont="1" applyAlignment="1">
      <alignment vertical="top"/>
    </xf>
    <xf numFmtId="165" fontId="14" fillId="0" borderId="4" xfId="15" applyNumberFormat="1" applyFont="1" applyBorder="1" applyAlignment="1">
      <alignment horizontal="left" vertical="center" wrapText="1" indent="1"/>
    </xf>
    <xf numFmtId="165" fontId="14" fillId="0" borderId="19" xfId="1" applyNumberFormat="1" applyFont="1" applyFill="1" applyBorder="1" applyAlignment="1">
      <alignment horizontal="right" vertical="center"/>
    </xf>
    <xf numFmtId="165" fontId="14" fillId="0" borderId="15" xfId="3" applyNumberFormat="1" applyFont="1" applyBorder="1" applyAlignment="1">
      <alignment horizontal="left" vertical="center"/>
    </xf>
    <xf numFmtId="165" fontId="14" fillId="0" borderId="0" xfId="13" applyNumberFormat="1" applyFont="1" applyFill="1" applyBorder="1" applyAlignment="1">
      <alignment vertical="center"/>
    </xf>
    <xf numFmtId="165" fontId="13" fillId="0" borderId="0" xfId="4" applyNumberFormat="1" applyFont="1" applyFill="1" applyBorder="1" applyAlignment="1">
      <alignment horizontal="left" vertical="top"/>
    </xf>
    <xf numFmtId="165" fontId="3" fillId="0" borderId="9" xfId="3" applyNumberFormat="1" applyFont="1" applyBorder="1" applyAlignment="1">
      <alignment horizontal="left" vertical="center"/>
    </xf>
    <xf numFmtId="165" fontId="7" fillId="0" borderId="18" xfId="1" applyNumberFormat="1" applyFont="1" applyFill="1" applyBorder="1" applyAlignment="1">
      <alignment horizontal="right" wrapText="1"/>
    </xf>
    <xf numFmtId="165" fontId="7" fillId="3" borderId="18" xfId="1" applyNumberFormat="1" applyFont="1" applyFill="1" applyBorder="1" applyAlignment="1">
      <alignment horizontal="right" wrapText="1"/>
    </xf>
    <xf numFmtId="165" fontId="4" fillId="0" borderId="18" xfId="4" applyNumberFormat="1" applyFont="1" applyBorder="1" applyAlignment="1">
      <alignment horizontal="right" wrapText="1"/>
    </xf>
    <xf numFmtId="165" fontId="14" fillId="0" borderId="8" xfId="1" applyNumberFormat="1" applyFont="1" applyFill="1" applyBorder="1" applyAlignment="1">
      <alignment horizontal="right" vertical="center"/>
    </xf>
    <xf numFmtId="165" fontId="3" fillId="3" borderId="8" xfId="13" applyNumberFormat="1" applyFont="1" applyFill="1" applyBorder="1" applyAlignment="1">
      <alignment horizontal="right" vertical="center"/>
    </xf>
    <xf numFmtId="165" fontId="14" fillId="0" borderId="18" xfId="13" applyNumberFormat="1" applyFont="1" applyBorder="1" applyAlignment="1">
      <alignment vertical="center" wrapText="1"/>
    </xf>
    <xf numFmtId="165" fontId="7" fillId="0" borderId="0" xfId="1" applyNumberFormat="1" applyFont="1" applyBorder="1" applyAlignment="1">
      <alignment horizontal="center" vertical="center"/>
    </xf>
    <xf numFmtId="165" fontId="14" fillId="0" borderId="0" xfId="1" applyNumberFormat="1" applyFont="1" applyBorder="1" applyAlignment="1">
      <alignment horizontal="center" vertical="center"/>
    </xf>
    <xf numFmtId="165" fontId="7" fillId="0" borderId="4" xfId="1" applyNumberFormat="1" applyFont="1" applyBorder="1" applyAlignment="1">
      <alignment horizontal="center" vertical="center"/>
    </xf>
    <xf numFmtId="165" fontId="15" fillId="0" borderId="0" xfId="1" applyNumberFormat="1" applyFont="1" applyBorder="1" applyAlignment="1">
      <alignment horizontal="center" vertical="center"/>
    </xf>
    <xf numFmtId="165" fontId="15" fillId="0" borderId="0" xfId="13" applyNumberFormat="1" applyFont="1" applyBorder="1" applyAlignment="1">
      <alignment horizontal="left" vertical="center"/>
    </xf>
    <xf numFmtId="165" fontId="7" fillId="0" borderId="12" xfId="13" applyNumberFormat="1" applyFont="1" applyBorder="1" applyAlignment="1">
      <alignment horizontal="center"/>
    </xf>
    <xf numFmtId="165" fontId="3" fillId="0" borderId="0" xfId="13" applyNumberFormat="1" applyFont="1" applyBorder="1" applyAlignment="1">
      <alignment horizontal="left" vertical="center"/>
    </xf>
    <xf numFmtId="165" fontId="3" fillId="0" borderId="0" xfId="13" applyNumberFormat="1" applyFont="1" applyBorder="1" applyAlignment="1">
      <alignment horizontal="left" vertical="center" indent="1"/>
    </xf>
    <xf numFmtId="165" fontId="14" fillId="0" borderId="20" xfId="1" applyNumberFormat="1" applyFont="1" applyBorder="1" applyAlignment="1">
      <alignment vertical="center"/>
    </xf>
    <xf numFmtId="165" fontId="14" fillId="3" borderId="20" xfId="1" applyNumberFormat="1" applyFont="1" applyFill="1" applyBorder="1" applyAlignment="1">
      <alignment vertical="center"/>
    </xf>
    <xf numFmtId="165" fontId="15" fillId="0" borderId="20" xfId="1" applyNumberFormat="1" applyFont="1" applyBorder="1" applyAlignment="1">
      <alignment vertical="center"/>
    </xf>
    <xf numFmtId="165" fontId="15" fillId="3" borderId="20" xfId="1" applyNumberFormat="1" applyFont="1" applyFill="1" applyBorder="1" applyAlignment="1">
      <alignment vertical="center"/>
    </xf>
    <xf numFmtId="165" fontId="3" fillId="3" borderId="18" xfId="9" applyNumberFormat="1" applyFont="1" applyFill="1" applyBorder="1" applyAlignment="1">
      <alignment horizontal="right"/>
    </xf>
    <xf numFmtId="165" fontId="3" fillId="0" borderId="18" xfId="9" applyNumberFormat="1" applyFont="1" applyFill="1" applyBorder="1" applyAlignment="1">
      <alignment horizontal="right"/>
    </xf>
    <xf numFmtId="165" fontId="3" fillId="0" borderId="0" xfId="9" applyNumberFormat="1" applyFont="1" applyFill="1" applyBorder="1" applyAlignment="1">
      <alignment vertical="center"/>
    </xf>
    <xf numFmtId="165" fontId="4" fillId="0" borderId="0" xfId="9" applyNumberFormat="1" applyFont="1" applyFill="1" applyBorder="1" applyAlignment="1">
      <alignment vertical="center"/>
    </xf>
    <xf numFmtId="165" fontId="3" fillId="0" borderId="0" xfId="9" applyNumberFormat="1" applyFont="1" applyFill="1" applyBorder="1" applyAlignment="1">
      <alignment horizontal="left" vertical="center"/>
    </xf>
    <xf numFmtId="165" fontId="3" fillId="0" borderId="0" xfId="9" applyNumberFormat="1" applyFont="1" applyFill="1" applyBorder="1" applyAlignment="1">
      <alignment horizontal="left" vertical="center" indent="1"/>
    </xf>
    <xf numFmtId="165" fontId="4" fillId="0" borderId="0" xfId="9" applyNumberFormat="1" applyFont="1" applyFill="1" applyBorder="1" applyAlignment="1">
      <alignment horizontal="left" vertical="center" indent="2"/>
    </xf>
    <xf numFmtId="165" fontId="3" fillId="0" borderId="0" xfId="4" applyNumberFormat="1" applyFont="1" applyFill="1" applyBorder="1" applyAlignment="1">
      <alignment vertical="center"/>
    </xf>
    <xf numFmtId="165" fontId="3" fillId="0" borderId="0" xfId="4" applyNumberFormat="1" applyFont="1" applyFill="1" applyBorder="1" applyAlignment="1">
      <alignment vertical="center" wrapText="1"/>
    </xf>
    <xf numFmtId="165" fontId="4" fillId="0" borderId="0" xfId="4" applyNumberFormat="1" applyFont="1" applyFill="1" applyBorder="1" applyAlignment="1">
      <alignment horizontal="left" vertical="center" indent="1"/>
    </xf>
    <xf numFmtId="165" fontId="4" fillId="0" borderId="0" xfId="4" applyNumberFormat="1" applyFont="1" applyFill="1" applyBorder="1" applyAlignment="1">
      <alignment horizontal="left" vertical="center" wrapText="1" indent="1"/>
    </xf>
    <xf numFmtId="165" fontId="7" fillId="0" borderId="0" xfId="9" applyNumberFormat="1" applyFont="1" applyBorder="1" applyAlignment="1">
      <alignment horizontal="left" vertical="center" indent="2"/>
    </xf>
    <xf numFmtId="165" fontId="7" fillId="0" borderId="0" xfId="3" applyNumberFormat="1" applyFont="1" applyBorder="1" applyAlignment="1">
      <alignment horizontal="left" vertical="center" wrapText="1" indent="2"/>
    </xf>
    <xf numFmtId="165" fontId="14" fillId="0" borderId="0" xfId="3" applyNumberFormat="1" applyFont="1" applyBorder="1" applyAlignment="1">
      <alignment horizontal="left" vertical="center" indent="1"/>
    </xf>
    <xf numFmtId="165" fontId="4" fillId="0" borderId="0" xfId="9" applyNumberFormat="1" applyFont="1" applyBorder="1" applyAlignment="1">
      <alignment horizontal="left" vertical="center" indent="2"/>
    </xf>
    <xf numFmtId="165" fontId="7" fillId="0" borderId="0" xfId="9" applyNumberFormat="1" applyFont="1" applyBorder="1" applyAlignment="1">
      <alignment horizontal="left" vertical="center" indent="3"/>
    </xf>
    <xf numFmtId="165" fontId="16" fillId="0" borderId="0" xfId="3" applyNumberFormat="1" applyFont="1" applyBorder="1" applyAlignment="1">
      <alignment horizontal="left" vertical="center" indent="1"/>
    </xf>
    <xf numFmtId="165" fontId="7" fillId="0" borderId="0" xfId="3" applyNumberFormat="1" applyFont="1" applyBorder="1" applyAlignment="1">
      <alignment horizontal="left" vertical="center" indent="3"/>
    </xf>
    <xf numFmtId="165" fontId="14" fillId="0" borderId="0" xfId="9" applyNumberFormat="1" applyFont="1" applyBorder="1" applyAlignment="1">
      <alignment horizontal="left" vertical="center" indent="1"/>
    </xf>
    <xf numFmtId="2" fontId="14" fillId="0" borderId="0" xfId="8" applyNumberFormat="1" applyFont="1" applyFill="1" applyAlignment="1">
      <alignment horizontal="left" vertical="center"/>
    </xf>
    <xf numFmtId="165" fontId="14" fillId="0" borderId="0" xfId="9" applyNumberFormat="1" applyFont="1" applyFill="1" applyBorder="1" applyAlignment="1">
      <alignment horizontal="left" vertical="center" indent="1"/>
    </xf>
    <xf numFmtId="165" fontId="14" fillId="0" borderId="0" xfId="9" applyNumberFormat="1" applyFont="1" applyFill="1" applyBorder="1" applyAlignment="1">
      <alignment horizontal="left" vertical="center"/>
    </xf>
    <xf numFmtId="165" fontId="7" fillId="0" borderId="17" xfId="1" applyNumberFormat="1" applyFont="1" applyBorder="1" applyAlignment="1">
      <alignment vertical="center"/>
    </xf>
    <xf numFmtId="165" fontId="4" fillId="0" borderId="0" xfId="5" applyNumberFormat="1" applyFont="1" applyFill="1" applyBorder="1" applyAlignment="1">
      <alignment horizontal="left" vertical="center" wrapText="1" indent="1"/>
    </xf>
    <xf numFmtId="165" fontId="3" fillId="0" borderId="0" xfId="5" applyNumberFormat="1" applyFont="1" applyFill="1" applyBorder="1" applyAlignment="1">
      <alignment vertical="center"/>
    </xf>
    <xf numFmtId="165" fontId="3" fillId="0" borderId="0" xfId="5" applyNumberFormat="1" applyFont="1" applyFill="1" applyBorder="1" applyAlignment="1">
      <alignment horizontal="left" vertical="center" indent="1"/>
    </xf>
    <xf numFmtId="165" fontId="4" fillId="0" borderId="0" xfId="5" applyNumberFormat="1" applyFont="1" applyFill="1" applyBorder="1" applyAlignment="1">
      <alignment horizontal="left" vertical="center" indent="2"/>
    </xf>
    <xf numFmtId="165" fontId="3" fillId="0" borderId="0" xfId="5" applyNumberFormat="1" applyFont="1" applyFill="1" applyAlignment="1">
      <alignment horizontal="left" vertical="center" wrapText="1"/>
    </xf>
    <xf numFmtId="165" fontId="4" fillId="0" borderId="0" xfId="5" applyNumberFormat="1" applyFont="1" applyFill="1" applyAlignment="1">
      <alignment vertical="center"/>
    </xf>
    <xf numFmtId="165" fontId="3" fillId="0" borderId="2" xfId="5" applyNumberFormat="1" applyFont="1" applyFill="1" applyBorder="1" applyAlignment="1">
      <alignment horizontal="left" vertical="center" wrapText="1"/>
    </xf>
    <xf numFmtId="0" fontId="4" fillId="0" borderId="1" xfId="4" applyFont="1" applyFill="1" applyBorder="1"/>
    <xf numFmtId="0" fontId="4" fillId="0" borderId="16" xfId="4" applyFont="1" applyFill="1" applyBorder="1" applyAlignment="1">
      <alignment horizontal="right" vertical="top" wrapText="1"/>
    </xf>
    <xf numFmtId="165" fontId="4" fillId="0" borderId="0" xfId="4" applyNumberFormat="1" applyFont="1" applyFill="1" applyBorder="1"/>
    <xf numFmtId="165" fontId="4" fillId="0" borderId="0" xfId="4" applyNumberFormat="1" applyFont="1" applyFill="1" applyBorder="1" applyAlignment="1">
      <alignment horizontal="right"/>
    </xf>
    <xf numFmtId="165" fontId="3" fillId="0" borderId="6" xfId="4" applyNumberFormat="1" applyFont="1" applyFill="1" applyBorder="1"/>
    <xf numFmtId="165" fontId="3" fillId="0" borderId="1" xfId="4" applyNumberFormat="1" applyFont="1" applyFill="1" applyBorder="1"/>
    <xf numFmtId="165" fontId="3" fillId="0" borderId="0" xfId="4" applyNumberFormat="1" applyFont="1" applyFill="1" applyBorder="1" applyAlignment="1">
      <alignment horizontal="left" vertical="center" wrapText="1" indent="1"/>
    </xf>
    <xf numFmtId="165" fontId="4" fillId="0" borderId="0" xfId="4" applyNumberFormat="1" applyFont="1" applyFill="1" applyBorder="1" applyAlignment="1">
      <alignment horizontal="left" vertical="center" wrapText="1" indent="2"/>
    </xf>
    <xf numFmtId="165" fontId="3" fillId="0" borderId="2" xfId="4" applyNumberFormat="1" applyFont="1" applyFill="1" applyBorder="1" applyAlignment="1">
      <alignment vertical="center"/>
    </xf>
    <xf numFmtId="165" fontId="14" fillId="0" borderId="0" xfId="9" applyNumberFormat="1" applyFont="1" applyBorder="1" applyAlignment="1">
      <alignment horizontal="left" vertical="center" wrapText="1" indent="1"/>
    </xf>
    <xf numFmtId="165" fontId="14" fillId="0" borderId="0" xfId="3" applyNumberFormat="1" applyFont="1" applyBorder="1" applyAlignment="1">
      <alignment horizontal="left" vertical="center" indent="2"/>
    </xf>
    <xf numFmtId="165" fontId="16" fillId="0" borderId="0" xfId="9" applyNumberFormat="1" applyFont="1" applyBorder="1" applyAlignment="1">
      <alignment horizontal="left" vertical="center" indent="2"/>
    </xf>
    <xf numFmtId="165" fontId="16" fillId="0" borderId="0" xfId="3" applyNumberFormat="1" applyFont="1" applyBorder="1" applyAlignment="1">
      <alignment horizontal="left" vertical="center" indent="2"/>
    </xf>
    <xf numFmtId="165" fontId="14" fillId="0" borderId="2" xfId="1" applyNumberFormat="1" applyFont="1" applyBorder="1" applyAlignment="1">
      <alignment vertical="center" wrapText="1"/>
    </xf>
    <xf numFmtId="165" fontId="14" fillId="0" borderId="5" xfId="1" applyNumberFormat="1" applyFont="1" applyBorder="1" applyAlignment="1"/>
    <xf numFmtId="165" fontId="14" fillId="3" borderId="5" xfId="1" applyNumberFormat="1" applyFont="1" applyFill="1" applyBorder="1" applyAlignment="1"/>
    <xf numFmtId="165" fontId="14" fillId="0" borderId="16" xfId="1" applyNumberFormat="1" applyFont="1" applyBorder="1" applyAlignment="1"/>
    <xf numFmtId="165" fontId="14" fillId="3" borderId="16" xfId="1" applyNumberFormat="1" applyFont="1" applyFill="1" applyBorder="1" applyAlignment="1"/>
    <xf numFmtId="165" fontId="14" fillId="0" borderId="2" xfId="1" applyNumberFormat="1" applyFont="1" applyBorder="1" applyAlignment="1"/>
    <xf numFmtId="165" fontId="14" fillId="3" borderId="2" xfId="1" applyNumberFormat="1" applyFont="1" applyFill="1" applyBorder="1" applyAlignment="1"/>
    <xf numFmtId="165" fontId="14" fillId="0" borderId="14" xfId="1" applyNumberFormat="1" applyFont="1" applyBorder="1" applyAlignment="1"/>
    <xf numFmtId="165" fontId="14" fillId="3" borderId="14" xfId="9" applyNumberFormat="1" applyFont="1" applyFill="1" applyBorder="1" applyAlignment="1"/>
    <xf numFmtId="165" fontId="14" fillId="3" borderId="14" xfId="1" applyNumberFormat="1" applyFont="1" applyFill="1" applyBorder="1" applyAlignment="1"/>
    <xf numFmtId="165" fontId="7" fillId="0" borderId="0" xfId="1" applyNumberFormat="1" applyFont="1" applyBorder="1" applyAlignment="1"/>
    <xf numFmtId="165" fontId="7" fillId="3" borderId="0" xfId="1" applyNumberFormat="1" applyFont="1" applyFill="1" applyBorder="1" applyAlignment="1"/>
    <xf numFmtId="165" fontId="14" fillId="4" borderId="3" xfId="1" applyNumberFormat="1" applyFont="1" applyFill="1" applyBorder="1" applyAlignment="1"/>
    <xf numFmtId="165" fontId="14" fillId="3" borderId="3" xfId="1" applyNumberFormat="1" applyFont="1" applyFill="1" applyBorder="1" applyAlignment="1"/>
    <xf numFmtId="165" fontId="14" fillId="0" borderId="3" xfId="1" applyNumberFormat="1" applyFont="1" applyBorder="1" applyAlignment="1"/>
    <xf numFmtId="165" fontId="7" fillId="0" borderId="3" xfId="1" applyNumberFormat="1" applyFont="1" applyBorder="1" applyAlignment="1"/>
    <xf numFmtId="165" fontId="7" fillId="3" borderId="3" xfId="1" applyNumberFormat="1" applyFont="1" applyFill="1" applyBorder="1" applyAlignment="1"/>
    <xf numFmtId="165" fontId="14" fillId="0" borderId="7" xfId="1" applyNumberFormat="1" applyFont="1" applyBorder="1" applyAlignment="1"/>
    <xf numFmtId="165" fontId="14" fillId="3" borderId="7" xfId="1" applyNumberFormat="1" applyFont="1" applyFill="1" applyBorder="1" applyAlignment="1"/>
    <xf numFmtId="0" fontId="3" fillId="0" borderId="0" xfId="4" applyFont="1" applyFill="1" applyBorder="1" applyAlignment="1">
      <alignment horizontal="centerContinuous" vertical="center"/>
    </xf>
    <xf numFmtId="165" fontId="3" fillId="0" borderId="0" xfId="9" applyNumberFormat="1" applyFont="1" applyFill="1" applyBorder="1" applyAlignment="1">
      <alignment horizontal="left" vertical="center" wrapText="1"/>
    </xf>
    <xf numFmtId="165" fontId="3" fillId="0" borderId="15" xfId="9" applyNumberFormat="1" applyFont="1" applyFill="1" applyBorder="1" applyAlignment="1">
      <alignment horizontal="left" vertical="center" wrapText="1"/>
    </xf>
    <xf numFmtId="165" fontId="14" fillId="0" borderId="0" xfId="0" applyNumberFormat="1" applyFont="1" applyFill="1" applyBorder="1" applyAlignment="1">
      <alignment horizontal="left" vertical="top" wrapText="1"/>
    </xf>
    <xf numFmtId="165" fontId="7" fillId="0" borderId="0" xfId="9" applyNumberFormat="1" applyFont="1" applyFill="1" applyAlignment="1">
      <alignment horizontal="left" vertical="top" wrapText="1" indent="1"/>
    </xf>
    <xf numFmtId="165" fontId="14" fillId="0" borderId="21" xfId="0" applyNumberFormat="1" applyFont="1" applyFill="1" applyBorder="1" applyAlignment="1">
      <alignment horizontal="left" vertical="center" wrapText="1"/>
    </xf>
    <xf numFmtId="165" fontId="14" fillId="0" borderId="23" xfId="9" applyNumberFormat="1" applyFont="1" applyBorder="1" applyAlignment="1">
      <alignment horizontal="left" vertical="center" wrapText="1"/>
    </xf>
    <xf numFmtId="0" fontId="7" fillId="4" borderId="0" xfId="0" applyFont="1" applyFill="1"/>
    <xf numFmtId="0" fontId="4" fillId="0" borderId="0" xfId="4" applyFont="1" applyBorder="1" applyAlignment="1">
      <alignment wrapText="1"/>
    </xf>
    <xf numFmtId="165" fontId="4" fillId="0" borderId="0" xfId="13" applyNumberFormat="1" applyFont="1" applyBorder="1" applyAlignment="1">
      <alignment horizontal="left" vertical="center" wrapText="1"/>
    </xf>
    <xf numFmtId="165" fontId="7" fillId="0" borderId="0" xfId="15" applyNumberFormat="1" applyFont="1" applyBorder="1" applyAlignment="1">
      <alignment horizontal="left" vertical="center" wrapText="1" indent="1"/>
    </xf>
    <xf numFmtId="165" fontId="9" fillId="0" borderId="0" xfId="4" applyNumberFormat="1" applyFont="1" applyFill="1" applyBorder="1" applyAlignment="1">
      <alignment vertical="top"/>
    </xf>
    <xf numFmtId="0" fontId="7" fillId="4" borderId="0" xfId="0" applyFont="1" applyFill="1"/>
    <xf numFmtId="165" fontId="5" fillId="0" borderId="0" xfId="13" applyNumberFormat="1" applyFont="1" applyBorder="1" applyAlignment="1">
      <alignment horizontal="left" vertical="center" wrapText="1" indent="2"/>
    </xf>
    <xf numFmtId="165" fontId="7" fillId="4" borderId="11" xfId="0" applyNumberFormat="1" applyFont="1" applyFill="1" applyBorder="1"/>
    <xf numFmtId="165" fontId="15" fillId="4" borderId="11" xfId="0" applyNumberFormat="1" applyFont="1" applyFill="1" applyBorder="1"/>
    <xf numFmtId="165" fontId="3" fillId="3" borderId="11" xfId="4" applyNumberFormat="1" applyFont="1" applyFill="1" applyBorder="1" applyAlignment="1">
      <alignment horizontal="right" vertical="top"/>
    </xf>
    <xf numFmtId="165" fontId="14" fillId="0" borderId="0" xfId="20" applyNumberFormat="1" applyFont="1" applyFill="1" applyAlignment="1">
      <alignment vertical="center"/>
    </xf>
    <xf numFmtId="165" fontId="7" fillId="0" borderId="0" xfId="20" applyNumberFormat="1" applyFont="1" applyFill="1" applyAlignment="1">
      <alignment vertical="center"/>
    </xf>
    <xf numFmtId="165" fontId="7" fillId="0" borderId="0" xfId="20" applyNumberFormat="1" applyFont="1" applyAlignment="1">
      <alignment vertical="center"/>
    </xf>
    <xf numFmtId="165" fontId="7" fillId="0" borderId="11" xfId="20" applyNumberFormat="1" applyFont="1" applyBorder="1" applyAlignment="1">
      <alignment vertical="center"/>
    </xf>
    <xf numFmtId="165" fontId="15" fillId="0" borderId="24" xfId="15" applyNumberFormat="1" applyFont="1" applyFill="1" applyBorder="1" applyAlignment="1">
      <alignment horizontal="right" vertical="center" wrapText="1"/>
    </xf>
    <xf numFmtId="165" fontId="7" fillId="0" borderId="24" xfId="15" applyNumberFormat="1" applyFont="1" applyBorder="1" applyAlignment="1">
      <alignment horizontal="right" vertical="center" wrapText="1"/>
    </xf>
    <xf numFmtId="165" fontId="7" fillId="3" borderId="24" xfId="15" applyNumberFormat="1" applyFont="1" applyFill="1" applyBorder="1" applyAlignment="1">
      <alignment horizontal="right" vertical="center" wrapText="1"/>
    </xf>
    <xf numFmtId="165" fontId="7" fillId="3" borderId="0" xfId="20" applyNumberFormat="1" applyFont="1" applyFill="1" applyAlignment="1">
      <alignment vertical="center"/>
    </xf>
    <xf numFmtId="165" fontId="7" fillId="0" borderId="0" xfId="20" applyNumberFormat="1" applyFont="1" applyFill="1" applyBorder="1" applyAlignment="1">
      <alignment vertical="center"/>
    </xf>
    <xf numFmtId="165" fontId="7" fillId="0" borderId="0" xfId="20" applyNumberFormat="1" applyFont="1" applyBorder="1" applyAlignment="1">
      <alignment vertical="center"/>
    </xf>
    <xf numFmtId="165" fontId="7" fillId="3" borderId="0" xfId="20" applyNumberFormat="1" applyFont="1" applyFill="1" applyBorder="1" applyAlignment="1">
      <alignment vertical="center"/>
    </xf>
    <xf numFmtId="165" fontId="14" fillId="0" borderId="14" xfId="20" applyNumberFormat="1" applyFont="1" applyFill="1" applyBorder="1" applyAlignment="1">
      <alignment vertical="center"/>
    </xf>
    <xf numFmtId="165" fontId="14" fillId="3" borderId="14" xfId="20" applyNumberFormat="1" applyFont="1" applyFill="1" applyBorder="1" applyAlignment="1">
      <alignment vertical="center"/>
    </xf>
    <xf numFmtId="165" fontId="14" fillId="0" borderId="0" xfId="20" applyNumberFormat="1" applyFont="1" applyAlignment="1">
      <alignment horizontal="left" vertical="center"/>
    </xf>
    <xf numFmtId="165" fontId="7" fillId="0" borderId="0" xfId="20" applyNumberFormat="1" applyFont="1" applyAlignment="1">
      <alignment horizontal="left" vertical="center" indent="1"/>
    </xf>
    <xf numFmtId="165" fontId="7" fillId="0" borderId="0" xfId="20" applyNumberFormat="1" applyFont="1" applyAlignment="1">
      <alignment horizontal="left" vertical="center" wrapText="1" indent="2"/>
    </xf>
    <xf numFmtId="0" fontId="14" fillId="0" borderId="0" xfId="3" applyFont="1" applyAlignment="1"/>
    <xf numFmtId="165" fontId="7" fillId="0" borderId="0" xfId="12" applyNumberFormat="1" applyFont="1" applyAlignment="1">
      <alignment horizontal="right"/>
    </xf>
    <xf numFmtId="0" fontId="14" fillId="0" borderId="0" xfId="12" applyFont="1" applyAlignment="1">
      <alignment horizontal="left"/>
    </xf>
    <xf numFmtId="0" fontId="7" fillId="0" borderId="0" xfId="12" applyFont="1" applyAlignment="1"/>
    <xf numFmtId="0" fontId="7" fillId="0" borderId="0" xfId="12" applyFont="1" applyAlignment="1">
      <alignment horizontal="left" wrapText="1"/>
    </xf>
    <xf numFmtId="0" fontId="7" fillId="0" borderId="0" xfId="12" applyFont="1" applyAlignment="1">
      <alignment horizontal="left"/>
    </xf>
    <xf numFmtId="0" fontId="14" fillId="0" borderId="0" xfId="12" applyFont="1" applyBorder="1" applyAlignment="1">
      <alignment horizontal="left" wrapText="1"/>
    </xf>
    <xf numFmtId="0" fontId="14" fillId="0" borderId="0" xfId="12" applyFont="1" applyAlignment="1">
      <alignment horizontal="left" wrapText="1"/>
    </xf>
    <xf numFmtId="0" fontId="14" fillId="0" borderId="15" xfId="12" applyFont="1" applyBorder="1" applyAlignment="1">
      <alignment horizontal="left" wrapText="1"/>
    </xf>
    <xf numFmtId="0" fontId="7" fillId="0" borderId="0" xfId="12" applyFont="1" applyAlignment="1">
      <alignment horizontal="center" vertical="center"/>
    </xf>
    <xf numFmtId="164" fontId="4" fillId="3" borderId="0" xfId="4" applyNumberFormat="1" applyFont="1" applyFill="1" applyBorder="1" applyAlignment="1">
      <alignment horizontal="right" vertical="center"/>
    </xf>
    <xf numFmtId="166" fontId="4" fillId="3" borderId="0" xfId="4" applyNumberFormat="1" applyFont="1" applyFill="1" applyBorder="1" applyAlignment="1">
      <alignment horizontal="center" vertical="center"/>
    </xf>
    <xf numFmtId="0" fontId="7" fillId="0" borderId="15" xfId="12" applyFont="1" applyBorder="1" applyAlignment="1">
      <alignment horizontal="left" vertical="center"/>
    </xf>
    <xf numFmtId="165" fontId="14" fillId="4" borderId="0" xfId="0" applyNumberFormat="1" applyFont="1" applyFill="1"/>
    <xf numFmtId="165" fontId="4" fillId="0" borderId="0" xfId="3" applyNumberFormat="1" applyFont="1" applyBorder="1" applyAlignment="1">
      <alignment horizontal="left" vertical="center" wrapText="1" indent="3"/>
    </xf>
    <xf numFmtId="0" fontId="3" fillId="0" borderId="26" xfId="4" applyFont="1" applyBorder="1"/>
    <xf numFmtId="0" fontId="3" fillId="0" borderId="26" xfId="4" applyNumberFormat="1" applyFont="1" applyBorder="1" applyAlignment="1">
      <alignment horizontal="left"/>
    </xf>
    <xf numFmtId="165" fontId="3" fillId="3" borderId="26" xfId="4" applyNumberFormat="1" applyFont="1" applyFill="1" applyBorder="1" applyAlignment="1">
      <alignment horizontal="right" vertical="top"/>
    </xf>
    <xf numFmtId="165" fontId="14" fillId="4" borderId="26" xfId="0" applyNumberFormat="1" applyFont="1" applyFill="1" applyBorder="1"/>
    <xf numFmtId="0" fontId="4" fillId="0" borderId="6" xfId="4" applyFont="1" applyBorder="1" applyAlignment="1">
      <alignment horizontal="center"/>
    </xf>
    <xf numFmtId="165" fontId="9" fillId="3" borderId="16" xfId="4" applyNumberFormat="1" applyFont="1" applyFill="1" applyBorder="1" applyAlignment="1">
      <alignment horizontal="right"/>
    </xf>
    <xf numFmtId="165" fontId="14" fillId="0" borderId="15" xfId="12" applyNumberFormat="1" applyFont="1" applyBorder="1" applyAlignment="1">
      <alignment horizontal="right"/>
    </xf>
    <xf numFmtId="165" fontId="14" fillId="0" borderId="16" xfId="12" applyNumberFormat="1" applyFont="1" applyBorder="1" applyAlignment="1">
      <alignment horizontal="right"/>
    </xf>
    <xf numFmtId="164" fontId="4" fillId="3" borderId="0" xfId="4" applyNumberFormat="1" applyFont="1" applyFill="1" applyBorder="1" applyAlignment="1">
      <alignment horizontal="right"/>
    </xf>
    <xf numFmtId="165" fontId="9" fillId="3" borderId="10" xfId="4" applyNumberFormat="1" applyFont="1" applyFill="1" applyBorder="1" applyAlignment="1">
      <alignment horizontal="right"/>
    </xf>
    <xf numFmtId="165" fontId="14" fillId="0" borderId="10" xfId="12" applyNumberFormat="1" applyFont="1" applyBorder="1" applyAlignment="1">
      <alignment horizontal="right"/>
    </xf>
    <xf numFmtId="165" fontId="14" fillId="0" borderId="4" xfId="15" applyNumberFormat="1" applyFont="1" applyBorder="1" applyAlignment="1">
      <alignment horizontal="left" vertical="center" wrapText="1"/>
    </xf>
    <xf numFmtId="165" fontId="3" fillId="3" borderId="22" xfId="13" applyNumberFormat="1" applyFont="1" applyFill="1" applyBorder="1" applyAlignment="1">
      <alignment horizontal="left" vertical="center"/>
    </xf>
    <xf numFmtId="165" fontId="3" fillId="3" borderId="22" xfId="13" applyNumberFormat="1" applyFont="1" applyFill="1" applyBorder="1" applyAlignment="1">
      <alignment horizontal="left" vertical="center" wrapText="1"/>
    </xf>
    <xf numFmtId="165" fontId="4" fillId="0" borderId="0" xfId="13" applyNumberFormat="1" applyFont="1" applyAlignment="1">
      <alignment horizontal="right" vertical="center"/>
    </xf>
    <xf numFmtId="165" fontId="4" fillId="0" borderId="0" xfId="13" applyNumberFormat="1" applyFont="1" applyBorder="1" applyAlignment="1">
      <alignment horizontal="right" vertical="center"/>
    </xf>
    <xf numFmtId="165" fontId="3" fillId="3" borderId="13" xfId="13" applyNumberFormat="1" applyFont="1" applyFill="1" applyBorder="1" applyAlignment="1">
      <alignment horizontal="right" vertical="center"/>
    </xf>
    <xf numFmtId="165" fontId="3" fillId="3" borderId="19" xfId="13" applyNumberFormat="1" applyFont="1" applyFill="1" applyBorder="1" applyAlignment="1">
      <alignment horizontal="right" vertical="center"/>
    </xf>
    <xf numFmtId="165" fontId="14" fillId="0" borderId="0" xfId="13" applyNumberFormat="1" applyFont="1" applyBorder="1" applyAlignment="1">
      <alignment horizontal="left" vertical="center" wrapText="1"/>
    </xf>
    <xf numFmtId="165" fontId="7" fillId="0" borderId="0" xfId="12" applyNumberFormat="1" applyFont="1" applyAlignment="1">
      <alignment horizontal="right" vertical="center"/>
    </xf>
    <xf numFmtId="165" fontId="7" fillId="0" borderId="0" xfId="12" applyNumberFormat="1" applyFont="1" applyBorder="1" applyAlignment="1">
      <alignment horizontal="right" vertical="center"/>
    </xf>
    <xf numFmtId="165" fontId="7" fillId="0" borderId="0" xfId="12" applyNumberFormat="1" applyFont="1" applyBorder="1" applyAlignment="1">
      <alignment horizontal="right"/>
    </xf>
    <xf numFmtId="0" fontId="7" fillId="4" borderId="0" xfId="0" applyFont="1" applyFill="1"/>
    <xf numFmtId="165" fontId="4" fillId="4" borderId="0" xfId="4" applyNumberFormat="1" applyFont="1" applyFill="1" applyBorder="1" applyAlignment="1">
      <alignment horizontal="right" vertical="top"/>
    </xf>
    <xf numFmtId="165" fontId="7" fillId="0" borderId="0" xfId="15" applyNumberFormat="1" applyFont="1" applyFill="1" applyBorder="1" applyAlignment="1">
      <alignment horizontal="right"/>
    </xf>
    <xf numFmtId="165" fontId="7" fillId="0" borderId="0" xfId="15" applyNumberFormat="1" applyFont="1" applyBorder="1" applyAlignment="1">
      <alignment horizontal="right"/>
    </xf>
    <xf numFmtId="165" fontId="7" fillId="3" borderId="0" xfId="15" applyNumberFormat="1" applyFont="1" applyFill="1" applyBorder="1" applyAlignment="1">
      <alignment horizontal="right"/>
    </xf>
    <xf numFmtId="165" fontId="7" fillId="0" borderId="0" xfId="20" applyNumberFormat="1" applyFont="1" applyFill="1" applyBorder="1" applyAlignment="1"/>
    <xf numFmtId="165" fontId="7" fillId="0" borderId="0" xfId="20" applyNumberFormat="1" applyFont="1" applyBorder="1" applyAlignment="1"/>
    <xf numFmtId="165" fontId="7" fillId="3" borderId="0" xfId="20" applyNumberFormat="1" applyFont="1" applyFill="1" applyBorder="1" applyAlignment="1"/>
    <xf numFmtId="165" fontId="5" fillId="0" borderId="22" xfId="4" applyNumberFormat="1" applyFont="1" applyFill="1" applyBorder="1" applyAlignment="1">
      <alignment horizontal="right" wrapText="1"/>
    </xf>
    <xf numFmtId="165" fontId="4" fillId="0" borderId="22" xfId="4" applyNumberFormat="1" applyFont="1" applyFill="1" applyBorder="1" applyAlignment="1">
      <alignment horizontal="right" wrapText="1"/>
    </xf>
    <xf numFmtId="165" fontId="4" fillId="0" borderId="19" xfId="4" applyNumberFormat="1" applyFont="1" applyBorder="1" applyAlignment="1">
      <alignment horizontal="right" wrapText="1"/>
    </xf>
    <xf numFmtId="165" fontId="4" fillId="3" borderId="27" xfId="4" applyNumberFormat="1" applyFont="1" applyFill="1" applyBorder="1" applyAlignment="1">
      <alignment horizontal="right" wrapText="1"/>
    </xf>
    <xf numFmtId="0" fontId="14" fillId="4" borderId="0" xfId="0" applyFont="1" applyFill="1" applyBorder="1"/>
    <xf numFmtId="0" fontId="7" fillId="4" borderId="0" xfId="0" applyFont="1" applyFill="1" applyBorder="1" applyAlignment="1">
      <alignment wrapText="1"/>
    </xf>
    <xf numFmtId="0" fontId="7" fillId="4" borderId="0" xfId="0" applyFont="1" applyFill="1" applyBorder="1" applyAlignment="1">
      <alignment horizontal="left" wrapText="1" indent="2"/>
    </xf>
    <xf numFmtId="0" fontId="7" fillId="4" borderId="0" xfId="0" applyFont="1" applyFill="1" applyBorder="1" applyAlignment="1">
      <alignment horizontal="left" indent="2"/>
    </xf>
    <xf numFmtId="0" fontId="15" fillId="4" borderId="0" xfId="0" applyFont="1" applyFill="1" applyBorder="1" applyAlignment="1">
      <alignment wrapText="1"/>
    </xf>
    <xf numFmtId="165" fontId="15" fillId="4" borderId="27" xfId="0" applyNumberFormat="1" applyFont="1" applyFill="1" applyBorder="1"/>
    <xf numFmtId="165" fontId="4" fillId="3" borderId="27" xfId="4" applyNumberFormat="1" applyFont="1" applyFill="1" applyBorder="1" applyAlignment="1">
      <alignment horizontal="right" vertical="top"/>
    </xf>
    <xf numFmtId="0" fontId="7" fillId="4" borderId="0" xfId="0" applyFont="1" applyFill="1" applyBorder="1" applyAlignment="1">
      <alignment horizontal="left" wrapText="1" indent="1"/>
    </xf>
    <xf numFmtId="0" fontId="7" fillId="4" borderId="0" xfId="0" applyFont="1" applyFill="1" applyBorder="1" applyAlignment="1">
      <alignment horizontal="left" indent="1"/>
    </xf>
    <xf numFmtId="0" fontId="15" fillId="4" borderId="0" xfId="0" applyFont="1" applyFill="1" applyBorder="1"/>
    <xf numFmtId="165" fontId="7" fillId="4" borderId="27" xfId="0" applyNumberFormat="1" applyFont="1" applyFill="1" applyBorder="1"/>
    <xf numFmtId="0" fontId="16" fillId="4" borderId="28" xfId="0" applyFont="1" applyFill="1" applyBorder="1" applyAlignment="1">
      <alignment wrapText="1"/>
    </xf>
    <xf numFmtId="165" fontId="14" fillId="4" borderId="27" xfId="0" applyNumberFormat="1" applyFont="1" applyFill="1" applyBorder="1"/>
    <xf numFmtId="165" fontId="3" fillId="3" borderId="27" xfId="4" applyNumberFormat="1" applyFont="1" applyFill="1" applyBorder="1" applyAlignment="1">
      <alignment horizontal="right" vertical="top"/>
    </xf>
    <xf numFmtId="165" fontId="14" fillId="0" borderId="14" xfId="15" applyNumberFormat="1" applyFont="1" applyFill="1" applyBorder="1" applyAlignment="1"/>
    <xf numFmtId="165" fontId="14" fillId="3" borderId="14" xfId="15" applyNumberFormat="1" applyFont="1" applyFill="1" applyBorder="1" applyAlignment="1"/>
    <xf numFmtId="165" fontId="14" fillId="0" borderId="13" xfId="1" applyNumberFormat="1" applyFont="1" applyBorder="1" applyAlignment="1"/>
    <xf numFmtId="165" fontId="14" fillId="0" borderId="22" xfId="1" applyNumberFormat="1" applyFont="1" applyBorder="1" applyAlignment="1"/>
    <xf numFmtId="165" fontId="7" fillId="0" borderId="0" xfId="9" applyNumberFormat="1" applyFont="1" applyFill="1" applyBorder="1" applyAlignment="1">
      <alignment horizontal="left" vertical="center" wrapText="1" indent="1"/>
    </xf>
    <xf numFmtId="165" fontId="14" fillId="0" borderId="0" xfId="9" applyNumberFormat="1" applyFont="1" applyBorder="1" applyAlignment="1">
      <alignment vertical="center" wrapText="1"/>
    </xf>
    <xf numFmtId="165" fontId="3" fillId="0" borderId="0" xfId="5" applyNumberFormat="1" applyFont="1" applyFill="1" applyBorder="1" applyAlignment="1">
      <alignment horizontal="left" vertical="center" wrapText="1"/>
    </xf>
    <xf numFmtId="165" fontId="14" fillId="0" borderId="0" xfId="0" applyNumberFormat="1" applyFont="1" applyFill="1" applyBorder="1" applyAlignment="1">
      <alignment horizontal="right"/>
    </xf>
    <xf numFmtId="165" fontId="3" fillId="0" borderId="2" xfId="0" applyNumberFormat="1" applyFont="1" applyFill="1" applyBorder="1" applyAlignment="1">
      <alignment horizontal="right" wrapText="1"/>
    </xf>
    <xf numFmtId="165" fontId="3" fillId="3" borderId="25" xfId="9" applyNumberFormat="1" applyFont="1" applyFill="1" applyBorder="1" applyAlignment="1">
      <alignment horizontal="right"/>
    </xf>
    <xf numFmtId="165" fontId="3" fillId="0" borderId="6" xfId="2" applyNumberFormat="1" applyFont="1" applyFill="1" applyBorder="1" applyAlignment="1">
      <alignment vertical="center"/>
    </xf>
    <xf numFmtId="165" fontId="3" fillId="3" borderId="6" xfId="2" applyNumberFormat="1" applyFont="1" applyFill="1" applyBorder="1" applyAlignment="1">
      <alignment vertical="center"/>
    </xf>
    <xf numFmtId="165" fontId="3" fillId="0" borderId="16" xfId="5" applyNumberFormat="1" applyFont="1" applyFill="1" applyBorder="1" applyAlignment="1"/>
    <xf numFmtId="165" fontId="3" fillId="3" borderId="16" xfId="2" applyNumberFormat="1" applyFont="1" applyFill="1" applyBorder="1" applyAlignment="1"/>
    <xf numFmtId="165" fontId="3" fillId="0" borderId="6" xfId="4" applyNumberFormat="1" applyFont="1" applyFill="1" applyBorder="1" applyAlignment="1">
      <alignment vertical="center"/>
    </xf>
    <xf numFmtId="0" fontId="4" fillId="0" borderId="0" xfId="5" applyFont="1"/>
    <xf numFmtId="0" fontId="24" fillId="0" borderId="0" xfId="0" applyFont="1" applyAlignment="1">
      <alignment horizontal="left" vertical="center" wrapText="1"/>
    </xf>
    <xf numFmtId="0" fontId="0" fillId="0" borderId="0" xfId="0" applyAlignment="1">
      <alignment wrapText="1"/>
    </xf>
    <xf numFmtId="165" fontId="4" fillId="0" borderId="0" xfId="13" applyNumberFormat="1" applyFont="1" applyAlignment="1">
      <alignment horizontal="left" vertical="top" wrapText="1"/>
    </xf>
    <xf numFmtId="165" fontId="14" fillId="0" borderId="27" xfId="13" applyNumberFormat="1" applyFont="1" applyBorder="1" applyAlignment="1">
      <alignment horizontal="left" vertical="center" wrapText="1"/>
    </xf>
    <xf numFmtId="165" fontId="3" fillId="3" borderId="22" xfId="3" applyNumberFormat="1" applyFont="1" applyFill="1" applyBorder="1" applyAlignment="1">
      <alignment horizontal="left" vertical="center" wrapText="1"/>
    </xf>
    <xf numFmtId="165" fontId="7" fillId="0" borderId="1" xfId="0" applyNumberFormat="1" applyFont="1" applyFill="1" applyBorder="1" applyAlignment="1">
      <alignment horizontal="left" vertical="top" wrapText="1"/>
    </xf>
    <xf numFmtId="0" fontId="14" fillId="0" borderId="0" xfId="8" applyFont="1" applyBorder="1" applyAlignment="1">
      <alignment horizontal="left" vertical="center" wrapText="1"/>
    </xf>
    <xf numFmtId="165" fontId="7" fillId="0" borderId="0" xfId="9" applyNumberFormat="1" applyFont="1" applyBorder="1" applyAlignment="1">
      <alignment horizontal="left" vertical="center"/>
    </xf>
    <xf numFmtId="0" fontId="4" fillId="0" borderId="0" xfId="5" applyFont="1" applyFill="1" applyAlignment="1">
      <alignment horizontal="left" wrapText="1"/>
    </xf>
    <xf numFmtId="0" fontId="24" fillId="0" borderId="0" xfId="0" applyFont="1" applyAlignment="1">
      <alignment horizontal="left"/>
    </xf>
    <xf numFmtId="0" fontId="4" fillId="0" borderId="0" xfId="4" applyFont="1" applyFill="1" applyAlignment="1">
      <alignment wrapText="1"/>
    </xf>
    <xf numFmtId="0" fontId="14" fillId="0" borderId="0" xfId="9" applyFont="1" applyAlignment="1">
      <alignment horizontal="left" vertical="top" wrapText="1"/>
    </xf>
    <xf numFmtId="165" fontId="7" fillId="0" borderId="0" xfId="9" applyNumberFormat="1" applyFont="1" applyBorder="1" applyAlignment="1">
      <alignment horizontal="left" vertical="top"/>
    </xf>
    <xf numFmtId="0" fontId="14" fillId="0" borderId="0" xfId="8" applyFont="1" applyFill="1" applyAlignment="1">
      <alignment horizontal="left" vertical="center" wrapText="1"/>
    </xf>
    <xf numFmtId="165" fontId="4" fillId="0" borderId="0" xfId="9" applyNumberFormat="1" applyFont="1" applyFill="1" applyBorder="1" applyAlignment="1">
      <alignment horizontal="left" vertical="center" wrapText="1" indent="2"/>
    </xf>
    <xf numFmtId="165" fontId="3" fillId="0" borderId="0" xfId="9" applyNumberFormat="1" applyFont="1" applyFill="1" applyBorder="1" applyAlignment="1">
      <alignment vertical="center" wrapText="1"/>
    </xf>
    <xf numFmtId="165" fontId="7" fillId="0" borderId="0" xfId="9" applyNumberFormat="1" applyFont="1" applyBorder="1" applyAlignment="1">
      <alignment horizontal="left" vertical="center" wrapText="1" indent="2"/>
    </xf>
  </cellXfs>
  <cellStyles count="21">
    <cellStyle name="Comma 2" xfId="1"/>
    <cellStyle name="Comma 3" xfId="2"/>
    <cellStyle name="Headings" xfId="3"/>
    <cellStyle name="Normal" xfId="0" builtinId="0"/>
    <cellStyle name="Normal 10" xfId="19"/>
    <cellStyle name="Normal 2" xfId="4"/>
    <cellStyle name="Normal 2 2" xfId="5"/>
    <cellStyle name="Normal 2 2 2" xfId="6"/>
    <cellStyle name="Normal 3" xfId="7"/>
    <cellStyle name="Normal 3 2" xfId="13"/>
    <cellStyle name="Normal 4" xfId="8"/>
    <cellStyle name="Normal 4 2" xfId="9"/>
    <cellStyle name="Normal 5" xfId="10"/>
    <cellStyle name="Normal 5 2" xfId="11"/>
    <cellStyle name="Normal 6" xfId="14"/>
    <cellStyle name="Normal 7" xfId="16"/>
    <cellStyle name="Normal 8" xfId="17"/>
    <cellStyle name="Normal 9" xfId="18"/>
    <cellStyle name="Normal_Table 1 3 AEs and Variations to Outcomes - Measures 09-10" xfId="12"/>
    <cellStyle name="Normal_Table 1 5 Approp Bill (No 3) 09-10" xfId="15"/>
    <cellStyle name="Normal_Table 1 6 Approp Bill (No 4) 09-10" xfId="2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6600"/>
      <color rgb="FFE6E6E6"/>
      <color rgb="FFE6E617"/>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E60"/>
  <sheetViews>
    <sheetView showGridLines="0" tabSelected="1" zoomScaleNormal="100" zoomScaleSheetLayoutView="115" workbookViewId="0"/>
  </sheetViews>
  <sheetFormatPr defaultColWidth="9.140625" defaultRowHeight="11.1" customHeight="1" x14ac:dyDescent="0.2"/>
  <cols>
    <col min="1" max="1" width="34.42578125" style="184" customWidth="1"/>
    <col min="2" max="2" width="10.85546875" style="184" customWidth="1"/>
    <col min="3" max="3" width="7.5703125" style="184" customWidth="1"/>
    <col min="4" max="4" width="7.7109375" style="184" customWidth="1"/>
    <col min="5" max="5" width="8.5703125" style="184" customWidth="1"/>
    <col min="6" max="8" width="9.140625" style="184"/>
    <col min="9" max="9" width="35.28515625" style="184" customWidth="1"/>
    <col min="10" max="16384" width="9.140625" style="184"/>
  </cols>
  <sheetData>
    <row r="1" spans="1:5" ht="11.25" x14ac:dyDescent="0.2">
      <c r="A1" s="257" t="s">
        <v>221</v>
      </c>
      <c r="B1" s="247"/>
      <c r="C1" s="247"/>
      <c r="D1" s="247"/>
      <c r="E1" s="247"/>
    </row>
    <row r="2" spans="1:5" ht="11.25" x14ac:dyDescent="0.2">
      <c r="A2" s="257" t="s">
        <v>169</v>
      </c>
      <c r="B2" s="247"/>
      <c r="C2" s="247"/>
      <c r="D2" s="247"/>
      <c r="E2" s="247"/>
    </row>
    <row r="3" spans="1:5" ht="11.25" x14ac:dyDescent="0.2"/>
    <row r="4" spans="1:5" ht="67.5" x14ac:dyDescent="0.2">
      <c r="A4" s="185"/>
      <c r="B4" s="422" t="s">
        <v>185</v>
      </c>
      <c r="C4" s="423" t="s">
        <v>186</v>
      </c>
      <c r="D4" s="424" t="s">
        <v>187</v>
      </c>
      <c r="E4" s="425" t="s">
        <v>188</v>
      </c>
    </row>
    <row r="5" spans="1:5" ht="11.25" customHeight="1" x14ac:dyDescent="0.2">
      <c r="A5" s="426" t="s">
        <v>9</v>
      </c>
      <c r="B5" s="253"/>
      <c r="C5" s="190"/>
      <c r="D5" s="190"/>
      <c r="E5" s="254"/>
    </row>
    <row r="6" spans="1:5" ht="22.5" x14ac:dyDescent="0.2">
      <c r="A6" s="427" t="s">
        <v>238</v>
      </c>
      <c r="B6" s="190"/>
      <c r="C6" s="190"/>
      <c r="D6" s="190"/>
      <c r="E6" s="249"/>
    </row>
    <row r="7" spans="1:5" ht="11.25" customHeight="1" x14ac:dyDescent="0.2">
      <c r="A7" s="428" t="s">
        <v>132</v>
      </c>
      <c r="B7" s="190">
        <v>0</v>
      </c>
      <c r="C7" s="190">
        <v>114285</v>
      </c>
      <c r="D7" s="190">
        <v>0</v>
      </c>
      <c r="E7" s="249">
        <f>+C7+D7</f>
        <v>114285</v>
      </c>
    </row>
    <row r="8" spans="1:5" ht="11.25" customHeight="1" x14ac:dyDescent="0.2">
      <c r="A8" s="429" t="s">
        <v>4</v>
      </c>
      <c r="B8" s="190">
        <v>341641</v>
      </c>
      <c r="C8" s="190">
        <v>340223</v>
      </c>
      <c r="D8" s="190">
        <v>7818</v>
      </c>
      <c r="E8" s="249">
        <f>+C8+D8</f>
        <v>348041</v>
      </c>
    </row>
    <row r="9" spans="1:5" ht="11.25" customHeight="1" x14ac:dyDescent="0.2">
      <c r="A9" s="429" t="s">
        <v>133</v>
      </c>
      <c r="B9" s="190">
        <v>7238</v>
      </c>
      <c r="C9" s="190">
        <v>7198</v>
      </c>
      <c r="D9" s="190">
        <v>0</v>
      </c>
      <c r="E9" s="249">
        <f t="shared" ref="E9:E12" si="0">+C9+D9</f>
        <v>7198</v>
      </c>
    </row>
    <row r="10" spans="1:5" ht="11.25" customHeight="1" x14ac:dyDescent="0.2">
      <c r="A10" s="429" t="s">
        <v>134</v>
      </c>
      <c r="B10" s="190">
        <v>24095</v>
      </c>
      <c r="C10" s="190">
        <v>20868</v>
      </c>
      <c r="D10" s="190">
        <v>0</v>
      </c>
      <c r="E10" s="249">
        <f t="shared" si="0"/>
        <v>20868</v>
      </c>
    </row>
    <row r="11" spans="1:5" ht="22.5" x14ac:dyDescent="0.2">
      <c r="A11" s="189" t="s">
        <v>239</v>
      </c>
      <c r="B11" s="190"/>
      <c r="C11" s="190"/>
      <c r="D11" s="190"/>
      <c r="E11" s="249"/>
    </row>
    <row r="12" spans="1:5" ht="11.25" customHeight="1" x14ac:dyDescent="0.2">
      <c r="A12" s="429" t="s">
        <v>135</v>
      </c>
      <c r="B12" s="190">
        <v>29449</v>
      </c>
      <c r="C12" s="190">
        <v>22185</v>
      </c>
      <c r="D12" s="190">
        <v>0</v>
      </c>
      <c r="E12" s="249">
        <f t="shared" si="0"/>
        <v>22185</v>
      </c>
    </row>
    <row r="13" spans="1:5" ht="11.25" customHeight="1" x14ac:dyDescent="0.2">
      <c r="A13" s="430" t="s">
        <v>136</v>
      </c>
      <c r="B13" s="431">
        <f>SUM(B5:B12)</f>
        <v>402423</v>
      </c>
      <c r="C13" s="431">
        <f>SUM(C6:C12)</f>
        <v>504759</v>
      </c>
      <c r="D13" s="431">
        <f>SUM(D6:D12)</f>
        <v>7818</v>
      </c>
      <c r="E13" s="432">
        <f>SUM(E6:E12)</f>
        <v>512577</v>
      </c>
    </row>
    <row r="14" spans="1:5" ht="11.25" customHeight="1" x14ac:dyDescent="0.2">
      <c r="A14" s="430" t="s">
        <v>137</v>
      </c>
      <c r="B14" s="358"/>
      <c r="C14" s="359"/>
      <c r="D14" s="359"/>
      <c r="E14" s="360"/>
    </row>
    <row r="15" spans="1:5" ht="11.25" customHeight="1" x14ac:dyDescent="0.2">
      <c r="A15" s="189" t="s">
        <v>138</v>
      </c>
      <c r="B15" s="190"/>
      <c r="C15" s="190"/>
      <c r="D15" s="190"/>
      <c r="E15" s="249"/>
    </row>
    <row r="16" spans="1:5" ht="11.25" customHeight="1" x14ac:dyDescent="0.2">
      <c r="A16" s="433" t="s">
        <v>139</v>
      </c>
      <c r="B16" s="190">
        <v>46957</v>
      </c>
      <c r="C16" s="190">
        <v>37046</v>
      </c>
      <c r="D16" s="190">
        <v>0</v>
      </c>
      <c r="E16" s="249">
        <f t="shared" ref="E16:E18" si="1">+C16+D16</f>
        <v>37046</v>
      </c>
    </row>
    <row r="17" spans="1:5" ht="11.25" customHeight="1" x14ac:dyDescent="0.2">
      <c r="A17" s="434" t="s">
        <v>140</v>
      </c>
      <c r="B17" s="190">
        <v>28308</v>
      </c>
      <c r="C17" s="190">
        <v>27279</v>
      </c>
      <c r="D17" s="190">
        <v>0</v>
      </c>
      <c r="E17" s="249">
        <f t="shared" si="1"/>
        <v>27279</v>
      </c>
    </row>
    <row r="18" spans="1:5" ht="11.25" customHeight="1" x14ac:dyDescent="0.2">
      <c r="A18" s="434" t="s">
        <v>141</v>
      </c>
      <c r="B18" s="190">
        <v>858</v>
      </c>
      <c r="C18" s="190">
        <v>1000</v>
      </c>
      <c r="D18" s="190">
        <v>0</v>
      </c>
      <c r="E18" s="249">
        <f t="shared" si="1"/>
        <v>1000</v>
      </c>
    </row>
    <row r="19" spans="1:5" ht="11.25" customHeight="1" x14ac:dyDescent="0.2">
      <c r="A19" s="435" t="s">
        <v>142</v>
      </c>
      <c r="B19" s="436">
        <f>SUM(B16:B18)</f>
        <v>76123</v>
      </c>
      <c r="C19" s="436">
        <f>SUM(C16:C18)</f>
        <v>65325</v>
      </c>
      <c r="D19" s="436">
        <f>SUM(D16:D18)</f>
        <v>0</v>
      </c>
      <c r="E19" s="432">
        <f>SUM(E16:E18)</f>
        <v>65325</v>
      </c>
    </row>
    <row r="20" spans="1:5" ht="45" x14ac:dyDescent="0.2">
      <c r="A20" s="430" t="s">
        <v>240</v>
      </c>
      <c r="B20" s="239">
        <v>39077</v>
      </c>
      <c r="C20" s="239">
        <v>27279</v>
      </c>
      <c r="D20" s="190">
        <v>0</v>
      </c>
      <c r="E20" s="121">
        <f>+C20+D20</f>
        <v>27279</v>
      </c>
    </row>
    <row r="21" spans="1:5" ht="11.25" customHeight="1" x14ac:dyDescent="0.2">
      <c r="A21" s="437" t="s">
        <v>143</v>
      </c>
      <c r="B21" s="438">
        <f>B13+B14+B19-B20</f>
        <v>439469</v>
      </c>
      <c r="C21" s="438">
        <f>C13+C14+C19-C20</f>
        <v>542805</v>
      </c>
      <c r="D21" s="438">
        <f>D13+D14+D19-D20</f>
        <v>7818</v>
      </c>
      <c r="E21" s="439">
        <f>E13+E14+E19-E20</f>
        <v>550623</v>
      </c>
    </row>
    <row r="22" spans="1:5" ht="11.25" x14ac:dyDescent="0.2">
      <c r="A22" s="188"/>
      <c r="B22" s="192"/>
      <c r="E22" s="415"/>
    </row>
    <row r="23" spans="1:5" s="414" customFormat="1" ht="67.5" x14ac:dyDescent="0.2">
      <c r="A23" s="185"/>
      <c r="B23" s="250" t="s">
        <v>185</v>
      </c>
      <c r="C23" s="251" t="s">
        <v>186</v>
      </c>
      <c r="D23" s="248" t="s">
        <v>187</v>
      </c>
      <c r="E23" s="252" t="s">
        <v>188</v>
      </c>
    </row>
    <row r="24" spans="1:5" ht="11.25" customHeight="1" x14ac:dyDescent="0.2">
      <c r="A24" s="196" t="s">
        <v>8</v>
      </c>
      <c r="B24" s="186"/>
      <c r="C24" s="186"/>
      <c r="D24" s="186"/>
      <c r="E24" s="249"/>
    </row>
    <row r="25" spans="1:5" ht="22.5" x14ac:dyDescent="0.2">
      <c r="A25" s="187" t="s">
        <v>238</v>
      </c>
      <c r="B25" s="186"/>
      <c r="C25" s="186"/>
      <c r="D25" s="186"/>
      <c r="E25" s="249"/>
    </row>
    <row r="26" spans="1:5" ht="11.25" customHeight="1" x14ac:dyDescent="0.2">
      <c r="A26" s="241" t="s">
        <v>256</v>
      </c>
      <c r="B26" s="186">
        <v>5863</v>
      </c>
      <c r="C26" s="186">
        <v>7302</v>
      </c>
      <c r="D26" s="186">
        <v>0</v>
      </c>
      <c r="E26" s="249">
        <f>+C26+D26</f>
        <v>7302</v>
      </c>
    </row>
    <row r="27" spans="1:5" s="351" customFormat="1" ht="11.25" customHeight="1" x14ac:dyDescent="0.2">
      <c r="A27" s="191" t="s">
        <v>264</v>
      </c>
      <c r="B27" s="195">
        <f>SUM(B26:B26)</f>
        <v>5863</v>
      </c>
      <c r="C27" s="195">
        <f>SUM(C26:C26)</f>
        <v>7302</v>
      </c>
      <c r="D27" s="195">
        <f>SUM(D26:D26)</f>
        <v>0</v>
      </c>
      <c r="E27" s="255">
        <f>SUM(E26:E26)</f>
        <v>7302</v>
      </c>
    </row>
    <row r="28" spans="1:5" ht="11.25" x14ac:dyDescent="0.2">
      <c r="A28" s="355" t="s">
        <v>7</v>
      </c>
      <c r="B28" s="186"/>
      <c r="C28" s="186"/>
      <c r="D28" s="186"/>
      <c r="E28" s="249"/>
    </row>
    <row r="29" spans="1:5" ht="11.25" x14ac:dyDescent="0.2">
      <c r="A29" s="241" t="s">
        <v>224</v>
      </c>
      <c r="B29" s="186">
        <v>42866</v>
      </c>
      <c r="C29" s="186">
        <v>35598</v>
      </c>
      <c r="D29" s="186">
        <v>-1247</v>
      </c>
      <c r="E29" s="249">
        <f>SUM(C29:D29)</f>
        <v>34351</v>
      </c>
    </row>
    <row r="30" spans="1:5" ht="11.25" x14ac:dyDescent="0.2">
      <c r="A30" s="241" t="s">
        <v>225</v>
      </c>
      <c r="B30" s="186">
        <v>6418</v>
      </c>
      <c r="C30" s="186">
        <v>4264</v>
      </c>
      <c r="D30" s="186">
        <v>97</v>
      </c>
      <c r="E30" s="249">
        <f>SUM(C30:D30)</f>
        <v>4361</v>
      </c>
    </row>
    <row r="31" spans="1:5" ht="22.5" x14ac:dyDescent="0.2">
      <c r="A31" s="240" t="s">
        <v>244</v>
      </c>
      <c r="B31" s="186">
        <v>31795</v>
      </c>
      <c r="C31" s="186">
        <v>34094</v>
      </c>
      <c r="D31" s="186">
        <v>0</v>
      </c>
      <c r="E31" s="121">
        <f>SUM(C31:D31)</f>
        <v>34094</v>
      </c>
    </row>
    <row r="32" spans="1:5" s="356" customFormat="1" ht="11.25" x14ac:dyDescent="0.2">
      <c r="A32" s="241" t="s">
        <v>229</v>
      </c>
      <c r="B32" s="186">
        <v>10000</v>
      </c>
      <c r="C32" s="186">
        <v>10000</v>
      </c>
      <c r="D32" s="186">
        <v>0</v>
      </c>
      <c r="E32" s="121">
        <f>SUM(C32:D32)</f>
        <v>10000</v>
      </c>
    </row>
    <row r="33" spans="1:5" ht="11.25" x14ac:dyDescent="0.2">
      <c r="A33" s="191" t="s">
        <v>144</v>
      </c>
      <c r="B33" s="195">
        <f>SUM(B29:B32)</f>
        <v>91079</v>
      </c>
      <c r="C33" s="195">
        <f>SUM(C29:C32)</f>
        <v>83956</v>
      </c>
      <c r="D33" s="195">
        <f>SUM(D29:D32)</f>
        <v>-1150</v>
      </c>
      <c r="E33" s="255">
        <f>SUM(E29:E32)</f>
        <v>82806</v>
      </c>
    </row>
    <row r="34" spans="1:5" ht="11.25" x14ac:dyDescent="0.2">
      <c r="A34" s="194" t="s">
        <v>145</v>
      </c>
      <c r="B34" s="195">
        <f>B27+B33</f>
        <v>96942</v>
      </c>
      <c r="C34" s="195">
        <f>C27+C33</f>
        <v>91258</v>
      </c>
      <c r="D34" s="195">
        <f>D27+D33</f>
        <v>-1150</v>
      </c>
      <c r="E34" s="255">
        <f>E27+E33</f>
        <v>90108</v>
      </c>
    </row>
    <row r="35" spans="1:5" ht="11.25" x14ac:dyDescent="0.2">
      <c r="A35" s="197" t="s">
        <v>230</v>
      </c>
      <c r="B35" s="256">
        <f>B21+B34</f>
        <v>536411</v>
      </c>
      <c r="C35" s="256">
        <f>C21+C34</f>
        <v>634063</v>
      </c>
      <c r="D35" s="256">
        <f>D21+D34</f>
        <v>6668</v>
      </c>
      <c r="E35" s="255">
        <f>E21+E34</f>
        <v>640731</v>
      </c>
    </row>
    <row r="36" spans="1:5" ht="6" customHeight="1" x14ac:dyDescent="0.2">
      <c r="B36" s="198"/>
      <c r="C36" s="198"/>
      <c r="D36" s="198"/>
      <c r="E36" s="198"/>
    </row>
    <row r="37" spans="1:5" ht="11.25" x14ac:dyDescent="0.2">
      <c r="A37" s="185"/>
      <c r="D37" s="199" t="s">
        <v>171</v>
      </c>
      <c r="E37" s="200" t="s">
        <v>170</v>
      </c>
    </row>
    <row r="38" spans="1:5" ht="11.25" x14ac:dyDescent="0.2">
      <c r="A38" s="201" t="s">
        <v>146</v>
      </c>
      <c r="B38" s="202"/>
      <c r="C38" s="202"/>
      <c r="D38" s="202">
        <v>1692</v>
      </c>
      <c r="E38" s="203">
        <v>1749</v>
      </c>
    </row>
    <row r="39" spans="1:5" ht="11.25" x14ac:dyDescent="0.2"/>
    <row r="40" spans="1:5" ht="11.25" x14ac:dyDescent="0.2">
      <c r="A40" s="456" t="s">
        <v>308</v>
      </c>
      <c r="B40" s="456"/>
      <c r="C40" s="456"/>
      <c r="D40" s="456"/>
      <c r="E40" s="456"/>
    </row>
    <row r="41" spans="1:5" ht="21.75" customHeight="1" x14ac:dyDescent="0.2">
      <c r="A41" s="456" t="s">
        <v>311</v>
      </c>
      <c r="B41" s="456"/>
      <c r="C41" s="456"/>
      <c r="D41" s="456"/>
      <c r="E41" s="456"/>
    </row>
    <row r="42" spans="1:5" ht="11.25" x14ac:dyDescent="0.2">
      <c r="A42" s="456" t="s">
        <v>312</v>
      </c>
      <c r="B42" s="456"/>
      <c r="C42" s="456"/>
      <c r="D42" s="456"/>
      <c r="E42" s="456"/>
    </row>
    <row r="43" spans="1:5" ht="38.25" customHeight="1" x14ac:dyDescent="0.2">
      <c r="A43" s="456" t="s">
        <v>313</v>
      </c>
      <c r="B43" s="456"/>
      <c r="C43" s="456"/>
      <c r="D43" s="456"/>
      <c r="E43" s="456"/>
    </row>
    <row r="44" spans="1:5" ht="15" customHeight="1" x14ac:dyDescent="0.2">
      <c r="A44" s="456" t="s">
        <v>314</v>
      </c>
      <c r="B44" s="456"/>
      <c r="C44" s="456"/>
      <c r="D44" s="456"/>
      <c r="E44" s="456"/>
    </row>
    <row r="45" spans="1:5" ht="11.25" x14ac:dyDescent="0.2">
      <c r="A45" s="456" t="s">
        <v>315</v>
      </c>
      <c r="B45" s="456"/>
      <c r="C45" s="456"/>
      <c r="D45" s="456"/>
      <c r="E45" s="456"/>
    </row>
    <row r="46" spans="1:5" ht="11.25" x14ac:dyDescent="0.2">
      <c r="A46" s="456" t="s">
        <v>316</v>
      </c>
      <c r="B46" s="456"/>
      <c r="C46" s="456"/>
      <c r="D46" s="456"/>
      <c r="E46" s="456"/>
    </row>
    <row r="47" spans="1:5" ht="11.25" x14ac:dyDescent="0.2">
      <c r="A47" s="456" t="s">
        <v>309</v>
      </c>
      <c r="B47" s="456"/>
      <c r="C47" s="456"/>
      <c r="D47" s="456"/>
      <c r="E47" s="456"/>
    </row>
    <row r="48" spans="1:5" ht="11.25" x14ac:dyDescent="0.2">
      <c r="A48" s="456" t="s">
        <v>310</v>
      </c>
      <c r="B48" s="456"/>
      <c r="C48" s="456"/>
      <c r="D48" s="456"/>
      <c r="E48" s="456"/>
    </row>
    <row r="49" ht="11.25" customHeight="1" x14ac:dyDescent="0.2"/>
    <row r="50" ht="11.25" x14ac:dyDescent="0.2"/>
    <row r="51" ht="11.25" x14ac:dyDescent="0.2"/>
    <row r="52" ht="11.25" x14ac:dyDescent="0.2"/>
    <row r="53" ht="11.25" x14ac:dyDescent="0.2"/>
    <row r="54" ht="11.25" x14ac:dyDescent="0.2"/>
    <row r="55" ht="11.25" x14ac:dyDescent="0.2"/>
    <row r="56" ht="11.25" x14ac:dyDescent="0.2"/>
    <row r="57" ht="11.25" x14ac:dyDescent="0.2"/>
    <row r="58" ht="11.25" x14ac:dyDescent="0.2"/>
    <row r="59" ht="11.25" x14ac:dyDescent="0.2"/>
    <row r="60" ht="11.25" x14ac:dyDescent="0.2"/>
  </sheetData>
  <mergeCells count="9">
    <mergeCell ref="A46:E46"/>
    <mergeCell ref="A47:E47"/>
    <mergeCell ref="A48:E48"/>
    <mergeCell ref="A40:E40"/>
    <mergeCell ref="A41:E41"/>
    <mergeCell ref="A43:E43"/>
    <mergeCell ref="A44:E44"/>
    <mergeCell ref="A45:E45"/>
    <mergeCell ref="A42:E42"/>
  </mergeCells>
  <pageMargins left="1.4566929133858268" right="1.2598425196850394" top="0.78740157480314965" bottom="0.70866141732283472" header="0.51181102362204722" footer="0.51181102362204722"/>
  <pageSetup paperSize="9" scale="80" orientation="portrait" cellComments="asDisplayed" r:id="rId1"/>
  <headerFooter alignWithMargins="0"/>
  <rowBreaks count="1" manualBreakCount="1">
    <brk id="36" max="16383" man="1"/>
  </rowBreaks>
  <ignoredErrors>
    <ignoredError sqref="E29:E32" formulaRange="1"/>
    <ignoredError sqref="E19" formula="1"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zoomScaleNormal="100" zoomScaleSheetLayoutView="100" workbookViewId="0"/>
  </sheetViews>
  <sheetFormatPr defaultColWidth="8" defaultRowHeight="11.25" customHeight="1" x14ac:dyDescent="0.25"/>
  <cols>
    <col min="1" max="1" width="28.140625" style="60" customWidth="1"/>
    <col min="2" max="2" width="7.42578125" style="22" customWidth="1"/>
    <col min="3" max="3" width="8.85546875" style="22" customWidth="1"/>
    <col min="4" max="4" width="7.7109375" style="22" customWidth="1"/>
    <col min="5" max="5" width="9.140625" style="22" customWidth="1"/>
    <col min="6" max="6" width="7.85546875" style="22" customWidth="1"/>
    <col min="7" max="16384" width="8" style="21"/>
  </cols>
  <sheetData>
    <row r="1" spans="1:6" ht="11.25" customHeight="1" x14ac:dyDescent="0.25">
      <c r="A1" s="56" t="s">
        <v>201</v>
      </c>
      <c r="B1" s="56"/>
      <c r="C1" s="56"/>
      <c r="D1" s="56"/>
      <c r="E1" s="56"/>
      <c r="F1" s="56"/>
    </row>
    <row r="2" spans="1:6" ht="11.25" customHeight="1" x14ac:dyDescent="0.25">
      <c r="A2" s="301" t="s">
        <v>202</v>
      </c>
      <c r="B2" s="301"/>
      <c r="C2" s="301"/>
      <c r="D2" s="301"/>
      <c r="E2" s="301"/>
      <c r="F2" s="301"/>
    </row>
    <row r="3" spans="1:6" ht="11.25" customHeight="1" x14ac:dyDescent="0.25">
      <c r="A3" s="56"/>
    </row>
    <row r="4" spans="1:6" s="23" customFormat="1" ht="45" x14ac:dyDescent="0.2">
      <c r="A4" s="170"/>
      <c r="B4" s="244" t="s">
        <v>203</v>
      </c>
      <c r="C4" s="244" t="s">
        <v>204</v>
      </c>
      <c r="D4" s="244" t="s">
        <v>205</v>
      </c>
      <c r="E4" s="244" t="s">
        <v>206</v>
      </c>
      <c r="F4" s="244" t="s">
        <v>207</v>
      </c>
    </row>
    <row r="5" spans="1:6" s="22" customFormat="1" ht="11.25" customHeight="1" x14ac:dyDescent="0.25">
      <c r="A5" s="303" t="str">
        <f>"Opening balance as at 1 July 2017"</f>
        <v>Opening balance as at 1 July 2017</v>
      </c>
      <c r="B5" s="155"/>
      <c r="C5" s="155"/>
      <c r="D5" s="155"/>
      <c r="E5" s="155"/>
      <c r="F5" s="155"/>
    </row>
    <row r="6" spans="1:6" ht="11.25" customHeight="1" x14ac:dyDescent="0.25">
      <c r="A6" s="114" t="s">
        <v>208</v>
      </c>
      <c r="B6" s="155"/>
      <c r="C6" s="155"/>
      <c r="D6" s="155"/>
      <c r="E6" s="155"/>
      <c r="F6" s="155"/>
    </row>
    <row r="7" spans="1:6" ht="11.25" customHeight="1" x14ac:dyDescent="0.25">
      <c r="A7" s="115" t="s">
        <v>209</v>
      </c>
      <c r="B7" s="155">
        <v>-235316</v>
      </c>
      <c r="C7" s="155">
        <v>17137</v>
      </c>
      <c r="D7" s="155">
        <v>0</v>
      </c>
      <c r="E7" s="155">
        <v>364970</v>
      </c>
      <c r="F7" s="155">
        <f>SUM(B7:E7)</f>
        <v>146791</v>
      </c>
    </row>
    <row r="8" spans="1:6" ht="11.25" customHeight="1" x14ac:dyDescent="0.25">
      <c r="A8" s="113" t="s">
        <v>68</v>
      </c>
      <c r="B8" s="107">
        <f>SUM(B6:B7)</f>
        <v>-235316</v>
      </c>
      <c r="C8" s="107">
        <f>SUM(C6:C7)</f>
        <v>17137</v>
      </c>
      <c r="D8" s="107">
        <f>SUM(D6:D7)</f>
        <v>0</v>
      </c>
      <c r="E8" s="107">
        <f>SUM(E6:E7)</f>
        <v>364970</v>
      </c>
      <c r="F8" s="107">
        <f>SUM(F6:F7)</f>
        <v>146791</v>
      </c>
    </row>
    <row r="9" spans="1:6" x14ac:dyDescent="0.25">
      <c r="A9" s="100" t="s">
        <v>86</v>
      </c>
      <c r="B9" s="155"/>
      <c r="C9" s="155"/>
      <c r="D9" s="155"/>
      <c r="E9" s="155"/>
      <c r="F9" s="155"/>
    </row>
    <row r="10" spans="1:6" x14ac:dyDescent="0.25">
      <c r="A10" s="161" t="s">
        <v>117</v>
      </c>
      <c r="B10" s="155">
        <v>-35442</v>
      </c>
      <c r="C10" s="155">
        <v>0</v>
      </c>
      <c r="D10" s="155">
        <v>0</v>
      </c>
      <c r="E10" s="155">
        <v>0</v>
      </c>
      <c r="F10" s="155">
        <f>SUM(B10:E10)</f>
        <v>-35442</v>
      </c>
    </row>
    <row r="11" spans="1:6" x14ac:dyDescent="0.25">
      <c r="A11" s="303" t="s">
        <v>36</v>
      </c>
      <c r="B11" s="134">
        <f>SUM(B10:B10)</f>
        <v>-35442</v>
      </c>
      <c r="C11" s="134">
        <f>SUM(C10:C10)</f>
        <v>0</v>
      </c>
      <c r="D11" s="134">
        <f>SUM(D10:D10)</f>
        <v>0</v>
      </c>
      <c r="E11" s="134">
        <f>SUM(E10:E10)</f>
        <v>0</v>
      </c>
      <c r="F11" s="134">
        <f>SUM(F10:F10)</f>
        <v>-35442</v>
      </c>
    </row>
    <row r="12" spans="1:6" x14ac:dyDescent="0.25">
      <c r="A12" s="100" t="s">
        <v>69</v>
      </c>
      <c r="B12" s="304"/>
      <c r="C12" s="304"/>
      <c r="D12" s="304"/>
      <c r="E12" s="304"/>
      <c r="F12" s="304"/>
    </row>
    <row r="13" spans="1:6" x14ac:dyDescent="0.25">
      <c r="A13" s="302" t="s">
        <v>94</v>
      </c>
      <c r="B13" s="155"/>
      <c r="C13" s="155"/>
      <c r="D13" s="155"/>
      <c r="E13" s="155"/>
      <c r="F13" s="155"/>
    </row>
    <row r="14" spans="1:6" customFormat="1" ht="11.25" customHeight="1" x14ac:dyDescent="0.25">
      <c r="A14" s="115" t="s">
        <v>102</v>
      </c>
      <c r="B14" s="155">
        <v>0</v>
      </c>
      <c r="C14" s="155">
        <v>0</v>
      </c>
      <c r="D14" s="155">
        <v>0</v>
      </c>
      <c r="E14" s="155">
        <v>22185</v>
      </c>
      <c r="F14" s="155">
        <f t="shared" ref="F14:F16" si="0">SUM(B14:E14)</f>
        <v>22185</v>
      </c>
    </row>
    <row r="15" spans="1:6" x14ac:dyDescent="0.25">
      <c r="A15" s="164" t="s">
        <v>118</v>
      </c>
      <c r="B15" s="155">
        <v>0</v>
      </c>
      <c r="C15" s="155">
        <v>0</v>
      </c>
      <c r="D15" s="155">
        <v>0</v>
      </c>
      <c r="E15" s="155">
        <v>20868</v>
      </c>
      <c r="F15" s="116">
        <f t="shared" si="0"/>
        <v>20868</v>
      </c>
    </row>
    <row r="16" spans="1:6" ht="22.5" x14ac:dyDescent="0.25">
      <c r="A16" s="445" t="s">
        <v>272</v>
      </c>
      <c r="B16" s="107">
        <f>SUM(B13:B15)</f>
        <v>0</v>
      </c>
      <c r="C16" s="107">
        <f>SUM(C13:C15)</f>
        <v>0</v>
      </c>
      <c r="D16" s="107">
        <f>SUM(D13:D15)</f>
        <v>0</v>
      </c>
      <c r="E16" s="107">
        <f>SUM(E13:E15)</f>
        <v>43053</v>
      </c>
      <c r="F16" s="107">
        <f t="shared" si="0"/>
        <v>43053</v>
      </c>
    </row>
    <row r="17" spans="1:6" ht="22.5" x14ac:dyDescent="0.25">
      <c r="A17" s="444" t="s">
        <v>271</v>
      </c>
      <c r="B17" s="155"/>
      <c r="C17" s="155"/>
      <c r="D17" s="155"/>
      <c r="E17" s="155"/>
      <c r="F17" s="155">
        <f>SUM(B17:E17)</f>
        <v>0</v>
      </c>
    </row>
    <row r="18" spans="1:6" ht="22.5" x14ac:dyDescent="0.2">
      <c r="A18" s="162" t="s">
        <v>269</v>
      </c>
      <c r="B18" s="442">
        <f>B8+B11+B16+B17</f>
        <v>-270758</v>
      </c>
      <c r="C18" s="442">
        <f>C8+C11+C16+C17</f>
        <v>17137</v>
      </c>
      <c r="D18" s="442">
        <f>D8+D11+D16+D17</f>
        <v>0</v>
      </c>
      <c r="E18" s="442">
        <f>E8+E11+E16+E17</f>
        <v>408023</v>
      </c>
      <c r="F18" s="442">
        <f>F8+F11+F16+F17</f>
        <v>154402</v>
      </c>
    </row>
    <row r="19" spans="1:6" ht="22.5" x14ac:dyDescent="0.2">
      <c r="A19" s="350" t="s">
        <v>270</v>
      </c>
      <c r="B19" s="443">
        <f>B18</f>
        <v>-270758</v>
      </c>
      <c r="C19" s="443">
        <f>C18</f>
        <v>17137</v>
      </c>
      <c r="D19" s="443">
        <f>D18</f>
        <v>0</v>
      </c>
      <c r="E19" s="443">
        <f>E18</f>
        <v>408023</v>
      </c>
      <c r="F19" s="443">
        <f>F18</f>
        <v>154402</v>
      </c>
    </row>
    <row r="20" spans="1:6" ht="11.25" customHeight="1" x14ac:dyDescent="0.25">
      <c r="A20" s="463" t="s">
        <v>152</v>
      </c>
      <c r="B20" s="463"/>
      <c r="C20" s="463"/>
      <c r="D20" s="463"/>
      <c r="E20" s="463"/>
      <c r="F20" s="463"/>
    </row>
    <row r="21" spans="1:6" ht="11.25" customHeight="1" x14ac:dyDescent="0.25">
      <c r="A21" s="58"/>
      <c r="B21" s="11"/>
      <c r="C21" s="11"/>
      <c r="D21" s="11"/>
      <c r="E21" s="11"/>
      <c r="F21" s="11"/>
    </row>
    <row r="22" spans="1:6" ht="11.25" customHeight="1" x14ac:dyDescent="0.25">
      <c r="A22" s="173"/>
      <c r="B22" s="61"/>
      <c r="C22" s="61"/>
      <c r="D22" s="61"/>
      <c r="E22" s="61"/>
      <c r="F22" s="11"/>
    </row>
    <row r="23" spans="1:6" ht="11.25" customHeight="1" x14ac:dyDescent="0.25">
      <c r="A23" s="57"/>
      <c r="B23" s="61"/>
      <c r="C23" s="61"/>
      <c r="D23" s="61"/>
      <c r="E23" s="61"/>
      <c r="F23" s="11"/>
    </row>
    <row r="24" spans="1:6" ht="11.25" customHeight="1" x14ac:dyDescent="0.25">
      <c r="A24" s="59"/>
      <c r="B24" s="24"/>
      <c r="C24" s="24"/>
      <c r="D24" s="24"/>
    </row>
  </sheetData>
  <mergeCells count="1">
    <mergeCell ref="A20:F20"/>
  </mergeCells>
  <pageMargins left="1.4566929133858268" right="1.4566929133858268" top="0.98425196850393704" bottom="1.0629921259842521" header="0.51181102362204722" footer="0.51181102362204722"/>
  <pageSetup paperSize="9" scale="95" orientation="portrait" cellComments="asDisplayed" r:id="rId1"/>
  <headerFooter alignWithMargins="0"/>
  <ignoredErrors>
    <ignoredError sqref="F18"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H32"/>
  <sheetViews>
    <sheetView showGridLines="0" zoomScaleNormal="100" zoomScaleSheetLayoutView="100" workbookViewId="0"/>
  </sheetViews>
  <sheetFormatPr defaultColWidth="8" defaultRowHeight="11.25" customHeight="1" x14ac:dyDescent="0.25"/>
  <cols>
    <col min="1" max="1" width="29.7109375" style="14" customWidth="1"/>
    <col min="2" max="6" width="7.85546875" style="14" customWidth="1"/>
    <col min="7" max="7" width="8.28515625" style="14" customWidth="1"/>
    <col min="8" max="8" width="7.85546875" style="14" customWidth="1"/>
    <col min="9" max="16384" width="8" style="14"/>
  </cols>
  <sheetData>
    <row r="1" spans="1:8" ht="11.25" customHeight="1" x14ac:dyDescent="0.25">
      <c r="A1" s="66" t="s">
        <v>155</v>
      </c>
      <c r="B1" s="67"/>
      <c r="C1" s="67"/>
      <c r="D1" s="67"/>
      <c r="E1" s="67"/>
      <c r="F1" s="67"/>
      <c r="G1" s="67"/>
    </row>
    <row r="2" spans="1:8" ht="11.25" customHeight="1" x14ac:dyDescent="0.25">
      <c r="A2" s="19"/>
    </row>
    <row r="3" spans="1:8" ht="45.2" customHeight="1" x14ac:dyDescent="0.2">
      <c r="A3" s="165"/>
      <c r="B3" s="245" t="s">
        <v>189</v>
      </c>
      <c r="C3" s="246" t="s">
        <v>196</v>
      </c>
      <c r="D3" s="245" t="s">
        <v>197</v>
      </c>
      <c r="E3" s="245" t="s">
        <v>198</v>
      </c>
      <c r="F3" s="245" t="s">
        <v>199</v>
      </c>
    </row>
    <row r="4" spans="1:8" ht="11.25" customHeight="1" x14ac:dyDescent="0.25">
      <c r="A4" s="157" t="s">
        <v>60</v>
      </c>
      <c r="B4" s="155"/>
      <c r="C4" s="156"/>
      <c r="D4" s="155"/>
      <c r="E4" s="155"/>
      <c r="F4" s="155"/>
    </row>
    <row r="5" spans="1:8" ht="11.25" customHeight="1" x14ac:dyDescent="0.25">
      <c r="A5" s="92" t="s">
        <v>61</v>
      </c>
      <c r="B5" s="155"/>
      <c r="C5" s="156"/>
      <c r="D5" s="155"/>
      <c r="E5" s="155"/>
      <c r="F5" s="155"/>
    </row>
    <row r="6" spans="1:8" ht="11.25" customHeight="1" x14ac:dyDescent="0.25">
      <c r="A6" s="160" t="s">
        <v>6</v>
      </c>
      <c r="B6" s="155"/>
      <c r="C6" s="156"/>
      <c r="D6" s="155"/>
      <c r="E6" s="155"/>
      <c r="F6" s="155"/>
    </row>
    <row r="7" spans="1:8" ht="11.25" customHeight="1" x14ac:dyDescent="0.25">
      <c r="A7" s="160" t="s">
        <v>119</v>
      </c>
      <c r="B7" s="155">
        <v>306930</v>
      </c>
      <c r="C7" s="156">
        <v>352218</v>
      </c>
      <c r="D7" s="155">
        <v>344784</v>
      </c>
      <c r="E7" s="155">
        <v>326372</v>
      </c>
      <c r="F7" s="155">
        <v>319247</v>
      </c>
    </row>
    <row r="8" spans="1:8" ht="22.5" x14ac:dyDescent="0.25">
      <c r="A8" s="171" t="s">
        <v>273</v>
      </c>
      <c r="B8" s="155">
        <v>2189</v>
      </c>
      <c r="C8" s="156">
        <v>3698</v>
      </c>
      <c r="D8" s="155">
        <v>3662</v>
      </c>
      <c r="E8" s="155">
        <v>3720</v>
      </c>
      <c r="F8" s="155">
        <v>3720</v>
      </c>
    </row>
    <row r="9" spans="1:8" x14ac:dyDescent="0.25">
      <c r="A9" s="160" t="s">
        <v>81</v>
      </c>
      <c r="B9" s="155">
        <v>13432</v>
      </c>
      <c r="C9" s="156">
        <v>0</v>
      </c>
      <c r="D9" s="155">
        <v>0</v>
      </c>
      <c r="E9" s="155">
        <v>0</v>
      </c>
      <c r="F9" s="155">
        <v>0</v>
      </c>
    </row>
    <row r="10" spans="1:8" ht="11.25" customHeight="1" x14ac:dyDescent="0.25">
      <c r="A10" s="160" t="s">
        <v>3</v>
      </c>
      <c r="B10" s="155">
        <v>3829</v>
      </c>
      <c r="C10" s="156">
        <v>4500</v>
      </c>
      <c r="D10" s="155">
        <v>4500</v>
      </c>
      <c r="E10" s="155">
        <v>4500</v>
      </c>
      <c r="F10" s="155">
        <v>4500</v>
      </c>
    </row>
    <row r="11" spans="1:8" ht="11.25" customHeight="1" x14ac:dyDescent="0.25">
      <c r="A11" s="97" t="s">
        <v>62</v>
      </c>
      <c r="B11" s="107">
        <f>SUM(B6:B10)</f>
        <v>326380</v>
      </c>
      <c r="C11" s="108">
        <f>SUM(C6:C10)</f>
        <v>360416</v>
      </c>
      <c r="D11" s="107">
        <f>SUM(D6:D10)</f>
        <v>352946</v>
      </c>
      <c r="E11" s="107">
        <f>SUM(E6:E10)</f>
        <v>334592</v>
      </c>
      <c r="F11" s="107">
        <f>SUM(F6:F10)</f>
        <v>327467</v>
      </c>
    </row>
    <row r="12" spans="1:8" ht="11.25" customHeight="1" x14ac:dyDescent="0.25">
      <c r="A12" s="92" t="s">
        <v>63</v>
      </c>
      <c r="B12" s="155"/>
      <c r="C12" s="156"/>
      <c r="D12" s="155"/>
      <c r="E12" s="155"/>
      <c r="F12" s="155"/>
    </row>
    <row r="13" spans="1:8" ht="11.25" customHeight="1" x14ac:dyDescent="0.25">
      <c r="A13" s="160" t="s">
        <v>49</v>
      </c>
      <c r="B13" s="155">
        <v>202136</v>
      </c>
      <c r="C13" s="156">
        <v>226569</v>
      </c>
      <c r="D13" s="155">
        <v>234677</v>
      </c>
      <c r="E13" s="155">
        <v>237636</v>
      </c>
      <c r="F13" s="155">
        <v>235057</v>
      </c>
    </row>
    <row r="14" spans="1:8" ht="11.25" customHeight="1" x14ac:dyDescent="0.25">
      <c r="A14" s="160" t="s">
        <v>37</v>
      </c>
      <c r="B14" s="155">
        <v>140763</v>
      </c>
      <c r="C14" s="156">
        <v>130232</v>
      </c>
      <c r="D14" s="155">
        <v>105668</v>
      </c>
      <c r="E14" s="155">
        <v>95893</v>
      </c>
      <c r="F14" s="155">
        <v>90153</v>
      </c>
    </row>
    <row r="15" spans="1:8" ht="11.25" customHeight="1" x14ac:dyDescent="0.15">
      <c r="A15" s="160" t="s">
        <v>18</v>
      </c>
      <c r="B15" s="155">
        <v>7238</v>
      </c>
      <c r="C15" s="156">
        <v>4069</v>
      </c>
      <c r="D15" s="155">
        <v>3353</v>
      </c>
      <c r="E15" s="155">
        <v>1063</v>
      </c>
      <c r="F15" s="155">
        <v>2257</v>
      </c>
      <c r="H15" s="140"/>
    </row>
    <row r="16" spans="1:8" ht="11.25" customHeight="1" x14ac:dyDescent="0.15">
      <c r="A16" s="92" t="s">
        <v>65</v>
      </c>
      <c r="B16" s="158">
        <f>SUM(B13:B15)</f>
        <v>350137</v>
      </c>
      <c r="C16" s="159">
        <f>SUM(C13:C15)</f>
        <v>360870</v>
      </c>
      <c r="D16" s="158">
        <f>SUM(D13:D15)</f>
        <v>343698</v>
      </c>
      <c r="E16" s="158">
        <f>SUM(E13:E15)</f>
        <v>334592</v>
      </c>
      <c r="F16" s="158">
        <f>SUM(F13:F15)</f>
        <v>327467</v>
      </c>
      <c r="H16" s="138"/>
    </row>
    <row r="17" spans="1:7" ht="22.5" x14ac:dyDescent="0.2">
      <c r="A17" s="162" t="s">
        <v>275</v>
      </c>
      <c r="B17" s="330">
        <f>B11-B16</f>
        <v>-23757</v>
      </c>
      <c r="C17" s="331">
        <f>C11-C16</f>
        <v>-454</v>
      </c>
      <c r="D17" s="330">
        <f>D11-D16</f>
        <v>9248</v>
      </c>
      <c r="E17" s="330">
        <f>E11-E16</f>
        <v>0</v>
      </c>
      <c r="F17" s="330">
        <f>F11-F16</f>
        <v>0</v>
      </c>
    </row>
    <row r="18" spans="1:7" x14ac:dyDescent="0.25">
      <c r="A18" s="157" t="s">
        <v>66</v>
      </c>
      <c r="B18" s="155"/>
      <c r="C18" s="156"/>
      <c r="D18" s="155"/>
      <c r="E18" s="155"/>
      <c r="F18" s="155"/>
    </row>
    <row r="19" spans="1:7" x14ac:dyDescent="0.25">
      <c r="A19" s="157" t="s">
        <v>63</v>
      </c>
      <c r="B19" s="155"/>
      <c r="C19" s="156"/>
      <c r="D19" s="155"/>
      <c r="E19" s="155"/>
      <c r="F19" s="155"/>
    </row>
    <row r="20" spans="1:7" ht="22.5" x14ac:dyDescent="0.25">
      <c r="A20" s="171" t="s">
        <v>276</v>
      </c>
      <c r="B20" s="155">
        <v>35410</v>
      </c>
      <c r="C20" s="156">
        <v>42599</v>
      </c>
      <c r="D20" s="155">
        <v>35488</v>
      </c>
      <c r="E20" s="155">
        <v>20760</v>
      </c>
      <c r="F20" s="155">
        <v>20897</v>
      </c>
    </row>
    <row r="21" spans="1:7" x14ac:dyDescent="0.25">
      <c r="A21" s="97" t="s">
        <v>65</v>
      </c>
      <c r="B21" s="134">
        <f>SUM(B20:B20)</f>
        <v>35410</v>
      </c>
      <c r="C21" s="133">
        <f>SUM(C20:C20)</f>
        <v>42599</v>
      </c>
      <c r="D21" s="134">
        <f>SUM(D20:D20)</f>
        <v>35488</v>
      </c>
      <c r="E21" s="134">
        <f>SUM(E20:E20)</f>
        <v>20760</v>
      </c>
      <c r="F21" s="134">
        <f>SUM(F20:F20)</f>
        <v>20897</v>
      </c>
    </row>
    <row r="22" spans="1:7" ht="22.5" x14ac:dyDescent="0.2">
      <c r="A22" s="162" t="s">
        <v>277</v>
      </c>
      <c r="B22" s="328">
        <f>-B21</f>
        <v>-35410</v>
      </c>
      <c r="C22" s="329">
        <f>-C21</f>
        <v>-42599</v>
      </c>
      <c r="D22" s="328">
        <f>-D21</f>
        <v>-35488</v>
      </c>
      <c r="E22" s="328">
        <f>-E21</f>
        <v>-20760</v>
      </c>
      <c r="F22" s="328">
        <f>-F21</f>
        <v>-20897</v>
      </c>
    </row>
    <row r="23" spans="1:7" ht="11.25" customHeight="1" x14ac:dyDescent="0.25">
      <c r="A23" s="92" t="s">
        <v>67</v>
      </c>
      <c r="B23" s="155"/>
      <c r="C23" s="156"/>
      <c r="D23" s="155"/>
      <c r="E23" s="155"/>
      <c r="F23" s="155"/>
    </row>
    <row r="24" spans="1:7" ht="11.25" customHeight="1" x14ac:dyDescent="0.25">
      <c r="A24" s="92" t="s">
        <v>61</v>
      </c>
      <c r="B24" s="155"/>
      <c r="C24" s="156"/>
      <c r="D24" s="155"/>
      <c r="E24" s="155"/>
      <c r="F24" s="155"/>
    </row>
    <row r="25" spans="1:7" x14ac:dyDescent="0.25">
      <c r="A25" s="160" t="s">
        <v>57</v>
      </c>
      <c r="B25" s="155">
        <v>50665</v>
      </c>
      <c r="C25" s="156">
        <v>43053</v>
      </c>
      <c r="D25" s="155">
        <v>26240</v>
      </c>
      <c r="E25" s="155">
        <v>20760</v>
      </c>
      <c r="F25" s="155">
        <v>20897</v>
      </c>
    </row>
    <row r="26" spans="1:7" x14ac:dyDescent="0.25">
      <c r="A26" s="92" t="s">
        <v>62</v>
      </c>
      <c r="B26" s="107">
        <f>SUM(B25:B25)</f>
        <v>50665</v>
      </c>
      <c r="C26" s="108">
        <f>SUM(C25:C25)</f>
        <v>43053</v>
      </c>
      <c r="D26" s="107">
        <f>SUM(D25)</f>
        <v>26240</v>
      </c>
      <c r="E26" s="107">
        <f>SUM(E25)</f>
        <v>20760</v>
      </c>
      <c r="F26" s="107">
        <f>SUM(F25)</f>
        <v>20897</v>
      </c>
    </row>
    <row r="27" spans="1:7" ht="22.5" x14ac:dyDescent="0.2">
      <c r="A27" s="172" t="s">
        <v>278</v>
      </c>
      <c r="B27" s="179">
        <f>+B26</f>
        <v>50665</v>
      </c>
      <c r="C27" s="180">
        <f>+C26</f>
        <v>43053</v>
      </c>
      <c r="D27" s="179">
        <f>+D26</f>
        <v>26240</v>
      </c>
      <c r="E27" s="179">
        <f>+E26</f>
        <v>20760</v>
      </c>
      <c r="F27" s="179">
        <f>+F26</f>
        <v>20897</v>
      </c>
      <c r="G27" s="16"/>
    </row>
    <row r="28" spans="1:7" ht="22.5" customHeight="1" x14ac:dyDescent="0.2">
      <c r="A28" s="172" t="s">
        <v>274</v>
      </c>
      <c r="B28" s="179">
        <f>+B17+B22+B27</f>
        <v>-8502</v>
      </c>
      <c r="C28" s="180">
        <f>+C17+C22+C27</f>
        <v>0</v>
      </c>
      <c r="D28" s="179">
        <f>+D17+D22+D27</f>
        <v>0</v>
      </c>
      <c r="E28" s="179">
        <f>+E17+E22+E27</f>
        <v>0</v>
      </c>
      <c r="F28" s="179">
        <f>+F17+F22+F27</f>
        <v>0</v>
      </c>
      <c r="G28" s="16"/>
    </row>
    <row r="29" spans="1:7" ht="22.5" x14ac:dyDescent="0.25">
      <c r="A29" s="171" t="s">
        <v>120</v>
      </c>
      <c r="B29" s="155">
        <v>45701</v>
      </c>
      <c r="C29" s="156">
        <v>37199</v>
      </c>
      <c r="D29" s="155">
        <v>37199</v>
      </c>
      <c r="E29" s="155">
        <v>37199</v>
      </c>
      <c r="F29" s="155">
        <v>37199</v>
      </c>
      <c r="G29" s="16"/>
    </row>
    <row r="30" spans="1:7" ht="22.5" x14ac:dyDescent="0.2">
      <c r="A30" s="153" t="s">
        <v>279</v>
      </c>
      <c r="B30" s="332">
        <f>+B28+B29</f>
        <v>37199</v>
      </c>
      <c r="C30" s="334">
        <f>+C28+C29</f>
        <v>37199</v>
      </c>
      <c r="D30" s="332">
        <f>+D28+D29</f>
        <v>37199</v>
      </c>
      <c r="E30" s="332">
        <f>+E28+E29</f>
        <v>37199</v>
      </c>
      <c r="F30" s="332">
        <f>+F28+F29</f>
        <v>37199</v>
      </c>
    </row>
    <row r="31" spans="1:7" ht="11.25" customHeight="1" x14ac:dyDescent="0.25">
      <c r="A31" s="117"/>
      <c r="B31" s="117"/>
      <c r="C31" s="117"/>
      <c r="D31" s="117"/>
      <c r="E31" s="117"/>
      <c r="F31" s="117"/>
    </row>
    <row r="32" spans="1:7" ht="11.25" customHeight="1" x14ac:dyDescent="0.25">
      <c r="A32" s="463" t="s">
        <v>152</v>
      </c>
      <c r="B32" s="463"/>
      <c r="C32" s="463"/>
      <c r="D32" s="463"/>
      <c r="E32" s="463"/>
      <c r="F32" s="463"/>
    </row>
  </sheetData>
  <mergeCells count="1">
    <mergeCell ref="A32:F32"/>
  </mergeCells>
  <phoneticPr fontId="21"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zoomScaleNormal="100" zoomScaleSheetLayoutView="100" workbookViewId="0"/>
  </sheetViews>
  <sheetFormatPr defaultColWidth="9.140625" defaultRowHeight="11.25" customHeight="1" x14ac:dyDescent="0.25"/>
  <cols>
    <col min="1" max="1" width="30.5703125" style="44" customWidth="1"/>
    <col min="2" max="2" width="7.5703125" style="44" customWidth="1"/>
    <col min="3" max="6" width="7.5703125" style="45" customWidth="1"/>
    <col min="7" max="16384" width="9.140625" style="45"/>
  </cols>
  <sheetData>
    <row r="1" spans="1:6" ht="11.25" customHeight="1" x14ac:dyDescent="0.25">
      <c r="A1" s="41" t="s">
        <v>156</v>
      </c>
      <c r="B1" s="42"/>
      <c r="C1" s="43"/>
      <c r="D1" s="42"/>
      <c r="E1" s="42"/>
      <c r="F1" s="42"/>
    </row>
    <row r="2" spans="1:6" ht="11.25" customHeight="1" x14ac:dyDescent="0.25">
      <c r="A2" s="41"/>
      <c r="B2" s="42"/>
      <c r="C2" s="43"/>
      <c r="D2" s="42"/>
      <c r="E2" s="42"/>
      <c r="F2" s="42"/>
    </row>
    <row r="3" spans="1:6" ht="45.2" customHeight="1" x14ac:dyDescent="0.25">
      <c r="A3" s="176"/>
      <c r="B3" s="245" t="s">
        <v>189</v>
      </c>
      <c r="C3" s="246" t="s">
        <v>196</v>
      </c>
      <c r="D3" s="245" t="s">
        <v>197</v>
      </c>
      <c r="E3" s="245" t="s">
        <v>198</v>
      </c>
      <c r="F3" s="245" t="s">
        <v>199</v>
      </c>
    </row>
    <row r="4" spans="1:6" ht="11.25" customHeight="1" x14ac:dyDescent="0.25">
      <c r="A4" s="306" t="s">
        <v>107</v>
      </c>
      <c r="B4" s="75"/>
      <c r="C4" s="118"/>
      <c r="D4" s="75"/>
      <c r="E4" s="75"/>
      <c r="F4" s="75"/>
    </row>
    <row r="5" spans="1:6" ht="22.5" x14ac:dyDescent="0.25">
      <c r="A5" s="305" t="s">
        <v>280</v>
      </c>
      <c r="B5" s="75">
        <v>24095</v>
      </c>
      <c r="C5" s="118">
        <f>+'Table 3.4'!E15</f>
        <v>20868</v>
      </c>
      <c r="D5" s="75">
        <v>20741</v>
      </c>
      <c r="E5" s="75">
        <v>20760</v>
      </c>
      <c r="F5" s="75">
        <v>20897</v>
      </c>
    </row>
    <row r="6" spans="1:6" ht="11.25" customHeight="1" x14ac:dyDescent="0.25">
      <c r="A6" s="139" t="s">
        <v>216</v>
      </c>
      <c r="B6" s="75">
        <v>29449</v>
      </c>
      <c r="C6" s="118">
        <f>+'Table 3.4'!E14</f>
        <v>22185</v>
      </c>
      <c r="D6" s="75">
        <v>5499</v>
      </c>
      <c r="E6" s="75">
        <v>0</v>
      </c>
      <c r="F6" s="75">
        <v>0</v>
      </c>
    </row>
    <row r="7" spans="1:6" ht="11.25" customHeight="1" x14ac:dyDescent="0.25">
      <c r="A7" s="306" t="s">
        <v>85</v>
      </c>
      <c r="B7" s="450">
        <f>SUM(B5:B6)</f>
        <v>53544</v>
      </c>
      <c r="C7" s="451">
        <f>SUM(C5:C6)</f>
        <v>43053</v>
      </c>
      <c r="D7" s="450">
        <f>SUM(D5:D6)</f>
        <v>26240</v>
      </c>
      <c r="E7" s="450">
        <f>SUM(E5:E6)</f>
        <v>20760</v>
      </c>
      <c r="F7" s="450">
        <f>SUM(F5:F6)</f>
        <v>20897</v>
      </c>
    </row>
    <row r="8" spans="1:6" ht="11.25" customHeight="1" x14ac:dyDescent="0.25">
      <c r="A8" s="307" t="s">
        <v>108</v>
      </c>
      <c r="B8" s="75"/>
      <c r="C8" s="118"/>
      <c r="D8" s="75"/>
      <c r="E8" s="75"/>
      <c r="F8" s="75"/>
    </row>
    <row r="9" spans="1:6" ht="11.25" customHeight="1" x14ac:dyDescent="0.25">
      <c r="A9" s="308" t="s">
        <v>70</v>
      </c>
      <c r="B9" s="75">
        <v>53191</v>
      </c>
      <c r="C9" s="118">
        <v>41164</v>
      </c>
      <c r="D9" s="75">
        <v>25736</v>
      </c>
      <c r="E9" s="75">
        <v>15084</v>
      </c>
      <c r="F9" s="75">
        <v>20068</v>
      </c>
    </row>
    <row r="10" spans="1:6" ht="11.25" customHeight="1" x14ac:dyDescent="0.25">
      <c r="A10" s="308" t="s">
        <v>83</v>
      </c>
      <c r="B10" s="75">
        <v>353</v>
      </c>
      <c r="C10" s="118">
        <v>1889</v>
      </c>
      <c r="D10" s="75">
        <v>504</v>
      </c>
      <c r="E10" s="75">
        <v>5676</v>
      </c>
      <c r="F10" s="75">
        <v>829</v>
      </c>
    </row>
    <row r="11" spans="1:6" ht="11.25" customHeight="1" x14ac:dyDescent="0.25">
      <c r="A11" s="307" t="s">
        <v>82</v>
      </c>
      <c r="B11" s="450">
        <f>SUM(B9:B10)</f>
        <v>53544</v>
      </c>
      <c r="C11" s="451">
        <f>SUM(C9:C10)</f>
        <v>43053</v>
      </c>
      <c r="D11" s="450">
        <f>SUM(D9:D10)</f>
        <v>26240</v>
      </c>
      <c r="E11" s="450">
        <f>SUM(E9:E10)</f>
        <v>20760</v>
      </c>
      <c r="F11" s="450">
        <f>SUM(F9:F10)</f>
        <v>20897</v>
      </c>
    </row>
    <row r="12" spans="1:6" ht="22.5" x14ac:dyDescent="0.25">
      <c r="A12" s="446" t="s">
        <v>285</v>
      </c>
      <c r="B12" s="75"/>
      <c r="C12" s="118"/>
      <c r="D12" s="75"/>
      <c r="E12" s="75"/>
      <c r="F12" s="75"/>
    </row>
    <row r="13" spans="1:6" ht="11.25" customHeight="1" x14ac:dyDescent="0.25">
      <c r="A13" s="139" t="s">
        <v>219</v>
      </c>
      <c r="B13" s="75">
        <v>19614</v>
      </c>
      <c r="C13" s="118">
        <v>22185</v>
      </c>
      <c r="D13" s="75">
        <v>5499</v>
      </c>
      <c r="E13" s="75">
        <v>0</v>
      </c>
      <c r="F13" s="75">
        <v>0</v>
      </c>
    </row>
    <row r="14" spans="1:6" ht="22.5" x14ac:dyDescent="0.25">
      <c r="A14" s="305" t="s">
        <v>281</v>
      </c>
      <c r="B14" s="75">
        <v>23742</v>
      </c>
      <c r="C14" s="118">
        <v>18979</v>
      </c>
      <c r="D14" s="75">
        <v>20237</v>
      </c>
      <c r="E14" s="75">
        <v>20760</v>
      </c>
      <c r="F14" s="75">
        <v>20897</v>
      </c>
    </row>
    <row r="15" spans="1:6" ht="22.5" x14ac:dyDescent="0.25">
      <c r="A15" s="305" t="s">
        <v>282</v>
      </c>
      <c r="B15" s="75">
        <v>0</v>
      </c>
      <c r="C15" s="118">
        <v>1435</v>
      </c>
      <c r="D15" s="75">
        <v>9752</v>
      </c>
      <c r="E15" s="75">
        <v>0</v>
      </c>
      <c r="F15" s="75">
        <v>0</v>
      </c>
    </row>
    <row r="16" spans="1:6" ht="11.25" customHeight="1" x14ac:dyDescent="0.25">
      <c r="A16" s="306" t="s">
        <v>103</v>
      </c>
      <c r="B16" s="450">
        <f>SUM(B13:B15)</f>
        <v>43356</v>
      </c>
      <c r="C16" s="451">
        <f>SUM(C13:C15)</f>
        <v>42599</v>
      </c>
      <c r="D16" s="450">
        <f>SUM(D13:D15)</f>
        <v>35488</v>
      </c>
      <c r="E16" s="450">
        <f>SUM(E13:E15)</f>
        <v>20760</v>
      </c>
      <c r="F16" s="450">
        <f>SUM(F13:F15)</f>
        <v>20897</v>
      </c>
    </row>
    <row r="17" spans="1:12" ht="33.75" customHeight="1" x14ac:dyDescent="0.25">
      <c r="A17" s="309" t="s">
        <v>283</v>
      </c>
      <c r="B17" s="77"/>
      <c r="C17" s="118"/>
      <c r="D17" s="77"/>
      <c r="E17" s="77"/>
      <c r="F17" s="77"/>
    </row>
    <row r="18" spans="1:12" ht="11.25" customHeight="1" x14ac:dyDescent="0.25">
      <c r="A18" s="310" t="s">
        <v>111</v>
      </c>
      <c r="B18" s="76">
        <f>B16</f>
        <v>43356</v>
      </c>
      <c r="C18" s="118">
        <f>C16</f>
        <v>42599</v>
      </c>
      <c r="D18" s="76">
        <f>D16</f>
        <v>35488</v>
      </c>
      <c r="E18" s="76">
        <f>E16</f>
        <v>20760</v>
      </c>
      <c r="F18" s="76">
        <f>F16</f>
        <v>20897</v>
      </c>
    </row>
    <row r="19" spans="1:12" ht="22.5" x14ac:dyDescent="0.25">
      <c r="A19" s="311" t="s">
        <v>284</v>
      </c>
      <c r="B19" s="452">
        <f>SUM(B18:B18)</f>
        <v>43356</v>
      </c>
      <c r="C19" s="453">
        <f>SUM(C18:C18)</f>
        <v>42599</v>
      </c>
      <c r="D19" s="452">
        <f>SUM(D18:D18)</f>
        <v>35488</v>
      </c>
      <c r="E19" s="452">
        <f>SUM(E18:E18)</f>
        <v>20760</v>
      </c>
      <c r="F19" s="452">
        <f>SUM(F18:F18)</f>
        <v>20897</v>
      </c>
    </row>
    <row r="21" spans="1:12" ht="11.25" customHeight="1" x14ac:dyDescent="0.25">
      <c r="A21" s="464" t="s">
        <v>319</v>
      </c>
      <c r="B21" s="464"/>
      <c r="C21" s="464"/>
      <c r="D21" s="464"/>
      <c r="E21" s="464"/>
      <c r="F21" s="464"/>
      <c r="G21" s="455"/>
      <c r="H21" s="455"/>
      <c r="I21" s="455"/>
      <c r="J21" s="455"/>
      <c r="K21" s="455"/>
      <c r="L21" s="455"/>
    </row>
    <row r="22" spans="1:12" ht="22.5" customHeight="1" x14ac:dyDescent="0.25">
      <c r="A22" s="464" t="s">
        <v>320</v>
      </c>
      <c r="B22" s="464"/>
      <c r="C22" s="464"/>
      <c r="D22" s="464"/>
      <c r="E22" s="464"/>
      <c r="F22" s="464"/>
      <c r="G22" s="455"/>
      <c r="H22" s="455"/>
      <c r="I22" s="455"/>
      <c r="J22" s="455"/>
      <c r="K22" s="455"/>
      <c r="L22" s="455"/>
    </row>
    <row r="23" spans="1:12" ht="11.25" customHeight="1" x14ac:dyDescent="0.25">
      <c r="A23" s="464" t="s">
        <v>121</v>
      </c>
      <c r="B23" s="464"/>
      <c r="C23" s="464"/>
      <c r="D23" s="464"/>
      <c r="E23" s="464"/>
      <c r="F23" s="464"/>
      <c r="G23" s="455"/>
      <c r="H23" s="455"/>
      <c r="I23" s="455"/>
      <c r="J23" s="455"/>
      <c r="K23" s="455"/>
      <c r="L23" s="455"/>
    </row>
    <row r="24" spans="1:12" ht="11.25" customHeight="1" x14ac:dyDescent="0.25">
      <c r="A24" s="42" t="s">
        <v>321</v>
      </c>
      <c r="B24" s="42"/>
      <c r="C24" s="455"/>
      <c r="D24" s="455"/>
      <c r="E24" s="455"/>
      <c r="F24" s="455"/>
      <c r="G24" s="455"/>
      <c r="H24" s="455"/>
      <c r="I24" s="455"/>
      <c r="J24" s="455"/>
      <c r="K24" s="455"/>
      <c r="L24" s="455"/>
    </row>
    <row r="25" spans="1:12" ht="11.25" customHeight="1" x14ac:dyDescent="0.25">
      <c r="A25" s="46" t="s">
        <v>322</v>
      </c>
      <c r="B25" s="42"/>
      <c r="C25" s="455"/>
      <c r="D25" s="455"/>
      <c r="E25" s="455"/>
      <c r="F25" s="455"/>
      <c r="G25" s="455"/>
      <c r="H25" s="455"/>
      <c r="I25" s="455"/>
      <c r="J25" s="455"/>
      <c r="K25" s="455"/>
      <c r="L25" s="455"/>
    </row>
    <row r="26" spans="1:12" ht="11.25" customHeight="1" x14ac:dyDescent="0.25">
      <c r="A26" s="42" t="s">
        <v>152</v>
      </c>
      <c r="B26" s="42"/>
      <c r="C26" s="455"/>
      <c r="D26" s="455"/>
      <c r="E26" s="455"/>
      <c r="F26" s="455"/>
      <c r="G26" s="455"/>
      <c r="H26" s="455"/>
      <c r="I26" s="455"/>
      <c r="J26" s="455"/>
      <c r="K26" s="455"/>
      <c r="L26" s="455"/>
    </row>
    <row r="27" spans="1:12" ht="11.25" customHeight="1" x14ac:dyDescent="0.25">
      <c r="A27" s="42"/>
      <c r="B27" s="42"/>
      <c r="C27" s="455"/>
      <c r="D27" s="455"/>
      <c r="E27" s="455"/>
      <c r="F27" s="455"/>
      <c r="G27" s="455"/>
      <c r="H27" s="455"/>
      <c r="I27" s="455"/>
      <c r="J27" s="455"/>
      <c r="K27" s="455"/>
      <c r="L27" s="455"/>
    </row>
  </sheetData>
  <mergeCells count="3">
    <mergeCell ref="A21:F21"/>
    <mergeCell ref="A22:F22"/>
    <mergeCell ref="A23:F23"/>
  </mergeCells>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zoomScaleNormal="100" zoomScaleSheetLayoutView="93" workbookViewId="0"/>
  </sheetViews>
  <sheetFormatPr defaultColWidth="9.140625" defaultRowHeight="12.75" x14ac:dyDescent="0.2"/>
  <cols>
    <col min="1" max="1" width="32.140625" style="27" customWidth="1"/>
    <col min="2" max="4" width="9.140625" style="27" customWidth="1"/>
    <col min="5" max="5" width="9.140625" style="29" customWidth="1"/>
    <col min="6" max="6" width="3.85546875" style="27" customWidth="1"/>
    <col min="7" max="16384" width="9.140625" style="27"/>
  </cols>
  <sheetData>
    <row r="1" spans="1:6" x14ac:dyDescent="0.2">
      <c r="A1" s="68" t="s">
        <v>323</v>
      </c>
      <c r="B1" s="9"/>
      <c r="C1" s="9"/>
      <c r="D1" s="9"/>
      <c r="E1" s="26"/>
    </row>
    <row r="2" spans="1:6" x14ac:dyDescent="0.2">
      <c r="A2" s="9"/>
      <c r="B2" s="9"/>
      <c r="C2" s="9"/>
      <c r="D2" s="9"/>
      <c r="E2" s="26"/>
    </row>
    <row r="3" spans="1:6" s="25" customFormat="1" ht="11.25" customHeight="1" x14ac:dyDescent="0.2">
      <c r="A3" s="3"/>
      <c r="B3" s="344"/>
      <c r="C3" s="344"/>
      <c r="D3" s="344"/>
      <c r="E3" s="344"/>
      <c r="F3" s="28"/>
    </row>
    <row r="4" spans="1:6" s="40" customFormat="1" ht="54.95" customHeight="1" x14ac:dyDescent="0.2">
      <c r="A4" s="312"/>
      <c r="B4" s="313" t="s">
        <v>210</v>
      </c>
      <c r="C4" s="313" t="s">
        <v>211</v>
      </c>
      <c r="D4" s="313" t="s">
        <v>212</v>
      </c>
      <c r="E4" s="313" t="s">
        <v>213</v>
      </c>
      <c r="F4" s="38"/>
    </row>
    <row r="5" spans="1:6" s="39" customFormat="1" ht="10.9" customHeight="1" x14ac:dyDescent="0.2">
      <c r="A5" s="289" t="s">
        <v>214</v>
      </c>
      <c r="B5" s="314"/>
      <c r="C5" s="314"/>
      <c r="D5" s="314"/>
      <c r="E5" s="315"/>
      <c r="F5" s="5"/>
    </row>
    <row r="6" spans="1:6" s="39" customFormat="1" ht="10.9" customHeight="1" x14ac:dyDescent="0.2">
      <c r="A6" s="291" t="s">
        <v>71</v>
      </c>
      <c r="B6" s="314">
        <v>90385</v>
      </c>
      <c r="C6" s="314">
        <v>61204</v>
      </c>
      <c r="D6" s="314">
        <v>307121</v>
      </c>
      <c r="E6" s="315">
        <f>SUM(B6:D6)</f>
        <v>458710</v>
      </c>
      <c r="F6" s="5"/>
    </row>
    <row r="7" spans="1:6" s="39" customFormat="1" ht="21.6" customHeight="1" x14ac:dyDescent="0.2">
      <c r="A7" s="292" t="s">
        <v>286</v>
      </c>
      <c r="B7" s="314">
        <v>-56718</v>
      </c>
      <c r="C7" s="314">
        <v>-36440</v>
      </c>
      <c r="D7" s="314">
        <v>-228875</v>
      </c>
      <c r="E7" s="315">
        <f>SUM(B7:D7)</f>
        <v>-322033</v>
      </c>
      <c r="F7" s="5"/>
    </row>
    <row r="8" spans="1:6" s="39" customFormat="1" ht="10.9" customHeight="1" x14ac:dyDescent="0.2">
      <c r="A8" s="290" t="s">
        <v>72</v>
      </c>
      <c r="B8" s="316">
        <f t="shared" ref="B8:D8" si="0">SUM(B6:B7)</f>
        <v>33667</v>
      </c>
      <c r="C8" s="316">
        <f t="shared" si="0"/>
        <v>24764</v>
      </c>
      <c r="D8" s="316">
        <f t="shared" si="0"/>
        <v>78246</v>
      </c>
      <c r="E8" s="316">
        <f>SUM(B8:D8)</f>
        <v>136677</v>
      </c>
      <c r="F8" s="5"/>
    </row>
    <row r="9" spans="1:6" s="39" customFormat="1" ht="10.9" customHeight="1" x14ac:dyDescent="0.2">
      <c r="A9" s="290" t="s">
        <v>73</v>
      </c>
      <c r="B9" s="314"/>
      <c r="C9" s="314"/>
      <c r="D9" s="314"/>
      <c r="E9" s="315"/>
      <c r="F9" s="5"/>
    </row>
    <row r="10" spans="1:6" s="39" customFormat="1" ht="21.6" customHeight="1" x14ac:dyDescent="0.2">
      <c r="A10" s="318" t="s">
        <v>287</v>
      </c>
      <c r="B10" s="314"/>
      <c r="C10" s="314"/>
      <c r="D10" s="314"/>
      <c r="E10" s="315"/>
      <c r="F10" s="5"/>
    </row>
    <row r="11" spans="1:6" s="39" customFormat="1" ht="11.25" x14ac:dyDescent="0.2">
      <c r="A11" s="319" t="s">
        <v>218</v>
      </c>
      <c r="B11" s="314">
        <v>5900</v>
      </c>
      <c r="C11" s="314">
        <v>600</v>
      </c>
      <c r="D11" s="314">
        <v>36099</v>
      </c>
      <c r="E11" s="315">
        <f>SUM(B11:D11)</f>
        <v>42599</v>
      </c>
      <c r="F11" s="5"/>
    </row>
    <row r="12" spans="1:6" s="39" customFormat="1" ht="11.25" x14ac:dyDescent="0.2">
      <c r="A12" s="318" t="s">
        <v>88</v>
      </c>
      <c r="B12" s="317">
        <f>SUM(B11:B11)</f>
        <v>5900</v>
      </c>
      <c r="C12" s="317">
        <f>SUM(C11:C11)</f>
        <v>600</v>
      </c>
      <c r="D12" s="317">
        <f>SUM(D11:D11)</f>
        <v>36099</v>
      </c>
      <c r="E12" s="317">
        <f>SUM(B12:D12)</f>
        <v>42599</v>
      </c>
      <c r="F12" s="5"/>
    </row>
    <row r="13" spans="1:6" s="39" customFormat="1" ht="10.9" customHeight="1" x14ac:dyDescent="0.2">
      <c r="A13" s="318" t="s">
        <v>74</v>
      </c>
      <c r="B13" s="317"/>
      <c r="C13" s="317"/>
      <c r="D13" s="317"/>
      <c r="E13" s="317"/>
      <c r="F13" s="5"/>
    </row>
    <row r="14" spans="1:6" s="39" customFormat="1" ht="11.25" x14ac:dyDescent="0.2">
      <c r="A14" s="319" t="s">
        <v>75</v>
      </c>
      <c r="B14" s="314">
        <v>-8305</v>
      </c>
      <c r="C14" s="314">
        <v>-5840</v>
      </c>
      <c r="D14" s="314">
        <v>-24650</v>
      </c>
      <c r="E14" s="315">
        <f>SUM(B14:D14)</f>
        <v>-38795</v>
      </c>
      <c r="F14" s="5"/>
    </row>
    <row r="15" spans="1:6" s="39" customFormat="1" ht="11.25" x14ac:dyDescent="0.2">
      <c r="A15" s="318" t="s">
        <v>112</v>
      </c>
      <c r="B15" s="317">
        <f>SUM(B14:B14)</f>
        <v>-8305</v>
      </c>
      <c r="C15" s="317">
        <f>SUM(C14:C14)</f>
        <v>-5840</v>
      </c>
      <c r="D15" s="317">
        <f>SUM(D14:D14)</f>
        <v>-24650</v>
      </c>
      <c r="E15" s="317">
        <f>SUM(B15:D15)</f>
        <v>-38795</v>
      </c>
      <c r="F15" s="5"/>
    </row>
    <row r="16" spans="1:6" s="39" customFormat="1" ht="10.9" customHeight="1" x14ac:dyDescent="0.2">
      <c r="A16" s="290" t="s">
        <v>215</v>
      </c>
      <c r="B16" s="314"/>
      <c r="C16" s="314"/>
      <c r="D16" s="314"/>
      <c r="E16" s="315"/>
      <c r="F16" s="5"/>
    </row>
    <row r="17" spans="1:5" s="39" customFormat="1" ht="10.9" customHeight="1" x14ac:dyDescent="0.2">
      <c r="A17" s="292" t="s">
        <v>76</v>
      </c>
      <c r="B17" s="314">
        <f>B6+B12+B15-B14</f>
        <v>96285</v>
      </c>
      <c r="C17" s="314">
        <f>C6+C12+C15-C14</f>
        <v>61804</v>
      </c>
      <c r="D17" s="314">
        <f>D6+D12+D15-D14</f>
        <v>343220</v>
      </c>
      <c r="E17" s="314">
        <f>SUM(B17:D17)</f>
        <v>501309</v>
      </c>
    </row>
    <row r="18" spans="1:5" s="39" customFormat="1" ht="21.6" customHeight="1" x14ac:dyDescent="0.2">
      <c r="A18" s="292" t="s">
        <v>288</v>
      </c>
      <c r="B18" s="314">
        <f>B7+B14</f>
        <v>-65023</v>
      </c>
      <c r="C18" s="314">
        <f>C7+C14</f>
        <v>-42280</v>
      </c>
      <c r="D18" s="314">
        <f>D7+D14</f>
        <v>-253525</v>
      </c>
      <c r="E18" s="314">
        <f>SUM(B18:D18)</f>
        <v>-360828</v>
      </c>
    </row>
    <row r="19" spans="1:5" ht="10.9" customHeight="1" x14ac:dyDescent="0.2">
      <c r="A19" s="320" t="s">
        <v>77</v>
      </c>
      <c r="B19" s="454">
        <f t="shared" ref="B19:D19" si="1">SUM(B17:B18)</f>
        <v>31262</v>
      </c>
      <c r="C19" s="454">
        <f t="shared" si="1"/>
        <v>19524</v>
      </c>
      <c r="D19" s="454">
        <f t="shared" si="1"/>
        <v>89695</v>
      </c>
      <c r="E19" s="454">
        <f>SUM(B19:D19)</f>
        <v>140481</v>
      </c>
    </row>
    <row r="20" spans="1:5" x14ac:dyDescent="0.2">
      <c r="A20" s="119"/>
      <c r="B20" s="119"/>
      <c r="C20" s="119"/>
      <c r="D20" s="119"/>
      <c r="E20" s="119"/>
    </row>
    <row r="21" spans="1:5" ht="37.5" customHeight="1" x14ac:dyDescent="0.25">
      <c r="A21" s="466" t="s">
        <v>220</v>
      </c>
      <c r="B21" s="457"/>
      <c r="C21" s="457"/>
      <c r="D21" s="457"/>
      <c r="E21" s="457"/>
    </row>
    <row r="22" spans="1:5" x14ac:dyDescent="0.2">
      <c r="A22" s="465" t="s">
        <v>152</v>
      </c>
      <c r="B22" s="465"/>
      <c r="C22" s="465"/>
      <c r="D22" s="465"/>
      <c r="E22" s="465"/>
    </row>
    <row r="23" spans="1:5" ht="10.5" customHeight="1" x14ac:dyDescent="0.2">
      <c r="B23" s="13"/>
      <c r="C23" s="12"/>
      <c r="D23" s="30"/>
      <c r="E23" s="31"/>
    </row>
  </sheetData>
  <mergeCells count="2">
    <mergeCell ref="A22:E22"/>
    <mergeCell ref="A21:E21"/>
  </mergeCells>
  <pageMargins left="1.4566929133858268" right="1.4566929133858268" top="0.98425196850393704" bottom="1.0629921259842521" header="0.51181102362204722" footer="0.51181102362204722"/>
  <pageSetup paperSize="9" scale="84" fitToHeight="99" orientation="landscape" cellComments="asDisplayed"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showGridLines="0" zoomScaleNormal="100" zoomScaleSheetLayoutView="100" workbookViewId="0">
      <selection sqref="A1:F1"/>
    </sheetView>
  </sheetViews>
  <sheetFormatPr defaultColWidth="8" defaultRowHeight="11.25" customHeight="1" x14ac:dyDescent="0.25"/>
  <cols>
    <col min="1" max="1" width="25.7109375" style="69" customWidth="1"/>
    <col min="2" max="2" width="8" style="69" customWidth="1"/>
    <col min="3" max="3" width="8.42578125" style="69" bestFit="1" customWidth="1"/>
    <col min="4" max="6" width="9" style="69" bestFit="1" customWidth="1"/>
    <col min="7" max="16384" width="8" style="69"/>
  </cols>
  <sheetData>
    <row r="1" spans="1:6" ht="29.25" customHeight="1" x14ac:dyDescent="0.25">
      <c r="A1" s="467" t="s">
        <v>157</v>
      </c>
      <c r="B1" s="467"/>
      <c r="C1" s="467"/>
      <c r="D1" s="467"/>
      <c r="E1" s="467"/>
      <c r="F1" s="467"/>
    </row>
    <row r="2" spans="1:6" ht="11.25" customHeight="1" x14ac:dyDescent="0.25">
      <c r="A2" s="71"/>
    </row>
    <row r="3" spans="1:6" ht="45" customHeight="1" x14ac:dyDescent="0.2">
      <c r="A3" s="165"/>
      <c r="B3" s="245" t="s">
        <v>189</v>
      </c>
      <c r="C3" s="246" t="s">
        <v>196</v>
      </c>
      <c r="D3" s="245" t="s">
        <v>197</v>
      </c>
      <c r="E3" s="245" t="s">
        <v>198</v>
      </c>
      <c r="F3" s="245" t="s">
        <v>199</v>
      </c>
    </row>
    <row r="4" spans="1:6" ht="22.5" x14ac:dyDescent="0.25">
      <c r="A4" s="172" t="s">
        <v>289</v>
      </c>
      <c r="B4" s="93"/>
      <c r="C4" s="94"/>
      <c r="D4" s="93"/>
      <c r="E4" s="93"/>
      <c r="F4" s="93"/>
    </row>
    <row r="5" spans="1:6" x14ac:dyDescent="0.25">
      <c r="A5" s="96" t="s">
        <v>37</v>
      </c>
      <c r="B5" s="93">
        <v>545</v>
      </c>
      <c r="C5" s="94">
        <v>574</v>
      </c>
      <c r="D5" s="93">
        <v>572</v>
      </c>
      <c r="E5" s="93">
        <v>571</v>
      </c>
      <c r="F5" s="93">
        <v>575</v>
      </c>
    </row>
    <row r="6" spans="1:6" x14ac:dyDescent="0.25">
      <c r="A6" s="95" t="s">
        <v>52</v>
      </c>
      <c r="B6" s="155">
        <v>3154</v>
      </c>
      <c r="C6" s="156">
        <v>3583</v>
      </c>
      <c r="D6" s="155">
        <v>4610</v>
      </c>
      <c r="E6" s="155">
        <v>4613</v>
      </c>
      <c r="F6" s="155">
        <v>4640</v>
      </c>
    </row>
    <row r="7" spans="1:6" x14ac:dyDescent="0.25">
      <c r="A7" s="95" t="s">
        <v>24</v>
      </c>
      <c r="B7" s="155">
        <v>3744</v>
      </c>
      <c r="C7" s="156">
        <v>5684</v>
      </c>
      <c r="D7" s="155">
        <v>5720</v>
      </c>
      <c r="E7" s="155">
        <v>6027</v>
      </c>
      <c r="F7" s="155">
        <v>6596</v>
      </c>
    </row>
    <row r="8" spans="1:6" ht="22.5" x14ac:dyDescent="0.25">
      <c r="A8" s="169" t="s">
        <v>290</v>
      </c>
      <c r="B8" s="155">
        <v>52993</v>
      </c>
      <c r="C8" s="156">
        <v>50812</v>
      </c>
      <c r="D8" s="155">
        <v>56907</v>
      </c>
      <c r="E8" s="155">
        <v>59267</v>
      </c>
      <c r="F8" s="155">
        <v>61308</v>
      </c>
    </row>
    <row r="9" spans="1:6" x14ac:dyDescent="0.25">
      <c r="A9" s="96" t="s">
        <v>38</v>
      </c>
      <c r="B9" s="155">
        <f>37934+2</f>
        <v>37936</v>
      </c>
      <c r="C9" s="156">
        <v>50687</v>
      </c>
      <c r="D9" s="155">
        <v>39143</v>
      </c>
      <c r="E9" s="155">
        <v>81078</v>
      </c>
      <c r="F9" s="155">
        <v>80983</v>
      </c>
    </row>
    <row r="10" spans="1:6" ht="22.35" customHeight="1" x14ac:dyDescent="0.2">
      <c r="A10" s="162" t="s">
        <v>291</v>
      </c>
      <c r="B10" s="328">
        <f>SUM(B5:B9)</f>
        <v>98372</v>
      </c>
      <c r="C10" s="329">
        <f>SUM(C5:C9)</f>
        <v>111340</v>
      </c>
      <c r="D10" s="328">
        <f>SUM(D5:D9)</f>
        <v>106952</v>
      </c>
      <c r="E10" s="328">
        <f>SUM(E5:E9)</f>
        <v>151556</v>
      </c>
      <c r="F10" s="328">
        <f>SUM(F5:F9)</f>
        <v>154102</v>
      </c>
    </row>
    <row r="11" spans="1:6" ht="11.25" customHeight="1" x14ac:dyDescent="0.25">
      <c r="A11" s="100" t="s">
        <v>105</v>
      </c>
      <c r="B11" s="93"/>
      <c r="C11" s="94"/>
      <c r="D11" s="93"/>
      <c r="E11" s="93"/>
      <c r="F11" s="93"/>
    </row>
    <row r="12" spans="1:6" ht="11.25" customHeight="1" x14ac:dyDescent="0.25">
      <c r="A12" s="92" t="s">
        <v>27</v>
      </c>
      <c r="B12" s="93"/>
      <c r="C12" s="94"/>
      <c r="D12" s="93"/>
      <c r="E12" s="93"/>
      <c r="F12" s="93"/>
    </row>
    <row r="13" spans="1:6" ht="11.25" customHeight="1" x14ac:dyDescent="0.25">
      <c r="A13" s="295" t="s">
        <v>97</v>
      </c>
      <c r="B13" s="93"/>
      <c r="C13" s="94"/>
      <c r="D13" s="93"/>
      <c r="E13" s="93"/>
      <c r="F13" s="93"/>
    </row>
    <row r="14" spans="1:6" x14ac:dyDescent="0.25">
      <c r="A14" s="322" t="s">
        <v>89</v>
      </c>
      <c r="B14" s="93"/>
      <c r="C14" s="94"/>
      <c r="D14" s="93"/>
      <c r="E14" s="93"/>
      <c r="F14" s="93"/>
    </row>
    <row r="15" spans="1:6" x14ac:dyDescent="0.25">
      <c r="A15" s="297" t="s">
        <v>106</v>
      </c>
      <c r="B15" s="155">
        <v>0</v>
      </c>
      <c r="C15" s="156">
        <v>766784</v>
      </c>
      <c r="D15" s="155">
        <v>837070</v>
      </c>
      <c r="E15" s="155">
        <v>864764</v>
      </c>
      <c r="F15" s="155">
        <v>894348</v>
      </c>
    </row>
    <row r="16" spans="1:6" ht="11.25" customHeight="1" x14ac:dyDescent="0.25">
      <c r="A16" s="323" t="s">
        <v>90</v>
      </c>
      <c r="B16" s="103">
        <f>SUM(B15:B15)</f>
        <v>0</v>
      </c>
      <c r="C16" s="104">
        <f>SUM(C15:C15)</f>
        <v>766784</v>
      </c>
      <c r="D16" s="103">
        <f>SUM(D15:D15)</f>
        <v>837070</v>
      </c>
      <c r="E16" s="103">
        <f>SUM(E15:E15)</f>
        <v>864764</v>
      </c>
      <c r="F16" s="103">
        <f>SUM(F15:F15)</f>
        <v>894348</v>
      </c>
    </row>
    <row r="17" spans="1:6" ht="11.25" customHeight="1" x14ac:dyDescent="0.25">
      <c r="A17" s="322" t="s">
        <v>91</v>
      </c>
      <c r="B17" s="98"/>
      <c r="C17" s="99"/>
      <c r="D17" s="98"/>
      <c r="E17" s="98"/>
      <c r="F17" s="98"/>
    </row>
    <row r="18" spans="1:6" ht="11.25" customHeight="1" x14ac:dyDescent="0.25">
      <c r="A18" s="299" t="s">
        <v>29</v>
      </c>
      <c r="B18" s="155">
        <v>920241</v>
      </c>
      <c r="C18" s="156">
        <v>185723</v>
      </c>
      <c r="D18" s="155">
        <v>188678</v>
      </c>
      <c r="E18" s="155">
        <v>193754</v>
      </c>
      <c r="F18" s="155">
        <v>198589</v>
      </c>
    </row>
    <row r="19" spans="1:6" s="73" customFormat="1" ht="22.5" x14ac:dyDescent="0.25">
      <c r="A19" s="391" t="s">
        <v>292</v>
      </c>
      <c r="B19" s="155">
        <v>77464</v>
      </c>
      <c r="C19" s="156">
        <v>66500</v>
      </c>
      <c r="D19" s="155">
        <v>51693</v>
      </c>
      <c r="E19" s="155">
        <v>115216</v>
      </c>
      <c r="F19" s="155">
        <v>115500</v>
      </c>
    </row>
    <row r="20" spans="1:6" x14ac:dyDescent="0.25">
      <c r="A20" s="297" t="s">
        <v>30</v>
      </c>
      <c r="B20" s="155">
        <v>0</v>
      </c>
      <c r="C20" s="156">
        <v>0</v>
      </c>
      <c r="D20" s="155">
        <v>232373</v>
      </c>
      <c r="E20" s="155">
        <v>231069</v>
      </c>
      <c r="F20" s="155">
        <v>243439</v>
      </c>
    </row>
    <row r="21" spans="1:6" ht="11.25" customHeight="1" x14ac:dyDescent="0.25">
      <c r="A21" s="324" t="s">
        <v>93</v>
      </c>
      <c r="B21" s="103">
        <f>SUM(B18:B20)</f>
        <v>997705</v>
      </c>
      <c r="C21" s="104">
        <f>SUM(C18:C20)</f>
        <v>252223</v>
      </c>
      <c r="D21" s="103">
        <f>SUM(D18:D20)</f>
        <v>472744</v>
      </c>
      <c r="E21" s="103">
        <f>SUM(E18:E20)</f>
        <v>540039</v>
      </c>
      <c r="F21" s="103">
        <f>SUM(F18:F20)</f>
        <v>557528</v>
      </c>
    </row>
    <row r="22" spans="1:6" ht="33.75" x14ac:dyDescent="0.2">
      <c r="A22" s="321" t="s">
        <v>293</v>
      </c>
      <c r="B22" s="328">
        <f>B16+B21</f>
        <v>997705</v>
      </c>
      <c r="C22" s="329">
        <f>C16+C21</f>
        <v>1019007</v>
      </c>
      <c r="D22" s="328">
        <f>D16+D21</f>
        <v>1309814</v>
      </c>
      <c r="E22" s="328">
        <f>E16+E21</f>
        <v>1404803</v>
      </c>
      <c r="F22" s="328">
        <f>F16+F21</f>
        <v>1451876</v>
      </c>
    </row>
    <row r="23" spans="1:6" ht="33.75" x14ac:dyDescent="0.2">
      <c r="A23" s="162" t="s">
        <v>294</v>
      </c>
      <c r="B23" s="330">
        <f>B22</f>
        <v>997705</v>
      </c>
      <c r="C23" s="331">
        <v>1019007</v>
      </c>
      <c r="D23" s="330">
        <v>1309814</v>
      </c>
      <c r="E23" s="330">
        <v>1404803</v>
      </c>
      <c r="F23" s="330">
        <v>1451876</v>
      </c>
    </row>
    <row r="24" spans="1:6" ht="22.5" x14ac:dyDescent="0.25">
      <c r="A24" s="172" t="s">
        <v>295</v>
      </c>
      <c r="B24" s="105">
        <f>B10-B23</f>
        <v>-899333</v>
      </c>
      <c r="C24" s="87">
        <v>-907667</v>
      </c>
      <c r="D24" s="105">
        <v>-1202862</v>
      </c>
      <c r="E24" s="105">
        <v>-1253247</v>
      </c>
      <c r="F24" s="105">
        <v>-1297774</v>
      </c>
    </row>
    <row r="25" spans="1:6" ht="11.25" customHeight="1" x14ac:dyDescent="0.25">
      <c r="A25" s="157" t="s">
        <v>237</v>
      </c>
      <c r="B25" s="107">
        <f>-B24</f>
        <v>899333</v>
      </c>
      <c r="C25" s="108">
        <v>907667</v>
      </c>
      <c r="D25" s="107">
        <v>1202862</v>
      </c>
      <c r="E25" s="107">
        <v>1253247</v>
      </c>
      <c r="F25" s="107">
        <v>1297774</v>
      </c>
    </row>
    <row r="26" spans="1:6" ht="33.75" x14ac:dyDescent="0.2">
      <c r="A26" s="325" t="s">
        <v>296</v>
      </c>
      <c r="B26" s="326">
        <f>B25</f>
        <v>899333</v>
      </c>
      <c r="C26" s="327">
        <v>907667</v>
      </c>
      <c r="D26" s="326">
        <v>1202862</v>
      </c>
      <c r="E26" s="326">
        <v>1253247</v>
      </c>
      <c r="F26" s="326">
        <v>1297774</v>
      </c>
    </row>
    <row r="27" spans="1:6" ht="11.25" customHeight="1" x14ac:dyDescent="0.25">
      <c r="A27" s="468" t="s">
        <v>152</v>
      </c>
      <c r="B27" s="468"/>
      <c r="C27" s="468"/>
      <c r="D27" s="468"/>
      <c r="E27" s="468"/>
      <c r="F27" s="468"/>
    </row>
    <row r="28" spans="1:6" ht="11.25" customHeight="1" x14ac:dyDescent="0.2">
      <c r="A28" s="37"/>
      <c r="B28" s="93"/>
      <c r="C28" s="109"/>
      <c r="D28" s="93"/>
      <c r="E28" s="93"/>
      <c r="F28" s="93"/>
    </row>
    <row r="29" spans="1:6" ht="11.25" customHeight="1" x14ac:dyDescent="0.2">
      <c r="A29" s="33"/>
      <c r="B29" s="93"/>
      <c r="C29" s="109"/>
      <c r="D29" s="93"/>
      <c r="E29" s="93"/>
      <c r="F29" s="93"/>
    </row>
    <row r="30" spans="1:6" ht="11.25" customHeight="1" x14ac:dyDescent="0.2">
      <c r="A30" s="34"/>
      <c r="B30" s="93"/>
      <c r="C30" s="109"/>
      <c r="D30" s="93"/>
      <c r="E30" s="93"/>
      <c r="F30" s="93"/>
    </row>
    <row r="31" spans="1:6" ht="11.25" customHeight="1" x14ac:dyDescent="0.2">
      <c r="A31" s="34"/>
      <c r="B31" s="93"/>
      <c r="C31" s="109"/>
      <c r="D31" s="93"/>
      <c r="E31" s="93"/>
      <c r="F31" s="93"/>
    </row>
    <row r="32" spans="1:6" ht="11.25" customHeight="1" x14ac:dyDescent="0.25">
      <c r="A32" s="32"/>
      <c r="B32" s="93"/>
      <c r="C32" s="109"/>
      <c r="D32" s="93"/>
      <c r="E32" s="93"/>
      <c r="F32" s="93"/>
    </row>
    <row r="33" spans="1:6" ht="11.25" customHeight="1" x14ac:dyDescent="0.25">
      <c r="A33" s="35"/>
      <c r="B33" s="93"/>
      <c r="C33" s="109"/>
      <c r="D33" s="93"/>
      <c r="E33" s="93"/>
      <c r="F33" s="93"/>
    </row>
    <row r="34" spans="1:6" ht="11.25" customHeight="1" x14ac:dyDescent="0.25">
      <c r="A34" s="36"/>
      <c r="B34" s="93"/>
      <c r="C34" s="109"/>
      <c r="D34" s="93"/>
      <c r="E34" s="93"/>
      <c r="F34" s="93"/>
    </row>
    <row r="35" spans="1:6" ht="11.25" customHeight="1" x14ac:dyDescent="0.25">
      <c r="A35" s="74"/>
      <c r="B35" s="72"/>
      <c r="C35" s="72"/>
      <c r="D35" s="72"/>
      <c r="E35" s="72"/>
      <c r="F35" s="72"/>
    </row>
    <row r="37" spans="1:6" ht="11.25" customHeight="1" x14ac:dyDescent="0.25">
      <c r="A37" s="70"/>
    </row>
    <row r="38" spans="1:6" ht="11.25" customHeight="1" x14ac:dyDescent="0.2">
      <c r="A38" s="47"/>
    </row>
  </sheetData>
  <mergeCells count="2">
    <mergeCell ref="A1:F1"/>
    <mergeCell ref="A27:F27"/>
  </mergeCells>
  <pageMargins left="1.4566929133858268" right="1.4566929133858268" top="0.98425196850393704" bottom="1.0629921259842521" header="0.51181102362204722" footer="0.51181102362204722"/>
  <pageSetup paperSize="9" scale="87" orientation="portrait" cellComments="asDisplayed"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F18"/>
  <sheetViews>
    <sheetView showGridLines="0" zoomScaleNormal="100" zoomScaleSheetLayoutView="100" workbookViewId="0">
      <selection sqref="A1:F1"/>
    </sheetView>
  </sheetViews>
  <sheetFormatPr defaultColWidth="8" defaultRowHeight="11.25" customHeight="1" x14ac:dyDescent="0.25"/>
  <cols>
    <col min="1" max="1" width="27.7109375" style="14" customWidth="1"/>
    <col min="2" max="6" width="8.28515625" style="14" customWidth="1"/>
    <col min="7" max="16384" width="8" style="14"/>
  </cols>
  <sheetData>
    <row r="1" spans="1:6" ht="27.75" customHeight="1" x14ac:dyDescent="0.25">
      <c r="A1" s="469" t="s">
        <v>158</v>
      </c>
      <c r="B1" s="469"/>
      <c r="C1" s="469"/>
      <c r="D1" s="469"/>
      <c r="E1" s="469"/>
      <c r="F1" s="469"/>
    </row>
    <row r="2" spans="1:6" ht="11.25" customHeight="1" x14ac:dyDescent="0.25">
      <c r="A2" s="19"/>
    </row>
    <row r="3" spans="1:6" ht="45" x14ac:dyDescent="0.2">
      <c r="A3" s="165"/>
      <c r="B3" s="245" t="s">
        <v>189</v>
      </c>
      <c r="C3" s="246" t="s">
        <v>196</v>
      </c>
      <c r="D3" s="245" t="s">
        <v>197</v>
      </c>
      <c r="E3" s="245" t="s">
        <v>198</v>
      </c>
      <c r="F3" s="245" t="s">
        <v>199</v>
      </c>
    </row>
    <row r="4" spans="1:6" ht="11.25" customHeight="1" x14ac:dyDescent="0.25">
      <c r="A4" s="177" t="s">
        <v>39</v>
      </c>
      <c r="B4" s="155"/>
      <c r="C4" s="156"/>
      <c r="D4" s="155"/>
      <c r="E4" s="155"/>
      <c r="F4" s="155"/>
    </row>
    <row r="5" spans="1:6" ht="11.25" customHeight="1" x14ac:dyDescent="0.25">
      <c r="A5" s="295" t="s">
        <v>40</v>
      </c>
      <c r="B5" s="155"/>
      <c r="C5" s="156"/>
      <c r="D5" s="155"/>
      <c r="E5" s="155"/>
      <c r="F5" s="155"/>
    </row>
    <row r="6" spans="1:6" ht="11.25" customHeight="1" x14ac:dyDescent="0.25">
      <c r="A6" s="296" t="s">
        <v>78</v>
      </c>
      <c r="B6" s="155">
        <v>1782</v>
      </c>
      <c r="C6" s="156">
        <v>2517</v>
      </c>
      <c r="D6" s="155">
        <v>2517</v>
      </c>
      <c r="E6" s="155">
        <v>2615</v>
      </c>
      <c r="F6" s="155">
        <v>2565</v>
      </c>
    </row>
    <row r="7" spans="1:6" ht="11.25" customHeight="1" x14ac:dyDescent="0.25">
      <c r="A7" s="296" t="s">
        <v>79</v>
      </c>
      <c r="B7" s="155">
        <v>212</v>
      </c>
      <c r="C7" s="156">
        <v>212</v>
      </c>
      <c r="D7" s="155">
        <v>212</v>
      </c>
      <c r="E7" s="155">
        <v>212</v>
      </c>
      <c r="F7" s="155">
        <v>212</v>
      </c>
    </row>
    <row r="8" spans="1:6" x14ac:dyDescent="0.25">
      <c r="A8" s="293" t="s">
        <v>84</v>
      </c>
      <c r="B8" s="155">
        <v>135775</v>
      </c>
      <c r="C8" s="156">
        <v>140002</v>
      </c>
      <c r="D8" s="155">
        <v>182566</v>
      </c>
      <c r="E8" s="155">
        <v>215099</v>
      </c>
      <c r="F8" s="155">
        <v>226402</v>
      </c>
    </row>
    <row r="9" spans="1:6" x14ac:dyDescent="0.25">
      <c r="A9" s="300" t="s">
        <v>41</v>
      </c>
      <c r="B9" s="107">
        <f>SUM(B6:B8)</f>
        <v>137769</v>
      </c>
      <c r="C9" s="108">
        <f>SUM(C6:C8)</f>
        <v>142731</v>
      </c>
      <c r="D9" s="107">
        <f>SUM(D6:D8)</f>
        <v>185295</v>
      </c>
      <c r="E9" s="107">
        <f>SUM(E6:E8)</f>
        <v>217926</v>
      </c>
      <c r="F9" s="107">
        <f>SUM(F6:F8)</f>
        <v>229179</v>
      </c>
    </row>
    <row r="10" spans="1:6" ht="22.5" customHeight="1" x14ac:dyDescent="0.2">
      <c r="A10" s="162" t="s">
        <v>297</v>
      </c>
      <c r="B10" s="328">
        <f>B9</f>
        <v>137769</v>
      </c>
      <c r="C10" s="329">
        <f>C9</f>
        <v>142731</v>
      </c>
      <c r="D10" s="328">
        <f>D9</f>
        <v>185295</v>
      </c>
      <c r="E10" s="328">
        <f>E9</f>
        <v>217926</v>
      </c>
      <c r="F10" s="328">
        <f>F9</f>
        <v>229179</v>
      </c>
    </row>
    <row r="11" spans="1:6" ht="11.25" customHeight="1" x14ac:dyDescent="0.25">
      <c r="A11" s="92" t="s">
        <v>47</v>
      </c>
      <c r="B11" s="155"/>
      <c r="C11" s="156"/>
      <c r="D11" s="155"/>
      <c r="E11" s="155"/>
      <c r="F11" s="155"/>
    </row>
    <row r="12" spans="1:6" ht="11.25" customHeight="1" x14ac:dyDescent="0.25">
      <c r="A12" s="295" t="s">
        <v>51</v>
      </c>
      <c r="B12" s="155"/>
      <c r="C12" s="156"/>
      <c r="D12" s="155"/>
      <c r="E12" s="155"/>
      <c r="F12" s="155"/>
    </row>
    <row r="13" spans="1:6" x14ac:dyDescent="0.25">
      <c r="A13" s="102" t="s">
        <v>37</v>
      </c>
      <c r="B13" s="155">
        <v>25416</v>
      </c>
      <c r="C13" s="156">
        <v>20396</v>
      </c>
      <c r="D13" s="155">
        <v>20896</v>
      </c>
      <c r="E13" s="155">
        <v>21396</v>
      </c>
      <c r="F13" s="155">
        <v>21896</v>
      </c>
    </row>
    <row r="14" spans="1:6" x14ac:dyDescent="0.25">
      <c r="A14" s="102" t="s">
        <v>101</v>
      </c>
      <c r="B14" s="155">
        <v>352793</v>
      </c>
      <c r="C14" s="156">
        <v>333213</v>
      </c>
      <c r="D14" s="155">
        <v>315686</v>
      </c>
      <c r="E14" s="155">
        <v>336843</v>
      </c>
      <c r="F14" s="155">
        <v>343943</v>
      </c>
    </row>
    <row r="15" spans="1:6" x14ac:dyDescent="0.25">
      <c r="A15" s="295" t="s">
        <v>53</v>
      </c>
      <c r="B15" s="107">
        <f>SUM(B13:B14)</f>
        <v>378209</v>
      </c>
      <c r="C15" s="108">
        <f>SUM(C13:C14)</f>
        <v>353609</v>
      </c>
      <c r="D15" s="107">
        <f>SUM(D13:D14)</f>
        <v>336582</v>
      </c>
      <c r="E15" s="107">
        <f>SUM(E13:E14)</f>
        <v>358239</v>
      </c>
      <c r="F15" s="107">
        <f>SUM(F13:F14)</f>
        <v>365839</v>
      </c>
    </row>
    <row r="16" spans="1:6" ht="22.5" x14ac:dyDescent="0.2">
      <c r="A16" s="162" t="s">
        <v>298</v>
      </c>
      <c r="B16" s="332">
        <f>+B15</f>
        <v>378209</v>
      </c>
      <c r="C16" s="333">
        <f>+C15</f>
        <v>353609</v>
      </c>
      <c r="D16" s="332">
        <f>+D15</f>
        <v>336582</v>
      </c>
      <c r="E16" s="332">
        <f>+E15</f>
        <v>358239</v>
      </c>
      <c r="F16" s="332">
        <f>+F15</f>
        <v>365839</v>
      </c>
    </row>
    <row r="17" spans="1:6" ht="11.25" customHeight="1" x14ac:dyDescent="0.25">
      <c r="A17" s="120" t="s">
        <v>104</v>
      </c>
      <c r="B17" s="110">
        <f>+B10-B16</f>
        <v>-240440</v>
      </c>
      <c r="C17" s="122">
        <f>+C10-C16</f>
        <v>-210878</v>
      </c>
      <c r="D17" s="110">
        <f>+D10-D16</f>
        <v>-151287</v>
      </c>
      <c r="E17" s="110">
        <f>+E10-E16</f>
        <v>-140313</v>
      </c>
      <c r="F17" s="110">
        <f>+F10-F16</f>
        <v>-136660</v>
      </c>
    </row>
    <row r="18" spans="1:6" ht="11.25" customHeight="1" x14ac:dyDescent="0.2">
      <c r="A18" s="465" t="s">
        <v>152</v>
      </c>
      <c r="B18" s="465"/>
      <c r="C18" s="465"/>
      <c r="D18" s="465"/>
      <c r="E18" s="465"/>
      <c r="F18" s="465"/>
    </row>
  </sheetData>
  <mergeCells count="2">
    <mergeCell ref="A1:F1"/>
    <mergeCell ref="A18:F18"/>
  </mergeCells>
  <phoneticPr fontId="21"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A1:F29"/>
  <sheetViews>
    <sheetView showGridLines="0" zoomScaleNormal="100" zoomScaleSheetLayoutView="115" workbookViewId="0">
      <selection sqref="A1:F1"/>
    </sheetView>
  </sheetViews>
  <sheetFormatPr defaultColWidth="8" defaultRowHeight="11.25" customHeight="1" x14ac:dyDescent="0.25"/>
  <cols>
    <col min="1" max="1" width="25.140625" style="14" customWidth="1"/>
    <col min="2" max="3" width="8.28515625" style="14" customWidth="1"/>
    <col min="4" max="6" width="9" style="14" bestFit="1" customWidth="1"/>
    <col min="7" max="16384" width="8" style="14"/>
  </cols>
  <sheetData>
    <row r="1" spans="1:6" ht="22.5" customHeight="1" x14ac:dyDescent="0.25">
      <c r="A1" s="469" t="s">
        <v>159</v>
      </c>
      <c r="B1" s="469"/>
      <c r="C1" s="469"/>
      <c r="D1" s="469"/>
      <c r="E1" s="469"/>
      <c r="F1" s="469"/>
    </row>
    <row r="2" spans="1:6" ht="11.25" customHeight="1" x14ac:dyDescent="0.25">
      <c r="A2" s="19"/>
    </row>
    <row r="3" spans="1:6" ht="45" x14ac:dyDescent="0.2">
      <c r="A3" s="165"/>
      <c r="B3" s="245" t="s">
        <v>189</v>
      </c>
      <c r="C3" s="246" t="s">
        <v>196</v>
      </c>
      <c r="D3" s="245" t="s">
        <v>197</v>
      </c>
      <c r="E3" s="245" t="s">
        <v>198</v>
      </c>
      <c r="F3" s="245" t="s">
        <v>199</v>
      </c>
    </row>
    <row r="4" spans="1:6" ht="11.25" customHeight="1" x14ac:dyDescent="0.25">
      <c r="A4" s="92" t="s">
        <v>60</v>
      </c>
      <c r="B4" s="155"/>
      <c r="C4" s="156"/>
      <c r="D4" s="155"/>
      <c r="E4" s="155"/>
      <c r="F4" s="155"/>
    </row>
    <row r="5" spans="1:6" ht="11.25" customHeight="1" x14ac:dyDescent="0.25">
      <c r="A5" s="92" t="s">
        <v>61</v>
      </c>
      <c r="B5" s="155"/>
      <c r="C5" s="156"/>
      <c r="D5" s="155"/>
      <c r="E5" s="155"/>
      <c r="F5" s="155"/>
    </row>
    <row r="6" spans="1:6" ht="22.5" x14ac:dyDescent="0.25">
      <c r="A6" s="178" t="s">
        <v>299</v>
      </c>
      <c r="B6" s="155">
        <v>939480</v>
      </c>
      <c r="C6" s="156">
        <v>128496</v>
      </c>
      <c r="D6" s="155">
        <v>111082</v>
      </c>
      <c r="E6" s="155">
        <v>175044</v>
      </c>
      <c r="F6" s="155">
        <v>175345</v>
      </c>
    </row>
    <row r="7" spans="1:6" ht="11.25" customHeight="1" x14ac:dyDescent="0.25">
      <c r="A7" s="84" t="s">
        <v>80</v>
      </c>
      <c r="B7" s="155">
        <v>0</v>
      </c>
      <c r="C7" s="156">
        <v>766784</v>
      </c>
      <c r="D7" s="155">
        <v>837070</v>
      </c>
      <c r="E7" s="155">
        <v>864764</v>
      </c>
      <c r="F7" s="155">
        <v>894348</v>
      </c>
    </row>
    <row r="8" spans="1:6" ht="11.25" customHeight="1" x14ac:dyDescent="0.25">
      <c r="A8" s="106" t="s">
        <v>81</v>
      </c>
      <c r="B8" s="155">
        <v>103</v>
      </c>
      <c r="C8" s="156">
        <v>0</v>
      </c>
      <c r="D8" s="155">
        <v>0</v>
      </c>
      <c r="E8" s="155">
        <v>0</v>
      </c>
      <c r="F8" s="155">
        <v>0</v>
      </c>
    </row>
    <row r="9" spans="1:6" ht="11.25" customHeight="1" x14ac:dyDescent="0.25">
      <c r="A9" s="160" t="s">
        <v>18</v>
      </c>
      <c r="B9" s="155">
        <f>2976-1</f>
        <v>2975</v>
      </c>
      <c r="C9" s="156">
        <v>63668</v>
      </c>
      <c r="D9" s="155">
        <v>262691</v>
      </c>
      <c r="E9" s="155">
        <v>273695</v>
      </c>
      <c r="F9" s="155">
        <v>310072</v>
      </c>
    </row>
    <row r="10" spans="1:6" ht="11.25" customHeight="1" x14ac:dyDescent="0.25">
      <c r="A10" s="97" t="s">
        <v>62</v>
      </c>
      <c r="B10" s="107">
        <f>SUM(B6:B9)</f>
        <v>942558</v>
      </c>
      <c r="C10" s="108">
        <f>SUM(C6:C9)</f>
        <v>958948</v>
      </c>
      <c r="D10" s="107">
        <f>SUM(D6:D9)</f>
        <v>1210843</v>
      </c>
      <c r="E10" s="107">
        <f>SUM(E6:E9)</f>
        <v>1313503</v>
      </c>
      <c r="F10" s="107">
        <f>SUM(F6:F9)</f>
        <v>1379765</v>
      </c>
    </row>
    <row r="11" spans="1:6" ht="11.25" customHeight="1" x14ac:dyDescent="0.25">
      <c r="A11" s="92" t="s">
        <v>63</v>
      </c>
      <c r="B11" s="155"/>
      <c r="C11" s="156"/>
      <c r="D11" s="155"/>
      <c r="E11" s="155"/>
      <c r="F11" s="155"/>
    </row>
    <row r="12" spans="1:6" ht="12" customHeight="1" x14ac:dyDescent="0.25">
      <c r="A12" s="106" t="s">
        <v>52</v>
      </c>
      <c r="B12" s="155">
        <v>3154</v>
      </c>
      <c r="C12" s="156">
        <v>3583</v>
      </c>
      <c r="D12" s="155">
        <v>4610</v>
      </c>
      <c r="E12" s="155">
        <v>4613</v>
      </c>
      <c r="F12" s="155">
        <v>4640</v>
      </c>
    </row>
    <row r="13" spans="1:6" ht="12" customHeight="1" x14ac:dyDescent="0.25">
      <c r="A13" s="106" t="s">
        <v>37</v>
      </c>
      <c r="B13" s="155">
        <v>3420</v>
      </c>
      <c r="C13" s="156">
        <v>574</v>
      </c>
      <c r="D13" s="155">
        <v>572</v>
      </c>
      <c r="E13" s="155">
        <v>571</v>
      </c>
      <c r="F13" s="155">
        <v>575</v>
      </c>
    </row>
    <row r="14" spans="1:6" x14ac:dyDescent="0.25">
      <c r="A14" s="106" t="s">
        <v>64</v>
      </c>
      <c r="B14" s="155">
        <v>3744</v>
      </c>
      <c r="C14" s="156">
        <v>5684</v>
      </c>
      <c r="D14" s="155">
        <v>5720</v>
      </c>
      <c r="E14" s="155">
        <v>6027</v>
      </c>
      <c r="F14" s="155">
        <v>6596</v>
      </c>
    </row>
    <row r="15" spans="1:6" x14ac:dyDescent="0.25">
      <c r="A15" s="160" t="s">
        <v>18</v>
      </c>
      <c r="B15" s="155">
        <v>76873</v>
      </c>
      <c r="C15" s="156">
        <v>70267</v>
      </c>
      <c r="D15" s="155">
        <v>56670</v>
      </c>
      <c r="E15" s="155">
        <v>59921</v>
      </c>
      <c r="F15" s="155">
        <v>73883</v>
      </c>
    </row>
    <row r="16" spans="1:6" ht="11.25" customHeight="1" x14ac:dyDescent="0.25">
      <c r="A16" s="92" t="s">
        <v>65</v>
      </c>
      <c r="B16" s="107">
        <f>SUM(B12:B15)</f>
        <v>87191</v>
      </c>
      <c r="C16" s="108">
        <f>SUM(C12:C15)</f>
        <v>80108</v>
      </c>
      <c r="D16" s="107">
        <f>SUM(D12:D15)</f>
        <v>67572</v>
      </c>
      <c r="E16" s="107">
        <f>SUM(E12:E15)</f>
        <v>71132</v>
      </c>
      <c r="F16" s="107">
        <f>SUM(F12:F15)</f>
        <v>85694</v>
      </c>
    </row>
    <row r="17" spans="1:6" ht="22.5" x14ac:dyDescent="0.2">
      <c r="A17" s="172" t="s">
        <v>275</v>
      </c>
      <c r="B17" s="179">
        <f>B10-B16</f>
        <v>855367</v>
      </c>
      <c r="C17" s="180">
        <f>C10-C16</f>
        <v>878840</v>
      </c>
      <c r="D17" s="179">
        <f>D10-D16</f>
        <v>1143271</v>
      </c>
      <c r="E17" s="179">
        <f>E10-E16</f>
        <v>1242371</v>
      </c>
      <c r="F17" s="179">
        <f>F10-F16</f>
        <v>1294071</v>
      </c>
    </row>
    <row r="18" spans="1:6" ht="22.5" x14ac:dyDescent="0.2">
      <c r="A18" s="172" t="s">
        <v>274</v>
      </c>
      <c r="B18" s="328">
        <f>+B17</f>
        <v>855367</v>
      </c>
      <c r="C18" s="329">
        <f>+C17</f>
        <v>878840</v>
      </c>
      <c r="D18" s="328">
        <f>+D17</f>
        <v>1143271</v>
      </c>
      <c r="E18" s="328">
        <f>+E17</f>
        <v>1242371</v>
      </c>
      <c r="F18" s="328">
        <f>+F17</f>
        <v>1294071</v>
      </c>
    </row>
    <row r="19" spans="1:6" ht="22.15" customHeight="1" x14ac:dyDescent="0.2">
      <c r="A19" s="169" t="s">
        <v>300</v>
      </c>
      <c r="B19" s="335">
        <v>2065</v>
      </c>
      <c r="C19" s="336">
        <v>1782</v>
      </c>
      <c r="D19" s="335">
        <v>2517</v>
      </c>
      <c r="E19" s="335">
        <v>2517</v>
      </c>
      <c r="F19" s="335">
        <v>2615</v>
      </c>
    </row>
    <row r="20" spans="1:6" ht="22.5" x14ac:dyDescent="0.25">
      <c r="A20" s="294" t="s">
        <v>301</v>
      </c>
      <c r="B20" s="155"/>
      <c r="C20" s="156"/>
      <c r="D20" s="155"/>
      <c r="E20" s="155"/>
      <c r="F20" s="155"/>
    </row>
    <row r="21" spans="1:6" ht="11.25" customHeight="1" x14ac:dyDescent="0.25">
      <c r="A21" s="182" t="s">
        <v>92</v>
      </c>
      <c r="B21" s="155">
        <v>92929</v>
      </c>
      <c r="C21" s="156">
        <v>90108</v>
      </c>
      <c r="D21" s="155">
        <v>77572</v>
      </c>
      <c r="E21" s="155">
        <v>81132</v>
      </c>
      <c r="F21" s="155">
        <v>95694</v>
      </c>
    </row>
    <row r="22" spans="1:6" ht="22.5" x14ac:dyDescent="0.2">
      <c r="A22" s="294" t="s">
        <v>302</v>
      </c>
      <c r="B22" s="337">
        <f>+B21</f>
        <v>92929</v>
      </c>
      <c r="C22" s="338">
        <f>+C21</f>
        <v>90108</v>
      </c>
      <c r="D22" s="339">
        <f>+D21</f>
        <v>77572</v>
      </c>
      <c r="E22" s="339">
        <f>+E21</f>
        <v>81132</v>
      </c>
      <c r="F22" s="339">
        <f>+F21</f>
        <v>95694</v>
      </c>
    </row>
    <row r="23" spans="1:6" ht="22.5" x14ac:dyDescent="0.25">
      <c r="A23" s="294" t="s">
        <v>303</v>
      </c>
      <c r="B23" s="98"/>
      <c r="C23" s="99"/>
      <c r="D23" s="98"/>
      <c r="E23" s="98"/>
      <c r="F23" s="98"/>
    </row>
    <row r="24" spans="1:6" x14ac:dyDescent="0.25">
      <c r="A24" s="182" t="s">
        <v>92</v>
      </c>
      <c r="B24" s="155">
        <v>-948580</v>
      </c>
      <c r="C24" s="156">
        <v>-968213</v>
      </c>
      <c r="D24" s="155">
        <v>-1220843</v>
      </c>
      <c r="E24" s="155">
        <v>-1323405</v>
      </c>
      <c r="F24" s="155">
        <v>-1389815</v>
      </c>
    </row>
    <row r="25" spans="1:6" ht="22.5" x14ac:dyDescent="0.2">
      <c r="A25" s="294" t="s">
        <v>307</v>
      </c>
      <c r="B25" s="340">
        <f>+B24</f>
        <v>-948580</v>
      </c>
      <c r="C25" s="341">
        <f>+C24</f>
        <v>-968213</v>
      </c>
      <c r="D25" s="340">
        <f>+D24</f>
        <v>-1220843</v>
      </c>
      <c r="E25" s="340">
        <f>+E24</f>
        <v>-1323405</v>
      </c>
      <c r="F25" s="340">
        <f>+F24</f>
        <v>-1389815</v>
      </c>
    </row>
    <row r="26" spans="1:6" ht="22.5" customHeight="1" x14ac:dyDescent="0.2">
      <c r="A26" s="181" t="s">
        <v>304</v>
      </c>
      <c r="B26" s="342">
        <f>+B18+B19+B22+B25</f>
        <v>1781</v>
      </c>
      <c r="C26" s="343">
        <f>+C18+C19+C22+C25</f>
        <v>2517</v>
      </c>
      <c r="D26" s="342">
        <f>+D18+D19+D22+D25</f>
        <v>2517</v>
      </c>
      <c r="E26" s="342">
        <f>+E18+E19+E22+E25</f>
        <v>2615</v>
      </c>
      <c r="F26" s="342">
        <f>+F18+F19+F22+F25</f>
        <v>2565</v>
      </c>
    </row>
    <row r="28" spans="1:6" ht="11.25" customHeight="1" x14ac:dyDescent="0.2">
      <c r="A28" s="465" t="s">
        <v>152</v>
      </c>
      <c r="B28" s="465"/>
      <c r="C28" s="465"/>
      <c r="D28" s="465"/>
      <c r="E28" s="465"/>
      <c r="F28" s="465"/>
    </row>
    <row r="29" spans="1:6" ht="11.25" customHeight="1" x14ac:dyDescent="0.25">
      <c r="A29" s="20"/>
    </row>
  </sheetData>
  <mergeCells count="2">
    <mergeCell ref="A1:F1"/>
    <mergeCell ref="A28:F28"/>
  </mergeCells>
  <phoneticPr fontId="21" type="noConversion"/>
  <pageMargins left="1.4566929133858268" right="1.4566929133858268" top="0.98425196850393704" bottom="1.0629921259842521" header="0.51181102362204722" footer="0.51181102362204722"/>
  <pageSetup paperSize="9" scale="96" orientation="portrait"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G25"/>
  <sheetViews>
    <sheetView showGridLines="0" zoomScaleNormal="100" zoomScaleSheetLayoutView="115" workbookViewId="0"/>
  </sheetViews>
  <sheetFormatPr defaultColWidth="9.140625" defaultRowHeight="11.25" x14ac:dyDescent="0.2"/>
  <cols>
    <col min="1" max="1" width="28.140625" style="6" customWidth="1"/>
    <col min="2" max="2" width="7.5703125" style="6" customWidth="1"/>
    <col min="3" max="6" width="8.28515625" style="6" customWidth="1"/>
    <col min="7" max="16384" width="9.140625" style="6"/>
  </cols>
  <sheetData>
    <row r="1" spans="1:7" x14ac:dyDescent="0.2">
      <c r="A1" s="3" t="s">
        <v>232</v>
      </c>
      <c r="B1" s="2"/>
      <c r="C1" s="2"/>
      <c r="D1" s="1"/>
      <c r="E1" s="1"/>
      <c r="F1" s="1"/>
      <c r="G1" s="1"/>
    </row>
    <row r="2" spans="1:7" x14ac:dyDescent="0.2">
      <c r="A2" s="3"/>
      <c r="B2" s="2"/>
      <c r="C2" s="2"/>
      <c r="D2" s="1"/>
      <c r="E2" s="1"/>
      <c r="F2" s="1"/>
      <c r="G2" s="1"/>
    </row>
    <row r="3" spans="1:7" ht="22.5" x14ac:dyDescent="0.2">
      <c r="A3" s="141"/>
      <c r="B3" s="396" t="s">
        <v>167</v>
      </c>
      <c r="C3" s="174" t="s">
        <v>114</v>
      </c>
      <c r="D3" s="175" t="s">
        <v>115</v>
      </c>
      <c r="E3" s="174" t="s">
        <v>124</v>
      </c>
      <c r="F3" s="175" t="s">
        <v>172</v>
      </c>
    </row>
    <row r="4" spans="1:7" x14ac:dyDescent="0.2">
      <c r="A4" s="4" t="s">
        <v>241</v>
      </c>
      <c r="B4" s="135"/>
      <c r="C4" s="249"/>
      <c r="D4" s="193"/>
      <c r="E4" s="249"/>
      <c r="F4" s="193"/>
    </row>
    <row r="5" spans="1:7" ht="33.75" x14ac:dyDescent="0.2">
      <c r="A5" s="352" t="s">
        <v>258</v>
      </c>
      <c r="B5" s="136">
        <v>1.1000000000000001</v>
      </c>
      <c r="C5" s="249"/>
      <c r="D5" s="193"/>
      <c r="E5" s="249"/>
      <c r="F5" s="193"/>
    </row>
    <row r="6" spans="1:7" x14ac:dyDescent="0.2">
      <c r="A6" s="7" t="s">
        <v>5</v>
      </c>
      <c r="B6" s="136"/>
      <c r="C6" s="249">
        <v>0</v>
      </c>
      <c r="D6" s="193">
        <v>1045</v>
      </c>
      <c r="E6" s="249">
        <v>1046</v>
      </c>
      <c r="F6" s="193">
        <v>1053</v>
      </c>
    </row>
    <row r="7" spans="1:7" x14ac:dyDescent="0.2">
      <c r="A7" s="4" t="s">
        <v>1</v>
      </c>
      <c r="B7" s="136"/>
      <c r="C7" s="254">
        <f>C6</f>
        <v>0</v>
      </c>
      <c r="D7" s="390">
        <f>D6</f>
        <v>1045</v>
      </c>
      <c r="E7" s="254">
        <f>E6</f>
        <v>1046</v>
      </c>
      <c r="F7" s="390">
        <f>F6</f>
        <v>1053</v>
      </c>
    </row>
    <row r="8" spans="1:7" ht="22.5" customHeight="1" x14ac:dyDescent="0.2">
      <c r="A8" s="352" t="s">
        <v>259</v>
      </c>
      <c r="B8" s="136">
        <v>1.1000000000000001</v>
      </c>
      <c r="C8" s="249"/>
      <c r="D8" s="193"/>
      <c r="E8" s="249"/>
      <c r="F8" s="193"/>
    </row>
    <row r="9" spans="1:7" x14ac:dyDescent="0.2">
      <c r="A9" s="7" t="s">
        <v>10</v>
      </c>
      <c r="B9" s="136"/>
      <c r="C9" s="249">
        <v>850</v>
      </c>
      <c r="D9" s="193">
        <v>0</v>
      </c>
      <c r="E9" s="249">
        <v>0</v>
      </c>
      <c r="F9" s="193">
        <v>0</v>
      </c>
    </row>
    <row r="10" spans="1:7" x14ac:dyDescent="0.2">
      <c r="A10" s="4" t="s">
        <v>1</v>
      </c>
      <c r="B10" s="136"/>
      <c r="C10" s="254">
        <f>C9</f>
        <v>850</v>
      </c>
      <c r="D10" s="193">
        <f>D9</f>
        <v>0</v>
      </c>
      <c r="E10" s="249">
        <f>E9</f>
        <v>0</v>
      </c>
      <c r="F10" s="193">
        <f>F9</f>
        <v>0</v>
      </c>
    </row>
    <row r="11" spans="1:7" ht="22.5" x14ac:dyDescent="0.2">
      <c r="A11" s="352" t="s">
        <v>260</v>
      </c>
      <c r="B11" s="136">
        <v>1.1000000000000001</v>
      </c>
      <c r="C11" s="249"/>
      <c r="D11" s="193"/>
      <c r="E11" s="249"/>
      <c r="F11" s="193"/>
    </row>
    <row r="12" spans="1:7" x14ac:dyDescent="0.2">
      <c r="A12" s="7" t="s">
        <v>10</v>
      </c>
      <c r="B12" s="136"/>
      <c r="C12" s="249">
        <v>1086</v>
      </c>
      <c r="D12" s="193">
        <v>4938</v>
      </c>
      <c r="E12" s="249">
        <v>3436</v>
      </c>
      <c r="F12" s="193">
        <v>0</v>
      </c>
    </row>
    <row r="13" spans="1:7" x14ac:dyDescent="0.2">
      <c r="A13" s="4" t="s">
        <v>1</v>
      </c>
      <c r="B13" s="136"/>
      <c r="C13" s="254">
        <f>C12</f>
        <v>1086</v>
      </c>
      <c r="D13" s="390">
        <f>D12</f>
        <v>4938</v>
      </c>
      <c r="E13" s="254">
        <f>E12</f>
        <v>3436</v>
      </c>
      <c r="F13" s="390">
        <f>F12</f>
        <v>0</v>
      </c>
    </row>
    <row r="14" spans="1:7" ht="22.5" x14ac:dyDescent="0.2">
      <c r="A14" s="352" t="s">
        <v>231</v>
      </c>
      <c r="B14" s="136">
        <v>1.1000000000000001</v>
      </c>
      <c r="C14" s="249"/>
      <c r="D14" s="193"/>
      <c r="E14" s="249"/>
      <c r="F14" s="193"/>
    </row>
    <row r="15" spans="1:7" x14ac:dyDescent="0.2">
      <c r="A15" s="7" t="s">
        <v>10</v>
      </c>
      <c r="B15" s="136"/>
      <c r="C15" s="249">
        <v>0</v>
      </c>
      <c r="D15" s="193">
        <v>0</v>
      </c>
      <c r="E15" s="249">
        <v>0</v>
      </c>
      <c r="F15" s="193">
        <v>0</v>
      </c>
    </row>
    <row r="16" spans="1:7" x14ac:dyDescent="0.2">
      <c r="A16" s="4" t="s">
        <v>1</v>
      </c>
      <c r="B16" s="136"/>
      <c r="C16" s="249">
        <f>C15</f>
        <v>0</v>
      </c>
      <c r="D16" s="193">
        <f>D15</f>
        <v>0</v>
      </c>
      <c r="E16" s="249">
        <f>E15</f>
        <v>0</v>
      </c>
      <c r="F16" s="193">
        <f>F15</f>
        <v>0</v>
      </c>
    </row>
    <row r="17" spans="1:6" ht="33.75" x14ac:dyDescent="0.2">
      <c r="A17" s="352" t="s">
        <v>257</v>
      </c>
      <c r="B17" s="136">
        <v>1.1000000000000001</v>
      </c>
      <c r="C17" s="249"/>
      <c r="D17" s="193"/>
      <c r="E17" s="249"/>
      <c r="F17" s="193"/>
    </row>
    <row r="18" spans="1:6" x14ac:dyDescent="0.2">
      <c r="A18" s="7" t="s">
        <v>10</v>
      </c>
      <c r="B18" s="136"/>
      <c r="C18" s="249">
        <v>5882</v>
      </c>
      <c r="D18" s="193">
        <v>0</v>
      </c>
      <c r="E18" s="249">
        <v>0</v>
      </c>
      <c r="F18" s="193">
        <v>0</v>
      </c>
    </row>
    <row r="19" spans="1:6" x14ac:dyDescent="0.2">
      <c r="A19" s="4" t="s">
        <v>1</v>
      </c>
      <c r="B19" s="136"/>
      <c r="C19" s="254">
        <f>C18</f>
        <v>5882</v>
      </c>
      <c r="D19" s="193">
        <f>D18</f>
        <v>0</v>
      </c>
      <c r="E19" s="254">
        <f>E18</f>
        <v>0</v>
      </c>
      <c r="F19" s="193">
        <f>F18</f>
        <v>0</v>
      </c>
    </row>
    <row r="20" spans="1:6" x14ac:dyDescent="0.2">
      <c r="A20" s="4" t="s">
        <v>11</v>
      </c>
      <c r="B20" s="136"/>
      <c r="C20" s="249"/>
      <c r="D20" s="193"/>
      <c r="E20" s="249"/>
      <c r="F20" s="193"/>
    </row>
    <row r="21" spans="1:6" x14ac:dyDescent="0.2">
      <c r="A21" s="7" t="s">
        <v>8</v>
      </c>
      <c r="B21" s="137"/>
      <c r="C21" s="249">
        <f>+C6</f>
        <v>0</v>
      </c>
      <c r="D21" s="193">
        <f>+D6</f>
        <v>1045</v>
      </c>
      <c r="E21" s="249">
        <f>+E6</f>
        <v>1046</v>
      </c>
      <c r="F21" s="193">
        <f>+F6</f>
        <v>1053</v>
      </c>
    </row>
    <row r="22" spans="1:6" x14ac:dyDescent="0.2">
      <c r="A22" s="7" t="s">
        <v>9</v>
      </c>
      <c r="B22" s="137"/>
      <c r="C22" s="249">
        <f>+C9+C12+C18+C15</f>
        <v>7818</v>
      </c>
      <c r="D22" s="193">
        <f>+D9+D12+D18+D15</f>
        <v>4938</v>
      </c>
      <c r="E22" s="249">
        <f>+E9+E12+E18+E15</f>
        <v>3436</v>
      </c>
      <c r="F22" s="193">
        <f>+F9+F12+F18+F15</f>
        <v>0</v>
      </c>
    </row>
    <row r="23" spans="1:6" x14ac:dyDescent="0.2">
      <c r="A23" s="392" t="s">
        <v>0</v>
      </c>
      <c r="B23" s="393"/>
      <c r="C23" s="394">
        <f>C21+C22</f>
        <v>7818</v>
      </c>
      <c r="D23" s="395">
        <f>D21+D22</f>
        <v>5983</v>
      </c>
      <c r="E23" s="394">
        <f>E21+E22</f>
        <v>4482</v>
      </c>
      <c r="F23" s="395">
        <f>F21+F22</f>
        <v>1053</v>
      </c>
    </row>
    <row r="24" spans="1:6" x14ac:dyDescent="0.2">
      <c r="A24" s="1" t="s">
        <v>12</v>
      </c>
    </row>
    <row r="25" spans="1:6" x14ac:dyDescent="0.2">
      <c r="A25" s="9" t="s">
        <v>233</v>
      </c>
      <c r="B25" s="9"/>
      <c r="C25" s="9"/>
      <c r="D25" s="9"/>
      <c r="E25" s="9"/>
      <c r="F25" s="1"/>
    </row>
  </sheetData>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F34"/>
  <sheetViews>
    <sheetView showGridLines="0" zoomScaleNormal="100" zoomScaleSheetLayoutView="130" workbookViewId="0"/>
  </sheetViews>
  <sheetFormatPr defaultColWidth="8" defaultRowHeight="11.25" customHeight="1" x14ac:dyDescent="0.25"/>
  <cols>
    <col min="1" max="1" width="27.85546875" style="49" customWidth="1"/>
    <col min="2" max="2" width="8.28515625" style="49" customWidth="1"/>
    <col min="3" max="6" width="8.28515625" style="48" customWidth="1"/>
    <col min="7" max="16384" width="8" style="49"/>
  </cols>
  <sheetData>
    <row r="1" spans="1:6" ht="11.25" customHeight="1" x14ac:dyDescent="0.25">
      <c r="A1" s="62" t="s">
        <v>173</v>
      </c>
      <c r="B1" s="62"/>
      <c r="C1" s="63"/>
      <c r="D1" s="63"/>
      <c r="E1" s="63"/>
      <c r="F1" s="63"/>
    </row>
    <row r="2" spans="1:6" ht="11.25" customHeight="1" x14ac:dyDescent="0.25">
      <c r="A2" s="62"/>
      <c r="B2" s="62"/>
      <c r="C2" s="63"/>
      <c r="D2" s="63"/>
      <c r="E2" s="63"/>
      <c r="F2" s="63"/>
    </row>
    <row r="3" spans="1:6" ht="22.5" x14ac:dyDescent="0.25">
      <c r="A3" s="142"/>
      <c r="B3" s="183" t="s">
        <v>125</v>
      </c>
      <c r="C3" s="174" t="s">
        <v>114</v>
      </c>
      <c r="D3" s="143" t="s">
        <v>115</v>
      </c>
      <c r="E3" s="143" t="s">
        <v>124</v>
      </c>
      <c r="F3" s="143" t="s">
        <v>172</v>
      </c>
    </row>
    <row r="4" spans="1:6" ht="11.25" customHeight="1" x14ac:dyDescent="0.2">
      <c r="A4" s="377" t="s">
        <v>96</v>
      </c>
      <c r="B4" s="377"/>
      <c r="C4" s="81"/>
      <c r="D4" s="378"/>
      <c r="E4" s="378"/>
      <c r="F4" s="378"/>
    </row>
    <row r="5" spans="1:6" ht="11.25" customHeight="1" x14ac:dyDescent="0.2">
      <c r="A5" s="377" t="s">
        <v>126</v>
      </c>
      <c r="B5" s="377"/>
      <c r="C5" s="81"/>
      <c r="D5" s="378"/>
      <c r="E5" s="378"/>
      <c r="F5" s="378"/>
    </row>
    <row r="6" spans="1:6" ht="11.25" customHeight="1" x14ac:dyDescent="0.2">
      <c r="A6" s="379" t="s">
        <v>127</v>
      </c>
      <c r="B6" s="380"/>
      <c r="C6" s="81"/>
      <c r="D6" s="378"/>
      <c r="E6" s="378"/>
      <c r="F6" s="378"/>
    </row>
    <row r="7" spans="1:6" ht="33.75" x14ac:dyDescent="0.2">
      <c r="A7" s="381" t="str">
        <f>+'Table 1.2'!A5</f>
        <v>Assetless Administration Fund to Curb Illegal Phoenix Activity - additional funding</v>
      </c>
      <c r="B7" s="386">
        <v>1.1000000000000001</v>
      </c>
      <c r="C7" s="400">
        <f>+'Table 1.2'!C6</f>
        <v>0</v>
      </c>
      <c r="D7" s="378">
        <f>+'Table 1.2'!D6</f>
        <v>1045</v>
      </c>
      <c r="E7" s="378">
        <f>+'Table 1.2'!E6</f>
        <v>1046</v>
      </c>
      <c r="F7" s="378">
        <f>+'Table 1.2'!F6</f>
        <v>1053</v>
      </c>
    </row>
    <row r="8" spans="1:6" ht="12.75" customHeight="1" x14ac:dyDescent="0.2">
      <c r="A8" s="379" t="s">
        <v>128</v>
      </c>
      <c r="B8" s="386"/>
      <c r="C8" s="388"/>
      <c r="D8" s="411"/>
      <c r="E8" s="411"/>
      <c r="F8" s="411"/>
    </row>
    <row r="9" spans="1:6" x14ac:dyDescent="0.2">
      <c r="A9" s="382" t="s">
        <v>160</v>
      </c>
      <c r="B9" s="386">
        <v>1.1000000000000001</v>
      </c>
      <c r="C9" s="387">
        <v>0</v>
      </c>
      <c r="D9" s="411">
        <v>5</v>
      </c>
      <c r="E9" s="411">
        <v>5</v>
      </c>
      <c r="F9" s="411">
        <v>8</v>
      </c>
    </row>
    <row r="10" spans="1:6" ht="22.5" x14ac:dyDescent="0.2">
      <c r="A10" s="383" t="s">
        <v>243</v>
      </c>
      <c r="B10" s="54"/>
      <c r="C10" s="401">
        <f>SUM(C5:C9)</f>
        <v>0</v>
      </c>
      <c r="D10" s="402">
        <f>SUM(D5:D9)</f>
        <v>1050</v>
      </c>
      <c r="E10" s="402">
        <f>SUM(E5:E9)</f>
        <v>1051</v>
      </c>
      <c r="F10" s="402">
        <f>SUM(F5:F9)</f>
        <v>1061</v>
      </c>
    </row>
    <row r="11" spans="1:6" x14ac:dyDescent="0.2">
      <c r="A11" s="384" t="s">
        <v>129</v>
      </c>
      <c r="B11" s="52"/>
      <c r="C11" s="388"/>
      <c r="D11" s="412"/>
      <c r="E11" s="412"/>
      <c r="F11" s="412"/>
    </row>
    <row r="12" spans="1:6" x14ac:dyDescent="0.2">
      <c r="A12" s="379" t="s">
        <v>127</v>
      </c>
      <c r="B12" s="52"/>
      <c r="C12" s="388"/>
      <c r="D12" s="412"/>
      <c r="E12" s="412"/>
      <c r="F12" s="412"/>
    </row>
    <row r="13" spans="1:6" ht="33.75" x14ac:dyDescent="0.2">
      <c r="A13" s="381" t="str">
        <f>+'Table 1.2'!A8</f>
        <v>National Business Simplification Initiative - modernising business registers</v>
      </c>
      <c r="B13" s="386">
        <v>1.1000000000000001</v>
      </c>
      <c r="C13" s="81">
        <f>+'Table 1.2'!C9</f>
        <v>850</v>
      </c>
      <c r="D13" s="413">
        <f>+'Table 1.2'!D9</f>
        <v>0</v>
      </c>
      <c r="E13" s="413">
        <f>+'Table 1.2'!E9</f>
        <v>0</v>
      </c>
      <c r="F13" s="413">
        <f>+'Table 1.2'!F9</f>
        <v>0</v>
      </c>
    </row>
    <row r="14" spans="1:6" ht="22.5" x14ac:dyDescent="0.2">
      <c r="A14" s="381" t="str">
        <f>+'Table 1.2'!A11</f>
        <v>Taking Action Now - Australian Financial Complaints Authority</v>
      </c>
      <c r="B14" s="386">
        <v>1.1000000000000001</v>
      </c>
      <c r="C14" s="81">
        <f>+'Table 1.2'!C12</f>
        <v>1086</v>
      </c>
      <c r="D14" s="413">
        <f>+'Table 1.2'!D12</f>
        <v>4938</v>
      </c>
      <c r="E14" s="413">
        <f>+'Table 1.2'!E12</f>
        <v>3436</v>
      </c>
      <c r="F14" s="413">
        <f>+'Table 1.2'!F12</f>
        <v>0</v>
      </c>
    </row>
    <row r="15" spans="1:6" ht="22.5" x14ac:dyDescent="0.2">
      <c r="A15" s="381" t="str">
        <f>+'Table 1.2'!A14</f>
        <v>Taking Action Now - Professional Standards Reform</v>
      </c>
      <c r="B15" s="386">
        <v>1.1000000000000001</v>
      </c>
      <c r="C15" s="400">
        <f>+'Table 1.2'!C15</f>
        <v>0</v>
      </c>
      <c r="D15" s="413">
        <f>+'Table 1.2'!D15</f>
        <v>0</v>
      </c>
      <c r="E15" s="413">
        <f>+'Table 1.2'!E15</f>
        <v>0</v>
      </c>
      <c r="F15" s="413">
        <f>+'Table 1.2'!F15</f>
        <v>0</v>
      </c>
    </row>
    <row r="16" spans="1:6" ht="33.75" x14ac:dyDescent="0.2">
      <c r="A16" s="381" t="str">
        <f>+'Table 1.2'!A17</f>
        <v>Royal Commission into misconduct in the banking, superannuation and financial services entities (a)</v>
      </c>
      <c r="B16" s="386">
        <v>1.1000000000000001</v>
      </c>
      <c r="C16" s="388">
        <f>+'Table 1.2'!C18</f>
        <v>5882</v>
      </c>
      <c r="D16" s="412">
        <f>+'Table 1.2'!D18</f>
        <v>0</v>
      </c>
      <c r="E16" s="412">
        <f>+'Table 1.2'!E18</f>
        <v>0</v>
      </c>
      <c r="F16" s="412">
        <f>+'Table 1.2'!F18</f>
        <v>0</v>
      </c>
    </row>
    <row r="17" spans="1:6" x14ac:dyDescent="0.2">
      <c r="A17" s="379" t="s">
        <v>128</v>
      </c>
      <c r="B17" s="386"/>
      <c r="C17" s="388"/>
      <c r="D17" s="412"/>
      <c r="E17" s="412"/>
      <c r="F17" s="412"/>
    </row>
    <row r="18" spans="1:6" x14ac:dyDescent="0.2">
      <c r="A18" s="382" t="s">
        <v>160</v>
      </c>
      <c r="B18" s="386">
        <v>1.1000000000000001</v>
      </c>
      <c r="C18" s="387">
        <v>0</v>
      </c>
      <c r="D18" s="412">
        <v>325</v>
      </c>
      <c r="E18" s="412">
        <v>318</v>
      </c>
      <c r="F18" s="412">
        <v>628</v>
      </c>
    </row>
    <row r="19" spans="1:6" ht="22.5" x14ac:dyDescent="0.2">
      <c r="A19" s="384" t="s">
        <v>242</v>
      </c>
      <c r="B19" s="386"/>
      <c r="C19" s="388"/>
      <c r="D19" s="412"/>
      <c r="E19" s="412"/>
      <c r="F19" s="412"/>
    </row>
    <row r="20" spans="1:6" x14ac:dyDescent="0.2">
      <c r="A20" s="379" t="s">
        <v>128</v>
      </c>
      <c r="B20" s="386"/>
      <c r="C20" s="388"/>
      <c r="D20" s="412"/>
      <c r="E20" s="412"/>
      <c r="F20" s="412"/>
    </row>
    <row r="21" spans="1:6" x14ac:dyDescent="0.2">
      <c r="A21" s="382" t="s">
        <v>160</v>
      </c>
      <c r="B21" s="386">
        <v>1.1000000000000001</v>
      </c>
      <c r="C21" s="387">
        <v>0</v>
      </c>
      <c r="D21" s="412">
        <v>26</v>
      </c>
      <c r="E21" s="412">
        <v>26</v>
      </c>
      <c r="F21" s="412">
        <v>52</v>
      </c>
    </row>
    <row r="22" spans="1:6" ht="22.5" x14ac:dyDescent="0.2">
      <c r="A22" s="384" t="s">
        <v>262</v>
      </c>
      <c r="B22" s="52"/>
      <c r="C22" s="397">
        <f>SUM(C12:C21)</f>
        <v>7818</v>
      </c>
      <c r="D22" s="399">
        <f>SUM(D12:D21)</f>
        <v>5289</v>
      </c>
      <c r="E22" s="399">
        <f>SUM(E12:E21)</f>
        <v>3780</v>
      </c>
      <c r="F22" s="399">
        <f>SUM(F12:F21)</f>
        <v>680</v>
      </c>
    </row>
    <row r="23" spans="1:6" ht="22.5" x14ac:dyDescent="0.2">
      <c r="A23" s="385" t="s">
        <v>261</v>
      </c>
      <c r="B23" s="389"/>
      <c r="C23" s="397">
        <f>C10+C22</f>
        <v>7818</v>
      </c>
      <c r="D23" s="398">
        <f>D10+D22</f>
        <v>6339</v>
      </c>
      <c r="E23" s="398">
        <f>E10+E22</f>
        <v>4831</v>
      </c>
      <c r="F23" s="398">
        <f>F10+F22</f>
        <v>1741</v>
      </c>
    </row>
    <row r="24" spans="1:6" ht="11.25" customHeight="1" x14ac:dyDescent="0.2">
      <c r="A24" s="1" t="s">
        <v>12</v>
      </c>
    </row>
    <row r="25" spans="1:6" x14ac:dyDescent="0.2">
      <c r="A25" s="9" t="s">
        <v>233</v>
      </c>
      <c r="B25" s="51"/>
      <c r="C25" s="53"/>
      <c r="D25" s="53"/>
      <c r="E25" s="53"/>
      <c r="F25" s="53"/>
    </row>
    <row r="26" spans="1:6" x14ac:dyDescent="0.25">
      <c r="C26" s="53"/>
      <c r="D26" s="53"/>
      <c r="E26" s="53"/>
      <c r="F26" s="53"/>
    </row>
    <row r="27" spans="1:6" ht="11.25" customHeight="1" x14ac:dyDescent="0.25">
      <c r="A27" s="52"/>
    </row>
    <row r="28" spans="1:6" ht="11.25" customHeight="1" x14ac:dyDescent="0.25">
      <c r="A28" s="51"/>
    </row>
    <row r="29" spans="1:6" ht="11.25" customHeight="1" x14ac:dyDescent="0.25">
      <c r="A29" s="52"/>
    </row>
    <row r="30" spans="1:6" ht="11.25" customHeight="1" x14ac:dyDescent="0.25">
      <c r="A30" s="51"/>
    </row>
    <row r="32" spans="1:6" ht="11.25" customHeight="1" x14ac:dyDescent="0.25">
      <c r="A32" s="55"/>
      <c r="B32" s="55"/>
      <c r="C32" s="53"/>
      <c r="D32" s="53"/>
      <c r="E32" s="53"/>
      <c r="F32" s="53"/>
    </row>
    <row r="34" spans="1:2" ht="11.25" customHeight="1" x14ac:dyDescent="0.25">
      <c r="A34" s="50"/>
      <c r="B34" s="50"/>
    </row>
  </sheetData>
  <pageMargins left="1.4566929133858268" right="1.4566929133858268" top="0.78740157480314965" bottom="0.86614173228346458" header="0.51181102362204722" footer="0.51181102362204722"/>
  <pageSetup paperSize="9" scale="97" orientation="portrait"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zoomScaleNormal="100" zoomScaleSheetLayoutView="120" workbookViewId="0"/>
  </sheetViews>
  <sheetFormatPr defaultColWidth="8" defaultRowHeight="11.25" customHeight="1" x14ac:dyDescent="0.25"/>
  <cols>
    <col min="1" max="1" width="26.140625" style="233" customWidth="1"/>
    <col min="2" max="2" width="8.85546875" style="233" customWidth="1"/>
    <col min="3" max="4" width="8.42578125" style="233" customWidth="1"/>
    <col min="5" max="6" width="8.5703125" style="233" customWidth="1"/>
    <col min="7" max="16384" width="8" style="233"/>
  </cols>
  <sheetData>
    <row r="1" spans="1:6" x14ac:dyDescent="0.25">
      <c r="A1" s="231" t="s">
        <v>174</v>
      </c>
      <c r="B1" s="232"/>
      <c r="C1" s="232"/>
    </row>
    <row r="3" spans="1:6" ht="33.75" x14ac:dyDescent="0.25">
      <c r="A3" s="234"/>
      <c r="B3" s="235" t="s">
        <v>177</v>
      </c>
      <c r="C3" s="236" t="s">
        <v>175</v>
      </c>
      <c r="D3" s="236" t="s">
        <v>176</v>
      </c>
      <c r="E3" s="237" t="s">
        <v>163</v>
      </c>
      <c r="F3" s="237" t="s">
        <v>164</v>
      </c>
    </row>
    <row r="4" spans="1:6" x14ac:dyDescent="0.25">
      <c r="A4" s="231" t="s">
        <v>168</v>
      </c>
      <c r="B4" s="232"/>
      <c r="E4" s="238"/>
      <c r="F4" s="238"/>
    </row>
    <row r="5" spans="1:6" ht="78.75" x14ac:dyDescent="0.2">
      <c r="A5" s="354" t="s">
        <v>266</v>
      </c>
      <c r="B5" s="416">
        <v>361761</v>
      </c>
      <c r="C5" s="417">
        <v>361091</v>
      </c>
      <c r="D5" s="417">
        <v>368909</v>
      </c>
      <c r="E5" s="418">
        <f>+D5-C5</f>
        <v>7818</v>
      </c>
      <c r="F5" s="418">
        <v>0</v>
      </c>
    </row>
    <row r="6" spans="1:6" x14ac:dyDescent="0.2">
      <c r="A6" s="403" t="s">
        <v>165</v>
      </c>
      <c r="B6" s="440">
        <f>SUM(B5:B5)</f>
        <v>361761</v>
      </c>
      <c r="C6" s="440">
        <f t="shared" ref="C6:F6" si="0">SUM(C5:C5)</f>
        <v>361091</v>
      </c>
      <c r="D6" s="440">
        <f t="shared" si="0"/>
        <v>368909</v>
      </c>
      <c r="E6" s="441">
        <f t="shared" si="0"/>
        <v>7818</v>
      </c>
      <c r="F6" s="441">
        <f t="shared" si="0"/>
        <v>0</v>
      </c>
    </row>
  </sheetData>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zoomScaleNormal="100" zoomScaleSheetLayoutView="110" workbookViewId="0"/>
  </sheetViews>
  <sheetFormatPr defaultColWidth="8" defaultRowHeight="11.25" customHeight="1" x14ac:dyDescent="0.25"/>
  <cols>
    <col min="1" max="1" width="27.7109375" style="363" customWidth="1"/>
    <col min="2" max="6" width="8.28515625" style="363" customWidth="1"/>
    <col min="7" max="16384" width="8" style="363"/>
  </cols>
  <sheetData>
    <row r="1" spans="1:6" x14ac:dyDescent="0.25">
      <c r="A1" s="361" t="s">
        <v>234</v>
      </c>
      <c r="B1" s="362"/>
    </row>
    <row r="3" spans="1:6" ht="33.75" x14ac:dyDescent="0.25">
      <c r="A3" s="364"/>
      <c r="B3" s="365" t="s">
        <v>177</v>
      </c>
      <c r="C3" s="366" t="s">
        <v>175</v>
      </c>
      <c r="D3" s="366" t="s">
        <v>176</v>
      </c>
      <c r="E3" s="367" t="s">
        <v>163</v>
      </c>
      <c r="F3" s="367" t="s">
        <v>164</v>
      </c>
    </row>
    <row r="4" spans="1:6" ht="13.9" customHeight="1" x14ac:dyDescent="0.25">
      <c r="A4" s="374" t="s">
        <v>2</v>
      </c>
      <c r="B4" s="369"/>
      <c r="C4" s="370"/>
      <c r="D4" s="370"/>
      <c r="E4" s="368"/>
      <c r="F4" s="371"/>
    </row>
    <row r="5" spans="1:6" x14ac:dyDescent="0.25">
      <c r="A5" s="375" t="s">
        <v>235</v>
      </c>
      <c r="B5" s="369"/>
      <c r="C5" s="370"/>
      <c r="D5" s="370"/>
      <c r="E5" s="371"/>
      <c r="F5" s="371"/>
    </row>
    <row r="6" spans="1:6" ht="78.75" x14ac:dyDescent="0.2">
      <c r="A6" s="376" t="s">
        <v>266</v>
      </c>
      <c r="B6" s="419">
        <v>29449</v>
      </c>
      <c r="C6" s="420">
        <v>22185</v>
      </c>
      <c r="D6" s="420">
        <v>22185</v>
      </c>
      <c r="E6" s="421">
        <v>0</v>
      </c>
      <c r="F6" s="421">
        <v>0</v>
      </c>
    </row>
    <row r="7" spans="1:6" x14ac:dyDescent="0.25">
      <c r="A7" s="258" t="s">
        <v>236</v>
      </c>
      <c r="B7" s="372">
        <f>SUM(B5:B6)</f>
        <v>29449</v>
      </c>
      <c r="C7" s="372">
        <f>SUM(C5:C6)</f>
        <v>22185</v>
      </c>
      <c r="D7" s="372">
        <f>SUM(D5:D6)</f>
        <v>22185</v>
      </c>
      <c r="E7" s="373">
        <f>SUM(E5:E6)</f>
        <v>0</v>
      </c>
      <c r="F7" s="373">
        <f>SUM(F5:F6)</f>
        <v>0</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J55"/>
  <sheetViews>
    <sheetView showGridLines="0" zoomScaleNormal="100" zoomScaleSheetLayoutView="120" workbookViewId="0"/>
  </sheetViews>
  <sheetFormatPr defaultColWidth="9.140625" defaultRowHeight="11.25" customHeight="1" x14ac:dyDescent="0.25"/>
  <cols>
    <col min="1" max="1" width="29.5703125" style="204" customWidth="1"/>
    <col min="2" max="2" width="7.5703125" style="204" customWidth="1"/>
    <col min="3" max="3" width="7.85546875" style="204" customWidth="1"/>
    <col min="4" max="4" width="8.140625" style="204" customWidth="1"/>
    <col min="5" max="6" width="8" style="204" customWidth="1"/>
    <col min="7" max="16384" width="9.140625" style="204"/>
  </cols>
  <sheetData>
    <row r="1" spans="1:6" ht="11.25" customHeight="1" x14ac:dyDescent="0.25">
      <c r="A1" s="205" t="s">
        <v>227</v>
      </c>
      <c r="B1" s="206"/>
      <c r="C1" s="206"/>
      <c r="E1" s="207"/>
    </row>
    <row r="2" spans="1:6" ht="3.2" customHeight="1" x14ac:dyDescent="0.25">
      <c r="A2" s="205"/>
      <c r="B2" s="206"/>
      <c r="C2" s="206"/>
      <c r="D2" s="207"/>
      <c r="E2" s="207"/>
    </row>
    <row r="3" spans="1:6" ht="33.75" customHeight="1" x14ac:dyDescent="0.25">
      <c r="A3" s="459" t="s">
        <v>265</v>
      </c>
      <c r="B3" s="459"/>
      <c r="C3" s="459"/>
      <c r="D3" s="459"/>
      <c r="E3" s="459"/>
      <c r="F3" s="459"/>
    </row>
    <row r="4" spans="1:6" ht="56.45" customHeight="1" x14ac:dyDescent="0.2">
      <c r="A4" s="269"/>
      <c r="B4" s="264" t="s">
        <v>181</v>
      </c>
      <c r="C4" s="265" t="s">
        <v>178</v>
      </c>
      <c r="D4" s="266" t="s">
        <v>184</v>
      </c>
      <c r="E4" s="266" t="s">
        <v>183</v>
      </c>
      <c r="F4" s="266" t="s">
        <v>182</v>
      </c>
    </row>
    <row r="5" spans="1:6" ht="11.25" customHeight="1" x14ac:dyDescent="0.25">
      <c r="A5" s="460" t="s">
        <v>226</v>
      </c>
      <c r="B5" s="460"/>
      <c r="C5" s="460"/>
      <c r="D5" s="460"/>
      <c r="E5" s="460"/>
      <c r="F5" s="460"/>
    </row>
    <row r="6" spans="1:6" s="209" customFormat="1" ht="11.25" customHeight="1" x14ac:dyDescent="0.25">
      <c r="A6" s="208" t="s">
        <v>5</v>
      </c>
      <c r="B6" s="82"/>
      <c r="C6" s="211"/>
      <c r="D6" s="207"/>
      <c r="E6" s="207"/>
      <c r="F6" s="207"/>
    </row>
    <row r="7" spans="1:6" ht="33.75" x14ac:dyDescent="0.25">
      <c r="A7" s="210" t="s">
        <v>249</v>
      </c>
      <c r="B7" s="82">
        <v>3699</v>
      </c>
      <c r="C7" s="211">
        <v>4157</v>
      </c>
      <c r="D7" s="207">
        <v>5182</v>
      </c>
      <c r="E7" s="207">
        <v>5184</v>
      </c>
      <c r="F7" s="207">
        <v>5215</v>
      </c>
    </row>
    <row r="8" spans="1:6" ht="22.5" x14ac:dyDescent="0.25">
      <c r="A8" s="210" t="s">
        <v>245</v>
      </c>
      <c r="B8" s="82">
        <v>52993</v>
      </c>
      <c r="C8" s="211">
        <v>50812</v>
      </c>
      <c r="D8" s="207">
        <v>56907</v>
      </c>
      <c r="E8" s="207">
        <v>59267</v>
      </c>
      <c r="F8" s="207">
        <v>61308</v>
      </c>
    </row>
    <row r="9" spans="1:6" ht="11.25" customHeight="1" x14ac:dyDescent="0.25">
      <c r="A9" s="213" t="s">
        <v>149</v>
      </c>
      <c r="B9" s="267">
        <f>SUM(B7:B8)</f>
        <v>56692</v>
      </c>
      <c r="C9" s="268">
        <f>SUM(C7:C8)</f>
        <v>54969</v>
      </c>
      <c r="D9" s="267">
        <f>SUM(D7:D8)</f>
        <v>62089</v>
      </c>
      <c r="E9" s="267">
        <f>SUM(E7:E8)</f>
        <v>64451</v>
      </c>
      <c r="F9" s="267">
        <f>SUM(F7:F8)</f>
        <v>66523</v>
      </c>
    </row>
    <row r="10" spans="1:6" ht="11.25" customHeight="1" x14ac:dyDescent="0.25">
      <c r="A10" s="207" t="s">
        <v>10</v>
      </c>
      <c r="B10" s="82"/>
      <c r="C10" s="211"/>
      <c r="D10" s="207"/>
      <c r="E10" s="207"/>
      <c r="F10" s="207"/>
    </row>
    <row r="11" spans="1:6" ht="11.25" customHeight="1" x14ac:dyDescent="0.25">
      <c r="A11" s="212" t="s">
        <v>4</v>
      </c>
      <c r="B11" s="82">
        <f>+'Table 3.2'!B11-'Table 3.2'!B7</f>
        <v>348851</v>
      </c>
      <c r="C11" s="211">
        <f>+'Table 3.2'!C11-'Table 3.2'!C7</f>
        <v>353246</v>
      </c>
      <c r="D11" s="207">
        <f>+'Table 3.2'!D11-'Table 3.2'!D7</f>
        <v>340201</v>
      </c>
      <c r="E11" s="207">
        <f>+'Table 3.2'!E11-'Table 3.2'!E7</f>
        <v>333889</v>
      </c>
      <c r="F11" s="207">
        <f>+'Table 3.2'!F11-'Table 3.2'!F7</f>
        <v>325570</v>
      </c>
    </row>
    <row r="12" spans="1:6" x14ac:dyDescent="0.25">
      <c r="A12" s="212" t="s">
        <v>147</v>
      </c>
      <c r="B12" s="82"/>
      <c r="C12" s="211"/>
      <c r="D12" s="207"/>
      <c r="E12" s="207"/>
      <c r="F12" s="207"/>
    </row>
    <row r="13" spans="1:6" ht="22.5" x14ac:dyDescent="0.25">
      <c r="A13" s="210" t="s">
        <v>245</v>
      </c>
      <c r="B13" s="82">
        <v>43609</v>
      </c>
      <c r="C13" s="211">
        <v>38795</v>
      </c>
      <c r="D13" s="207">
        <v>36414</v>
      </c>
      <c r="E13" s="207">
        <v>31507</v>
      </c>
      <c r="F13" s="207">
        <v>24498</v>
      </c>
    </row>
    <row r="14" spans="1:6" ht="11.25" customHeight="1" x14ac:dyDescent="0.25">
      <c r="A14" s="213" t="s">
        <v>150</v>
      </c>
      <c r="B14" s="267">
        <f>SUM(B11:B13)</f>
        <v>392460</v>
      </c>
      <c r="C14" s="268">
        <f>SUM(C11:C13)</f>
        <v>392041</v>
      </c>
      <c r="D14" s="267">
        <f>SUM(D11:D13)</f>
        <v>376615</v>
      </c>
      <c r="E14" s="267">
        <f>SUM(E11:E13)</f>
        <v>365396</v>
      </c>
      <c r="F14" s="267">
        <f>SUM(F11:F13)</f>
        <v>350068</v>
      </c>
    </row>
    <row r="15" spans="1:6" s="215" customFormat="1" ht="11.25" customHeight="1" x14ac:dyDescent="0.25">
      <c r="A15" s="263" t="s">
        <v>179</v>
      </c>
      <c r="B15" s="214">
        <f>B9+B14</f>
        <v>449152</v>
      </c>
      <c r="C15" s="268">
        <f>C9+C14</f>
        <v>447010</v>
      </c>
      <c r="D15" s="214">
        <f>D9+D14</f>
        <v>438704</v>
      </c>
      <c r="E15" s="214">
        <f>E9+E14</f>
        <v>429847</v>
      </c>
      <c r="F15" s="214">
        <f>F9+F14</f>
        <v>416591</v>
      </c>
    </row>
    <row r="16" spans="1:6" s="215" customFormat="1" x14ac:dyDescent="0.25">
      <c r="A16" s="144"/>
      <c r="B16" s="216"/>
      <c r="C16" s="216"/>
      <c r="D16" s="216"/>
      <c r="E16" s="216"/>
      <c r="F16" s="216"/>
    </row>
    <row r="17" spans="1:6" s="215" customFormat="1" x14ac:dyDescent="0.25">
      <c r="A17" s="205" t="s">
        <v>228</v>
      </c>
      <c r="B17" s="206"/>
      <c r="C17" s="206"/>
      <c r="D17" s="204"/>
      <c r="E17" s="207"/>
      <c r="F17" s="204"/>
    </row>
    <row r="18" spans="1:6" ht="56.45" customHeight="1" x14ac:dyDescent="0.2">
      <c r="A18" s="269"/>
      <c r="B18" s="264" t="s">
        <v>181</v>
      </c>
      <c r="C18" s="265" t="s">
        <v>178</v>
      </c>
      <c r="D18" s="266" t="s">
        <v>184</v>
      </c>
      <c r="E18" s="266" t="s">
        <v>183</v>
      </c>
      <c r="F18" s="266" t="s">
        <v>182</v>
      </c>
    </row>
    <row r="19" spans="1:6" s="209" customFormat="1" ht="22.5" customHeight="1" x14ac:dyDescent="0.25">
      <c r="A19" s="460" t="s">
        <v>263</v>
      </c>
      <c r="B19" s="460"/>
      <c r="C19" s="460"/>
      <c r="D19" s="460"/>
      <c r="E19" s="460"/>
      <c r="F19" s="460"/>
    </row>
    <row r="20" spans="1:6" ht="11.25" customHeight="1" x14ac:dyDescent="0.25">
      <c r="A20" s="208" t="s">
        <v>5</v>
      </c>
      <c r="B20" s="82"/>
      <c r="C20" s="211"/>
    </row>
    <row r="21" spans="1:6" ht="21.6" customHeight="1" x14ac:dyDescent="0.25">
      <c r="A21" s="210" t="s">
        <v>246</v>
      </c>
      <c r="B21" s="82">
        <v>38606</v>
      </c>
      <c r="C21" s="211">
        <v>41669</v>
      </c>
      <c r="D21" s="204">
        <v>32900</v>
      </c>
      <c r="E21" s="204">
        <v>31909</v>
      </c>
      <c r="F21" s="204">
        <v>31621</v>
      </c>
    </row>
    <row r="22" spans="1:6" ht="33.75" x14ac:dyDescent="0.25">
      <c r="A22" s="210" t="s">
        <v>249</v>
      </c>
      <c r="B22" s="82">
        <v>1158</v>
      </c>
      <c r="C22" s="211">
        <v>3145</v>
      </c>
      <c r="D22" s="204">
        <v>3474</v>
      </c>
      <c r="E22" s="204">
        <v>3771</v>
      </c>
      <c r="F22" s="204">
        <v>4032</v>
      </c>
    </row>
    <row r="23" spans="1:6" x14ac:dyDescent="0.25">
      <c r="A23" s="212" t="s">
        <v>7</v>
      </c>
      <c r="B23" s="82"/>
      <c r="C23" s="211"/>
    </row>
    <row r="24" spans="1:6" ht="22.5" x14ac:dyDescent="0.25">
      <c r="A24" s="357" t="s">
        <v>247</v>
      </c>
      <c r="B24" s="82">
        <v>829</v>
      </c>
      <c r="C24" s="211">
        <v>7722</v>
      </c>
      <c r="D24" s="204">
        <v>7107</v>
      </c>
      <c r="E24" s="204">
        <v>46828</v>
      </c>
      <c r="F24" s="204">
        <v>47353</v>
      </c>
    </row>
    <row r="25" spans="1:6" ht="22.5" x14ac:dyDescent="0.25">
      <c r="A25" s="357" t="s">
        <v>248</v>
      </c>
      <c r="B25" s="82">
        <v>1085</v>
      </c>
      <c r="C25" s="211">
        <v>3835</v>
      </c>
      <c r="D25" s="204">
        <v>1382</v>
      </c>
      <c r="E25" s="204">
        <v>4597</v>
      </c>
      <c r="F25" s="204">
        <v>4573</v>
      </c>
    </row>
    <row r="26" spans="1:6" x14ac:dyDescent="0.25">
      <c r="A26" s="213" t="s">
        <v>149</v>
      </c>
      <c r="B26" s="223">
        <f>SUM(B21:B25)</f>
        <v>41678</v>
      </c>
      <c r="C26" s="221">
        <f>SUM(C21:C25)</f>
        <v>56371</v>
      </c>
      <c r="D26" s="223">
        <f>SUM(D21:D25)</f>
        <v>44863</v>
      </c>
      <c r="E26" s="223">
        <f>SUM(E21:E25)</f>
        <v>87105</v>
      </c>
      <c r="F26" s="223">
        <f>SUM(F21:F25)</f>
        <v>87579</v>
      </c>
    </row>
    <row r="27" spans="1:6" s="215" customFormat="1" ht="11.25" customHeight="1" x14ac:dyDescent="0.25">
      <c r="A27" s="263" t="s">
        <v>180</v>
      </c>
      <c r="B27" s="259">
        <f>B26</f>
        <v>41678</v>
      </c>
      <c r="C27" s="409">
        <f>C26</f>
        <v>56371</v>
      </c>
      <c r="D27" s="259">
        <f>D26</f>
        <v>44863</v>
      </c>
      <c r="E27" s="259">
        <f>E26</f>
        <v>87105</v>
      </c>
      <c r="F27" s="259">
        <f>F26</f>
        <v>87579</v>
      </c>
    </row>
    <row r="28" spans="1:6" s="215" customFormat="1" x14ac:dyDescent="0.25">
      <c r="A28" s="144"/>
      <c r="B28" s="216"/>
      <c r="C28" s="207"/>
      <c r="D28" s="216"/>
      <c r="E28" s="216"/>
      <c r="F28" s="216"/>
    </row>
    <row r="29" spans="1:6" s="209" customFormat="1" ht="15.2" customHeight="1" x14ac:dyDescent="0.25">
      <c r="A29" s="404" t="s">
        <v>15</v>
      </c>
      <c r="B29" s="405"/>
      <c r="C29" s="405"/>
      <c r="D29" s="405"/>
      <c r="E29" s="405"/>
      <c r="F29" s="405"/>
    </row>
    <row r="30" spans="1:6" ht="11.25" customHeight="1" x14ac:dyDescent="0.25">
      <c r="A30" s="208" t="s">
        <v>5</v>
      </c>
      <c r="B30" s="82"/>
      <c r="C30" s="211"/>
    </row>
    <row r="31" spans="1:6" ht="33.75" x14ac:dyDescent="0.25">
      <c r="A31" s="210" t="s">
        <v>249</v>
      </c>
      <c r="B31" s="82">
        <f>+B7+B22</f>
        <v>4857</v>
      </c>
      <c r="C31" s="211">
        <f>+C7+C22</f>
        <v>7302</v>
      </c>
      <c r="D31" s="406">
        <f>+D7+D22</f>
        <v>8656</v>
      </c>
      <c r="E31" s="406">
        <f>+E7+E22</f>
        <v>8955</v>
      </c>
      <c r="F31" s="406">
        <f>+F7+F22</f>
        <v>9247</v>
      </c>
    </row>
    <row r="32" spans="1:6" x14ac:dyDescent="0.25">
      <c r="A32" s="212" t="s">
        <v>7</v>
      </c>
      <c r="B32" s="82">
        <f>+B24+B25</f>
        <v>1914</v>
      </c>
      <c r="C32" s="211">
        <f>+C24+C25</f>
        <v>11557</v>
      </c>
      <c r="D32" s="406">
        <f>+D24+D25</f>
        <v>8489</v>
      </c>
      <c r="E32" s="406">
        <f>+E24+E25</f>
        <v>51425</v>
      </c>
      <c r="F32" s="406">
        <f>+F24+F25</f>
        <v>51926</v>
      </c>
    </row>
    <row r="33" spans="1:6" ht="22.5" x14ac:dyDescent="0.25">
      <c r="A33" s="210" t="s">
        <v>246</v>
      </c>
      <c r="B33" s="82">
        <f>+B21</f>
        <v>38606</v>
      </c>
      <c r="C33" s="211">
        <f>+C21</f>
        <v>41669</v>
      </c>
      <c r="D33" s="406">
        <f t="shared" ref="D33:F33" si="0">+D21</f>
        <v>32900</v>
      </c>
      <c r="E33" s="406">
        <f t="shared" si="0"/>
        <v>31909</v>
      </c>
      <c r="F33" s="406">
        <f t="shared" si="0"/>
        <v>31621</v>
      </c>
    </row>
    <row r="34" spans="1:6" x14ac:dyDescent="0.25">
      <c r="A34" s="212" t="s">
        <v>148</v>
      </c>
      <c r="B34" s="82"/>
      <c r="C34" s="211"/>
      <c r="D34" s="406"/>
      <c r="E34" s="406"/>
      <c r="F34" s="406"/>
    </row>
    <row r="35" spans="1:6" s="217" customFormat="1" x14ac:dyDescent="0.25">
      <c r="A35" s="212" t="s">
        <v>122</v>
      </c>
      <c r="B35" s="82"/>
      <c r="C35" s="211"/>
      <c r="D35" s="406"/>
      <c r="E35" s="406"/>
      <c r="F35" s="406"/>
    </row>
    <row r="36" spans="1:6" s="217" customFormat="1" ht="22.5" x14ac:dyDescent="0.25">
      <c r="A36" s="210" t="s">
        <v>245</v>
      </c>
      <c r="B36" s="82">
        <f>+B8</f>
        <v>52993</v>
      </c>
      <c r="C36" s="211">
        <f>+C8</f>
        <v>50812</v>
      </c>
      <c r="D36" s="406">
        <f>+D8</f>
        <v>56907</v>
      </c>
      <c r="E36" s="406">
        <f>+E8</f>
        <v>59267</v>
      </c>
      <c r="F36" s="406">
        <f>+F8</f>
        <v>61308</v>
      </c>
    </row>
    <row r="37" spans="1:6" ht="11.25" customHeight="1" x14ac:dyDescent="0.25">
      <c r="A37" s="213" t="s">
        <v>149</v>
      </c>
      <c r="B37" s="223">
        <f>SUM(B31:B36)</f>
        <v>98370</v>
      </c>
      <c r="C37" s="221">
        <f>SUM(C31:C36)</f>
        <v>111340</v>
      </c>
      <c r="D37" s="223">
        <f>SUM(D31:D36)</f>
        <v>106952</v>
      </c>
      <c r="E37" s="223">
        <f>SUM(E31:E36)</f>
        <v>151556</v>
      </c>
      <c r="F37" s="223">
        <f>SUM(F31:F36)</f>
        <v>154102</v>
      </c>
    </row>
    <row r="38" spans="1:6" ht="11.25" customHeight="1" x14ac:dyDescent="0.25">
      <c r="A38" s="207" t="s">
        <v>10</v>
      </c>
      <c r="B38" s="82"/>
      <c r="C38" s="211"/>
      <c r="D38" s="406"/>
      <c r="E38" s="406"/>
      <c r="F38" s="406"/>
    </row>
    <row r="39" spans="1:6" ht="11.25" customHeight="1" x14ac:dyDescent="0.25">
      <c r="A39" s="212" t="s">
        <v>4</v>
      </c>
      <c r="B39" s="82">
        <f>+B11</f>
        <v>348851</v>
      </c>
      <c r="C39" s="211">
        <f t="shared" ref="C39:F39" si="1">+C11</f>
        <v>353246</v>
      </c>
      <c r="D39" s="406">
        <f t="shared" si="1"/>
        <v>340201</v>
      </c>
      <c r="E39" s="406">
        <f t="shared" si="1"/>
        <v>333889</v>
      </c>
      <c r="F39" s="406">
        <f t="shared" si="1"/>
        <v>325570</v>
      </c>
    </row>
    <row r="40" spans="1:6" ht="22.5" x14ac:dyDescent="0.25">
      <c r="A40" s="210" t="s">
        <v>245</v>
      </c>
      <c r="B40" s="82">
        <f>+B13</f>
        <v>43609</v>
      </c>
      <c r="C40" s="211">
        <f>+C13</f>
        <v>38795</v>
      </c>
      <c r="D40" s="407">
        <f>+D13</f>
        <v>36414</v>
      </c>
      <c r="E40" s="407">
        <f>+E13</f>
        <v>31507</v>
      </c>
      <c r="F40" s="407">
        <f>+F13</f>
        <v>24498</v>
      </c>
    </row>
    <row r="41" spans="1:6" s="215" customFormat="1" ht="13.9" customHeight="1" x14ac:dyDescent="0.25">
      <c r="A41" s="213" t="s">
        <v>150</v>
      </c>
      <c r="B41" s="223">
        <f>SUM(B39:B40)</f>
        <v>392460</v>
      </c>
      <c r="C41" s="221">
        <f>SUM(C39:C40)</f>
        <v>392041</v>
      </c>
      <c r="D41" s="223">
        <f>SUM(D39:D40)</f>
        <v>376615</v>
      </c>
      <c r="E41" s="223">
        <f>SUM(E39:E40)</f>
        <v>365396</v>
      </c>
      <c r="F41" s="223">
        <f>SUM(F39:F40)</f>
        <v>350068</v>
      </c>
    </row>
    <row r="42" spans="1:6" s="215" customFormat="1" ht="11.25" customHeight="1" x14ac:dyDescent="0.25">
      <c r="A42" s="260" t="s">
        <v>14</v>
      </c>
      <c r="B42" s="230">
        <f>B37+B41</f>
        <v>490830</v>
      </c>
      <c r="C42" s="408">
        <f>C37+C41</f>
        <v>503381</v>
      </c>
      <c r="D42" s="230">
        <f>D37+D41</f>
        <v>483567</v>
      </c>
      <c r="E42" s="230">
        <f>E37+E41</f>
        <v>516952</v>
      </c>
      <c r="F42" s="230">
        <f>F37+F41</f>
        <v>504170</v>
      </c>
    </row>
    <row r="43" spans="1:6" ht="6" customHeight="1" x14ac:dyDescent="0.25">
      <c r="A43" s="218"/>
      <c r="B43" s="216"/>
      <c r="C43" s="216"/>
      <c r="D43" s="207"/>
      <c r="E43" s="207"/>
      <c r="F43" s="207"/>
    </row>
    <row r="44" spans="1:6" x14ac:dyDescent="0.25">
      <c r="A44" s="219"/>
      <c r="B44" s="220" t="s">
        <v>130</v>
      </c>
      <c r="C44" s="221" t="s">
        <v>170</v>
      </c>
      <c r="D44" s="207"/>
      <c r="E44" s="207"/>
      <c r="F44" s="207"/>
    </row>
    <row r="45" spans="1:6" ht="11.25" customHeight="1" x14ac:dyDescent="0.25">
      <c r="A45" s="222" t="s">
        <v>146</v>
      </c>
      <c r="B45" s="223">
        <f>+'Table 1.1'!D38</f>
        <v>1692</v>
      </c>
      <c r="C45" s="224">
        <f>+'Table 1.1'!E38</f>
        <v>1749</v>
      </c>
      <c r="D45" s="225"/>
      <c r="E45" s="225"/>
      <c r="F45" s="225"/>
    </row>
    <row r="46" spans="1:6" s="209" customFormat="1" ht="11.25" customHeight="1" x14ac:dyDescent="0.25">
      <c r="A46" s="261"/>
      <c r="B46" s="82"/>
      <c r="C46" s="82"/>
      <c r="D46" s="262"/>
      <c r="E46" s="262"/>
      <c r="F46" s="262"/>
    </row>
    <row r="47" spans="1:6" ht="11.25" customHeight="1" x14ac:dyDescent="0.25">
      <c r="A47" s="458" t="s">
        <v>151</v>
      </c>
      <c r="B47" s="458"/>
      <c r="C47" s="458"/>
      <c r="D47" s="458"/>
      <c r="E47" s="458"/>
      <c r="F47" s="458"/>
    </row>
    <row r="48" spans="1:6" ht="24" customHeight="1" x14ac:dyDescent="0.25">
      <c r="A48" s="458" t="s">
        <v>318</v>
      </c>
      <c r="B48" s="458"/>
      <c r="C48" s="458"/>
      <c r="D48" s="458"/>
      <c r="E48" s="458"/>
      <c r="F48" s="458"/>
    </row>
    <row r="49" spans="1:10" ht="29.25" customHeight="1" x14ac:dyDescent="0.25">
      <c r="A49" s="458" t="s">
        <v>317</v>
      </c>
      <c r="B49" s="458"/>
      <c r="C49" s="458"/>
      <c r="D49" s="458"/>
      <c r="E49" s="458"/>
      <c r="F49" s="458"/>
    </row>
    <row r="50" spans="1:10" ht="11.25" customHeight="1" x14ac:dyDescent="0.25">
      <c r="A50" s="217"/>
      <c r="B50" s="82"/>
      <c r="C50" s="226"/>
    </row>
    <row r="51" spans="1:10" ht="11.25" customHeight="1" x14ac:dyDescent="0.25">
      <c r="A51" s="217"/>
      <c r="B51" s="82"/>
      <c r="C51" s="226"/>
    </row>
    <row r="52" spans="1:10" ht="11.25" customHeight="1" x14ac:dyDescent="0.25">
      <c r="A52" s="217"/>
      <c r="B52" s="82"/>
      <c r="C52" s="226"/>
    </row>
    <row r="53" spans="1:10" ht="11.25" customHeight="1" x14ac:dyDescent="0.25">
      <c r="A53" s="227"/>
      <c r="B53" s="82"/>
      <c r="C53" s="226"/>
    </row>
    <row r="54" spans="1:10" ht="11.25" customHeight="1" x14ac:dyDescent="0.25">
      <c r="A54" s="83"/>
      <c r="B54" s="82"/>
      <c r="C54" s="228"/>
      <c r="J54" s="229"/>
    </row>
    <row r="55" spans="1:10" ht="11.25" customHeight="1" x14ac:dyDescent="0.25">
      <c r="B55" s="208"/>
      <c r="C55" s="207"/>
    </row>
  </sheetData>
  <mergeCells count="6">
    <mergeCell ref="A49:F49"/>
    <mergeCell ref="A3:F3"/>
    <mergeCell ref="A5:F5"/>
    <mergeCell ref="A19:F19"/>
    <mergeCell ref="A47:F47"/>
    <mergeCell ref="A48:F48"/>
  </mergeCells>
  <pageMargins left="1.4566929133858268" right="1.0629921259842521" top="0.78740157480314965" bottom="0.86614173228346458" header="0.51181102362204722" footer="0.51181102362204722"/>
  <pageSetup paperSize="9" scale="97" orientation="portrait" cellComments="asDisplaye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P22"/>
  <sheetViews>
    <sheetView showGridLines="0" zoomScaleNormal="100" zoomScaleSheetLayoutView="145" workbookViewId="0"/>
  </sheetViews>
  <sheetFormatPr defaultColWidth="8" defaultRowHeight="11.25" customHeight="1" x14ac:dyDescent="0.25"/>
  <cols>
    <col min="1" max="1" width="21.140625" style="10" customWidth="1"/>
    <col min="2" max="2" width="7.28515625" style="10" customWidth="1"/>
    <col min="3" max="3" width="7.140625" style="10" customWidth="1"/>
    <col min="4" max="5" width="8" style="10" customWidth="1"/>
    <col min="6" max="6" width="9.85546875" style="10" customWidth="1"/>
    <col min="7" max="7" width="7.7109375" style="10" customWidth="1"/>
    <col min="8" max="16384" width="8" style="10"/>
  </cols>
  <sheetData>
    <row r="1" spans="1:7" ht="11.25" customHeight="1" x14ac:dyDescent="0.25">
      <c r="A1" s="64" t="s">
        <v>161</v>
      </c>
      <c r="B1" s="65"/>
      <c r="C1" s="65"/>
      <c r="D1" s="65"/>
      <c r="E1" s="65"/>
    </row>
    <row r="2" spans="1:7" ht="11.25" customHeight="1" x14ac:dyDescent="0.25">
      <c r="A2" s="64"/>
      <c r="B2" s="65"/>
      <c r="C2" s="65"/>
      <c r="D2" s="65"/>
      <c r="E2" s="65"/>
    </row>
    <row r="3" spans="1:7" ht="33.75" x14ac:dyDescent="0.2">
      <c r="A3" s="149"/>
      <c r="B3" s="275" t="s">
        <v>16</v>
      </c>
      <c r="C3" s="242" t="s">
        <v>192</v>
      </c>
      <c r="D3" s="243" t="s">
        <v>253</v>
      </c>
      <c r="E3" s="243" t="s">
        <v>254</v>
      </c>
      <c r="F3" s="243" t="s">
        <v>255</v>
      </c>
      <c r="G3" s="243" t="s">
        <v>193</v>
      </c>
    </row>
    <row r="4" spans="1:7" ht="22.5" x14ac:dyDescent="0.25">
      <c r="A4" s="353" t="s">
        <v>250</v>
      </c>
      <c r="B4" s="270"/>
      <c r="C4" s="155"/>
      <c r="D4" s="156"/>
      <c r="E4" s="156"/>
      <c r="F4" s="156"/>
      <c r="G4" s="156"/>
    </row>
    <row r="5" spans="1:7" ht="11.25" customHeight="1" x14ac:dyDescent="0.25">
      <c r="A5" s="277" t="s">
        <v>170</v>
      </c>
      <c r="B5" s="271">
        <v>1</v>
      </c>
      <c r="C5" s="146">
        <v>3504</v>
      </c>
      <c r="D5" s="147">
        <v>1000</v>
      </c>
      <c r="E5" s="147">
        <v>-1000</v>
      </c>
      <c r="F5" s="147">
        <v>0</v>
      </c>
      <c r="G5" s="147">
        <f t="shared" ref="G5:G9" si="0">SUM(C5:F5)</f>
        <v>3504</v>
      </c>
    </row>
    <row r="6" spans="1:7" ht="11.25" customHeight="1" x14ac:dyDescent="0.25">
      <c r="A6" s="151" t="s">
        <v>130</v>
      </c>
      <c r="B6" s="273"/>
      <c r="C6" s="148">
        <v>2289</v>
      </c>
      <c r="D6" s="150">
        <f>1493+34</f>
        <v>1527</v>
      </c>
      <c r="E6" s="150">
        <v>-312</v>
      </c>
      <c r="F6" s="150">
        <v>0</v>
      </c>
      <c r="G6" s="150">
        <f t="shared" si="0"/>
        <v>3504</v>
      </c>
    </row>
    <row r="7" spans="1:7" ht="45" x14ac:dyDescent="0.25">
      <c r="A7" s="353" t="s">
        <v>251</v>
      </c>
      <c r="B7" s="270"/>
      <c r="C7" s="155"/>
      <c r="D7" s="156"/>
      <c r="E7" s="156"/>
      <c r="F7" s="156"/>
      <c r="G7" s="156"/>
    </row>
    <row r="8" spans="1:7" ht="11.25" customHeight="1" x14ac:dyDescent="0.25">
      <c r="A8" s="277" t="s">
        <v>170</v>
      </c>
      <c r="B8" s="271">
        <v>1</v>
      </c>
      <c r="C8" s="146">
        <v>11</v>
      </c>
      <c r="D8" s="147">
        <v>0</v>
      </c>
      <c r="E8" s="147">
        <v>0</v>
      </c>
      <c r="F8" s="147">
        <v>0</v>
      </c>
      <c r="G8" s="147">
        <f t="shared" si="0"/>
        <v>11</v>
      </c>
    </row>
    <row r="9" spans="1:7" ht="11.25" customHeight="1" x14ac:dyDescent="0.25">
      <c r="A9" s="151" t="s">
        <v>130</v>
      </c>
      <c r="B9" s="273"/>
      <c r="C9" s="148">
        <v>11</v>
      </c>
      <c r="D9" s="150">
        <v>0</v>
      </c>
      <c r="E9" s="150">
        <v>0</v>
      </c>
      <c r="F9" s="150">
        <v>0</v>
      </c>
      <c r="G9" s="150">
        <f t="shared" si="0"/>
        <v>11</v>
      </c>
    </row>
    <row r="10" spans="1:7" x14ac:dyDescent="0.25">
      <c r="A10" s="353" t="s">
        <v>222</v>
      </c>
      <c r="B10" s="270"/>
      <c r="C10" s="155"/>
      <c r="D10" s="156"/>
      <c r="E10" s="156"/>
      <c r="F10" s="156"/>
      <c r="G10" s="156"/>
    </row>
    <row r="11" spans="1:7" ht="11.25" customHeight="1" x14ac:dyDescent="0.25">
      <c r="A11" s="277" t="s">
        <v>170</v>
      </c>
      <c r="B11" s="271">
        <v>1</v>
      </c>
      <c r="C11" s="146">
        <f>G12</f>
        <v>467</v>
      </c>
      <c r="D11" s="147">
        <v>0</v>
      </c>
      <c r="E11" s="147">
        <v>0</v>
      </c>
      <c r="F11" s="147">
        <v>0</v>
      </c>
      <c r="G11" s="147">
        <f t="shared" ref="G11:G12" si="1">SUM(C11:F11)</f>
        <v>467</v>
      </c>
    </row>
    <row r="12" spans="1:7" ht="11.25" customHeight="1" x14ac:dyDescent="0.25">
      <c r="A12" s="151" t="s">
        <v>130</v>
      </c>
      <c r="B12" s="273"/>
      <c r="C12" s="148">
        <v>462</v>
      </c>
      <c r="D12" s="150">
        <v>5</v>
      </c>
      <c r="E12" s="150">
        <v>0</v>
      </c>
      <c r="F12" s="150">
        <v>0</v>
      </c>
      <c r="G12" s="150">
        <f t="shared" si="1"/>
        <v>467</v>
      </c>
    </row>
    <row r="13" spans="1:7" ht="22.5" x14ac:dyDescent="0.25">
      <c r="A13" s="353" t="s">
        <v>252</v>
      </c>
      <c r="B13" s="270"/>
      <c r="C13" s="155"/>
      <c r="D13" s="156"/>
      <c r="E13" s="156"/>
      <c r="F13" s="156"/>
      <c r="G13" s="156"/>
    </row>
    <row r="14" spans="1:7" ht="11.25" customHeight="1" x14ac:dyDescent="0.25">
      <c r="A14" s="277" t="s">
        <v>170</v>
      </c>
      <c r="B14" s="271">
        <v>1</v>
      </c>
      <c r="C14" s="146">
        <f>G15</f>
        <v>33064</v>
      </c>
      <c r="D14" s="147">
        <v>26279</v>
      </c>
      <c r="E14" s="147">
        <v>-26279</v>
      </c>
      <c r="F14" s="147">
        <v>0</v>
      </c>
      <c r="G14" s="147">
        <f t="shared" ref="G14:G15" si="2">SUM(C14:F14)</f>
        <v>33064</v>
      </c>
    </row>
    <row r="15" spans="1:7" ht="11.25" customHeight="1" x14ac:dyDescent="0.25">
      <c r="A15" s="151" t="s">
        <v>130</v>
      </c>
      <c r="B15" s="273"/>
      <c r="C15" s="148">
        <v>44195</v>
      </c>
      <c r="D15" s="150">
        <f>26815+819</f>
        <v>27634</v>
      </c>
      <c r="E15" s="150">
        <v>-38765</v>
      </c>
      <c r="F15" s="150"/>
      <c r="G15" s="150">
        <f t="shared" si="2"/>
        <v>33064</v>
      </c>
    </row>
    <row r="16" spans="1:7" ht="11.25" customHeight="1" x14ac:dyDescent="0.25">
      <c r="A16" s="276" t="s">
        <v>142</v>
      </c>
      <c r="B16" s="270"/>
      <c r="C16" s="155"/>
      <c r="D16" s="156"/>
      <c r="E16" s="156"/>
      <c r="F16" s="156"/>
      <c r="G16" s="156"/>
    </row>
    <row r="17" spans="1:16" x14ac:dyDescent="0.25">
      <c r="A17" s="410" t="s">
        <v>190</v>
      </c>
      <c r="B17" s="270"/>
      <c r="C17" s="278">
        <f>SUM(C5,C8,C11,C14)</f>
        <v>37046</v>
      </c>
      <c r="D17" s="279">
        <f>SUM(D5,D8,D11,D14)</f>
        <v>27279</v>
      </c>
      <c r="E17" s="279">
        <f>SUM(E5,E8,E11,E14)</f>
        <v>-27279</v>
      </c>
      <c r="F17" s="279">
        <f>SUM(F5,F8,F11,F14)</f>
        <v>0</v>
      </c>
      <c r="G17" s="279">
        <f>SUM(G5,G8,G11,G14)</f>
        <v>37046</v>
      </c>
    </row>
    <row r="18" spans="1:16" s="8" customFormat="1" ht="11.25" customHeight="1" x14ac:dyDescent="0.25">
      <c r="A18" s="274" t="s">
        <v>142</v>
      </c>
      <c r="B18" s="270"/>
      <c r="C18" s="155"/>
      <c r="D18" s="156"/>
      <c r="E18" s="156"/>
      <c r="F18" s="156"/>
      <c r="G18" s="156"/>
    </row>
    <row r="19" spans="1:16" s="8" customFormat="1" x14ac:dyDescent="0.25">
      <c r="A19" s="152" t="s">
        <v>191</v>
      </c>
      <c r="B19" s="272"/>
      <c r="C19" s="280">
        <f>SUM(C6,C9,C12,C15)</f>
        <v>46957</v>
      </c>
      <c r="D19" s="281">
        <f>SUM(D6,D9,D12,D15)</f>
        <v>29166</v>
      </c>
      <c r="E19" s="281">
        <f>SUM(E6,E9,E12,E15)</f>
        <v>-39077</v>
      </c>
      <c r="F19" s="281">
        <f>SUM(F6,F9,F12,F15)</f>
        <v>0</v>
      </c>
      <c r="G19" s="281">
        <f>SUM(G6,G9,G12,G15)</f>
        <v>37046</v>
      </c>
    </row>
    <row r="20" spans="1:16" ht="11.25" customHeight="1" x14ac:dyDescent="0.25">
      <c r="A20" s="64"/>
      <c r="B20" s="65"/>
      <c r="C20" s="65"/>
      <c r="D20" s="65"/>
      <c r="E20" s="65"/>
    </row>
    <row r="21" spans="1:16" ht="11.25" customHeight="1" x14ac:dyDescent="0.25">
      <c r="A21" s="10" t="s">
        <v>17</v>
      </c>
      <c r="I21" s="8"/>
      <c r="J21" s="8"/>
      <c r="K21" s="8"/>
      <c r="L21" s="8"/>
      <c r="M21" s="8"/>
      <c r="N21" s="8"/>
      <c r="O21" s="8"/>
      <c r="P21" s="8"/>
    </row>
    <row r="22" spans="1:16" ht="11.25" customHeight="1" x14ac:dyDescent="0.15">
      <c r="A22" s="80"/>
      <c r="I22" s="8"/>
      <c r="J22" s="8"/>
      <c r="K22" s="8"/>
      <c r="L22" s="8"/>
      <c r="M22" s="8"/>
      <c r="N22" s="8"/>
      <c r="O22" s="8"/>
      <c r="P22" s="8"/>
    </row>
  </sheetData>
  <phoneticPr fontId="21" type="noConversion"/>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28" max="7" man="1"/>
  </rowBreaks>
  <ignoredErrors>
    <ignoredError sqref="G5:G8"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zoomScaleNormal="100" zoomScaleSheetLayoutView="100" workbookViewId="0">
      <selection sqref="A1:F1"/>
    </sheetView>
  </sheetViews>
  <sheetFormatPr defaultColWidth="8" defaultRowHeight="11.25" customHeight="1" x14ac:dyDescent="0.25"/>
  <cols>
    <col min="1" max="1" width="30" style="14" customWidth="1"/>
    <col min="2" max="6" width="7.85546875" style="14" customWidth="1"/>
    <col min="7" max="16384" width="8" style="14"/>
  </cols>
  <sheetData>
    <row r="1" spans="1:6" ht="20.100000000000001" customHeight="1" x14ac:dyDescent="0.25">
      <c r="A1" s="462" t="s">
        <v>153</v>
      </c>
      <c r="B1" s="462"/>
      <c r="C1" s="462"/>
      <c r="D1" s="462"/>
      <c r="E1" s="462"/>
      <c r="F1" s="462"/>
    </row>
    <row r="2" spans="1:6" ht="11.25" customHeight="1" x14ac:dyDescent="0.25">
      <c r="A2" s="15"/>
      <c r="B2" s="18"/>
      <c r="C2" s="18"/>
      <c r="D2" s="18"/>
      <c r="E2" s="18"/>
      <c r="F2" s="18"/>
    </row>
    <row r="3" spans="1:6" ht="45" x14ac:dyDescent="0.2">
      <c r="A3" s="145"/>
      <c r="B3" s="245" t="s">
        <v>189</v>
      </c>
      <c r="C3" s="246" t="s">
        <v>195</v>
      </c>
      <c r="D3" s="245" t="s">
        <v>123</v>
      </c>
      <c r="E3" s="245" t="s">
        <v>131</v>
      </c>
      <c r="F3" s="245" t="s">
        <v>194</v>
      </c>
    </row>
    <row r="4" spans="1:6" ht="11.25" customHeight="1" x14ac:dyDescent="0.2">
      <c r="A4" s="284" t="s">
        <v>19</v>
      </c>
      <c r="B4" s="88"/>
      <c r="C4" s="89"/>
      <c r="D4" s="90"/>
      <c r="E4" s="90"/>
      <c r="F4" s="90"/>
    </row>
    <row r="5" spans="1:6" ht="11.25" customHeight="1" x14ac:dyDescent="0.2">
      <c r="A5" s="161" t="s">
        <v>20</v>
      </c>
      <c r="B5" s="88">
        <v>214535</v>
      </c>
      <c r="C5" s="91">
        <v>226569</v>
      </c>
      <c r="D5" s="88">
        <v>234677</v>
      </c>
      <c r="E5" s="88">
        <v>237636</v>
      </c>
      <c r="F5" s="88">
        <v>235057</v>
      </c>
    </row>
    <row r="6" spans="1:6" ht="11.25" customHeight="1" x14ac:dyDescent="0.2">
      <c r="A6" s="161" t="s">
        <v>37</v>
      </c>
      <c r="B6" s="88">
        <v>133082</v>
      </c>
      <c r="C6" s="91">
        <v>126177</v>
      </c>
      <c r="D6" s="88">
        <v>105020</v>
      </c>
      <c r="E6" s="88">
        <v>90577</v>
      </c>
      <c r="F6" s="88">
        <v>89684</v>
      </c>
    </row>
    <row r="7" spans="1:6" ht="11.25" customHeight="1" x14ac:dyDescent="0.2">
      <c r="A7" s="161" t="s">
        <v>21</v>
      </c>
      <c r="B7" s="88">
        <v>43609</v>
      </c>
      <c r="C7" s="91">
        <v>38795</v>
      </c>
      <c r="D7" s="88">
        <v>36414</v>
      </c>
      <c r="E7" s="88">
        <v>31507</v>
      </c>
      <c r="F7" s="88">
        <v>24498</v>
      </c>
    </row>
    <row r="8" spans="1:6" ht="11.25" customHeight="1" x14ac:dyDescent="0.2">
      <c r="A8" s="161" t="s">
        <v>24</v>
      </c>
      <c r="B8" s="88">
        <v>149</v>
      </c>
      <c r="C8" s="91">
        <v>500</v>
      </c>
      <c r="D8" s="88">
        <v>504</v>
      </c>
      <c r="E8" s="88">
        <v>5676</v>
      </c>
      <c r="F8" s="88">
        <v>829</v>
      </c>
    </row>
    <row r="9" spans="1:6" ht="11.25" customHeight="1" x14ac:dyDescent="0.2">
      <c r="A9" s="161" t="s">
        <v>22</v>
      </c>
      <c r="B9" s="88">
        <v>925</v>
      </c>
      <c r="C9" s="91">
        <v>0</v>
      </c>
      <c r="D9" s="88">
        <v>0</v>
      </c>
      <c r="E9" s="88">
        <v>0</v>
      </c>
      <c r="F9" s="88">
        <v>0</v>
      </c>
    </row>
    <row r="10" spans="1:6" ht="11.25" customHeight="1" x14ac:dyDescent="0.2">
      <c r="A10" s="161" t="s">
        <v>23</v>
      </c>
      <c r="B10" s="88">
        <v>160</v>
      </c>
      <c r="C10" s="91">
        <v>0</v>
      </c>
      <c r="D10" s="88">
        <v>0</v>
      </c>
      <c r="E10" s="88">
        <v>0</v>
      </c>
      <c r="F10" s="88">
        <v>0</v>
      </c>
    </row>
    <row r="11" spans="1:6" x14ac:dyDescent="0.2">
      <c r="A11" s="284" t="s">
        <v>25</v>
      </c>
      <c r="B11" s="283">
        <f>SUM(B5:B10)</f>
        <v>392460</v>
      </c>
      <c r="C11" s="282">
        <f>SUM(C5:C10)</f>
        <v>392041</v>
      </c>
      <c r="D11" s="283">
        <f>SUM(D5:D10)</f>
        <v>376615</v>
      </c>
      <c r="E11" s="283">
        <f>SUM(E5:E10)</f>
        <v>365396</v>
      </c>
      <c r="F11" s="283">
        <f>SUM(F5:F10)</f>
        <v>350068</v>
      </c>
    </row>
    <row r="12" spans="1:6" x14ac:dyDescent="0.2">
      <c r="A12" s="284" t="s">
        <v>26</v>
      </c>
      <c r="B12" s="88"/>
      <c r="C12" s="89"/>
      <c r="D12" s="90"/>
      <c r="E12" s="90"/>
      <c r="F12" s="90"/>
    </row>
    <row r="13" spans="1:6" ht="11.25" customHeight="1" x14ac:dyDescent="0.2">
      <c r="A13" s="286" t="s">
        <v>27</v>
      </c>
      <c r="B13" s="88"/>
      <c r="C13" s="89"/>
      <c r="D13" s="90"/>
      <c r="E13" s="90"/>
      <c r="F13" s="90"/>
    </row>
    <row r="14" spans="1:6" ht="11.25" customHeight="1" x14ac:dyDescent="0.2">
      <c r="A14" s="287" t="s">
        <v>97</v>
      </c>
      <c r="B14" s="88"/>
      <c r="C14" s="89"/>
      <c r="D14" s="90"/>
      <c r="E14" s="90"/>
      <c r="F14" s="90"/>
    </row>
    <row r="15" spans="1:6" ht="22.5" customHeight="1" x14ac:dyDescent="0.2">
      <c r="A15" s="470" t="s">
        <v>28</v>
      </c>
      <c r="B15" s="88">
        <v>2004</v>
      </c>
      <c r="C15" s="91">
        <v>3698</v>
      </c>
      <c r="D15" s="88">
        <v>3662</v>
      </c>
      <c r="E15" s="88">
        <v>3720</v>
      </c>
      <c r="F15" s="88">
        <v>3720</v>
      </c>
    </row>
    <row r="16" spans="1:6" x14ac:dyDescent="0.2">
      <c r="A16" s="288" t="s">
        <v>30</v>
      </c>
      <c r="B16" s="88">
        <v>4897</v>
      </c>
      <c r="C16" s="91">
        <v>4500</v>
      </c>
      <c r="D16" s="88">
        <v>4500</v>
      </c>
      <c r="E16" s="88">
        <v>4500</v>
      </c>
      <c r="F16" s="88">
        <v>4500</v>
      </c>
    </row>
    <row r="17" spans="1:6" x14ac:dyDescent="0.2">
      <c r="A17" s="287" t="s">
        <v>98</v>
      </c>
      <c r="B17" s="283">
        <f>SUM(B14:B16)</f>
        <v>6901</v>
      </c>
      <c r="C17" s="282">
        <f>SUM(C14:C16)</f>
        <v>8198</v>
      </c>
      <c r="D17" s="283">
        <f>SUM(D14:D16)</f>
        <v>8162</v>
      </c>
      <c r="E17" s="283">
        <f>SUM(E14:E16)</f>
        <v>8220</v>
      </c>
      <c r="F17" s="283">
        <f>SUM(F14:F16)</f>
        <v>8220</v>
      </c>
    </row>
    <row r="18" spans="1:6" ht="11.25" customHeight="1" x14ac:dyDescent="0.2">
      <c r="A18" s="287" t="s">
        <v>31</v>
      </c>
      <c r="B18" s="88"/>
      <c r="C18" s="89"/>
      <c r="D18" s="90"/>
      <c r="E18" s="90"/>
      <c r="F18" s="90"/>
    </row>
    <row r="19" spans="1:6" x14ac:dyDescent="0.2">
      <c r="A19" s="288" t="s">
        <v>32</v>
      </c>
      <c r="B19" s="88">
        <v>360</v>
      </c>
      <c r="C19" s="91">
        <v>360</v>
      </c>
      <c r="D19" s="88">
        <v>360</v>
      </c>
      <c r="E19" s="88">
        <v>360</v>
      </c>
      <c r="F19" s="88">
        <v>360</v>
      </c>
    </row>
    <row r="20" spans="1:6" x14ac:dyDescent="0.2">
      <c r="A20" s="287" t="s">
        <v>33</v>
      </c>
      <c r="B20" s="283">
        <f>SUM(B19:B19)</f>
        <v>360</v>
      </c>
      <c r="C20" s="282">
        <f>SUM(C19:C19)</f>
        <v>360</v>
      </c>
      <c r="D20" s="283">
        <f>SUM(D19:D19)</f>
        <v>360</v>
      </c>
      <c r="E20" s="283">
        <f>SUM(E19:E19)</f>
        <v>360</v>
      </c>
      <c r="F20" s="283">
        <f>SUM(F19:F19)</f>
        <v>360</v>
      </c>
    </row>
    <row r="21" spans="1:6" ht="11.25" customHeight="1" x14ac:dyDescent="0.2">
      <c r="A21" s="284" t="s">
        <v>34</v>
      </c>
      <c r="B21" s="283">
        <f>B20+B17</f>
        <v>7261</v>
      </c>
      <c r="C21" s="282">
        <f>C20+C17</f>
        <v>8558</v>
      </c>
      <c r="D21" s="283">
        <f>D20+D17</f>
        <v>8522</v>
      </c>
      <c r="E21" s="283">
        <f>E20+E17</f>
        <v>8580</v>
      </c>
      <c r="F21" s="283">
        <f>F20+F17</f>
        <v>8580</v>
      </c>
    </row>
    <row r="22" spans="1:6" ht="22.5" customHeight="1" x14ac:dyDescent="0.2">
      <c r="A22" s="471" t="s">
        <v>324</v>
      </c>
      <c r="B22" s="283">
        <f>B21-B11</f>
        <v>-385199</v>
      </c>
      <c r="C22" s="282">
        <f>C21-C11</f>
        <v>-383483</v>
      </c>
      <c r="D22" s="283">
        <f>D21-D11</f>
        <v>-368093</v>
      </c>
      <c r="E22" s="283">
        <f>E21-E11</f>
        <v>-356816</v>
      </c>
      <c r="F22" s="283">
        <f>F21-F11</f>
        <v>-341488</v>
      </c>
    </row>
    <row r="23" spans="1:6" ht="11.25" customHeight="1" x14ac:dyDescent="0.2">
      <c r="A23" s="285" t="s">
        <v>13</v>
      </c>
      <c r="B23" s="88">
        <v>341641</v>
      </c>
      <c r="C23" s="91">
        <v>348041</v>
      </c>
      <c r="D23" s="88">
        <v>335032</v>
      </c>
      <c r="E23" s="88">
        <v>326372</v>
      </c>
      <c r="F23" s="88">
        <v>319247</v>
      </c>
    </row>
    <row r="24" spans="1:6" ht="22.5" x14ac:dyDescent="0.2">
      <c r="A24" s="345" t="s">
        <v>267</v>
      </c>
      <c r="B24" s="283">
        <f>SUM(B22:B23)</f>
        <v>-43558</v>
      </c>
      <c r="C24" s="282">
        <f>SUM(C22:C23)</f>
        <v>-35442</v>
      </c>
      <c r="D24" s="283">
        <f>SUM(D22:D23)</f>
        <v>-33061</v>
      </c>
      <c r="E24" s="283">
        <f>SUM(E22:E23)</f>
        <v>-30444</v>
      </c>
      <c r="F24" s="283">
        <f>SUM(F22:F23)</f>
        <v>-22241</v>
      </c>
    </row>
    <row r="25" spans="1:6" x14ac:dyDescent="0.2">
      <c r="A25" s="284" t="s">
        <v>35</v>
      </c>
      <c r="B25" s="88"/>
      <c r="C25" s="89"/>
      <c r="D25" s="88"/>
      <c r="E25" s="88"/>
      <c r="F25" s="88"/>
    </row>
    <row r="26" spans="1:6" x14ac:dyDescent="0.2">
      <c r="A26" s="284" t="s">
        <v>116</v>
      </c>
      <c r="B26" s="283">
        <v>0</v>
      </c>
      <c r="C26" s="282">
        <v>0</v>
      </c>
      <c r="D26" s="283">
        <v>0</v>
      </c>
      <c r="E26" s="283">
        <v>0</v>
      </c>
      <c r="F26" s="283">
        <v>0</v>
      </c>
    </row>
    <row r="27" spans="1:6" ht="33.75" x14ac:dyDescent="0.2">
      <c r="A27" s="346" t="s">
        <v>268</v>
      </c>
      <c r="B27" s="283">
        <f>B26+B24</f>
        <v>-43558</v>
      </c>
      <c r="C27" s="282">
        <f>C26+C24</f>
        <v>-35442</v>
      </c>
      <c r="D27" s="283">
        <f>D26+D24</f>
        <v>-33061</v>
      </c>
      <c r="E27" s="283">
        <f>E26+E24</f>
        <v>-30444</v>
      </c>
      <c r="F27" s="283">
        <f>F26+F24</f>
        <v>-22241</v>
      </c>
    </row>
    <row r="28" spans="1:6" ht="33.200000000000003" customHeight="1" x14ac:dyDescent="0.2">
      <c r="A28" s="17"/>
      <c r="B28" s="12"/>
      <c r="C28" s="13"/>
      <c r="D28" s="12"/>
      <c r="E28" s="12"/>
      <c r="F28" s="12"/>
    </row>
    <row r="29" spans="1:6" ht="22.15" customHeight="1" x14ac:dyDescent="0.25">
      <c r="A29" s="462" t="s">
        <v>166</v>
      </c>
      <c r="B29" s="462"/>
      <c r="C29" s="462"/>
      <c r="D29" s="462"/>
      <c r="E29" s="462"/>
      <c r="F29" s="462"/>
    </row>
    <row r="30" spans="1:6" s="69" customFormat="1" ht="22.5" x14ac:dyDescent="0.2">
      <c r="A30" s="166"/>
      <c r="B30" s="167" t="s">
        <v>113</v>
      </c>
      <c r="C30" s="168" t="s">
        <v>114</v>
      </c>
      <c r="D30" s="167" t="s">
        <v>115</v>
      </c>
      <c r="E30" s="167" t="s">
        <v>124</v>
      </c>
      <c r="F30" s="167" t="s">
        <v>172</v>
      </c>
    </row>
    <row r="31" spans="1:6" s="69" customFormat="1" ht="56.25" customHeight="1" x14ac:dyDescent="0.2">
      <c r="A31" s="347" t="s">
        <v>217</v>
      </c>
      <c r="B31" s="447">
        <f>B33+B32</f>
        <v>51</v>
      </c>
      <c r="C31" s="121">
        <f>C33+C32</f>
        <v>3353</v>
      </c>
      <c r="D31" s="447">
        <f>D33+D32</f>
        <v>3353</v>
      </c>
      <c r="E31" s="447">
        <f>E33+E32</f>
        <v>1063</v>
      </c>
      <c r="F31" s="447">
        <f>F33+F32</f>
        <v>2257</v>
      </c>
    </row>
    <row r="32" spans="1:6" s="69" customFormat="1" ht="33.75" x14ac:dyDescent="0.2">
      <c r="A32" s="348" t="s">
        <v>305</v>
      </c>
      <c r="B32" s="154">
        <f>+B7</f>
        <v>43609</v>
      </c>
      <c r="C32" s="121">
        <f>+C7</f>
        <v>38795</v>
      </c>
      <c r="D32" s="154">
        <f>+D7</f>
        <v>36414</v>
      </c>
      <c r="E32" s="154">
        <f>+E7</f>
        <v>31507</v>
      </c>
      <c r="F32" s="154">
        <f>+F7</f>
        <v>24498</v>
      </c>
    </row>
    <row r="33" spans="1:6" s="69" customFormat="1" ht="33.75" x14ac:dyDescent="0.2">
      <c r="A33" s="349" t="s">
        <v>306</v>
      </c>
      <c r="B33" s="448">
        <f>B27</f>
        <v>-43558</v>
      </c>
      <c r="C33" s="449">
        <f t="shared" ref="C33:F33" si="0">C27</f>
        <v>-35442</v>
      </c>
      <c r="D33" s="448">
        <f t="shared" si="0"/>
        <v>-33061</v>
      </c>
      <c r="E33" s="448">
        <f t="shared" si="0"/>
        <v>-30444</v>
      </c>
      <c r="F33" s="448">
        <f t="shared" si="0"/>
        <v>-22241</v>
      </c>
    </row>
    <row r="34" spans="1:6" s="69" customFormat="1" ht="72" customHeight="1" x14ac:dyDescent="0.25">
      <c r="A34" s="461" t="s">
        <v>162</v>
      </c>
      <c r="B34" s="461"/>
      <c r="C34" s="461"/>
      <c r="D34" s="461"/>
      <c r="E34" s="461"/>
      <c r="F34" s="461"/>
    </row>
    <row r="35" spans="1:6" s="69" customFormat="1" ht="11.25" customHeight="1" x14ac:dyDescent="0.25">
      <c r="A35" s="463" t="s">
        <v>152</v>
      </c>
      <c r="B35" s="463"/>
      <c r="C35" s="463"/>
      <c r="D35" s="463"/>
      <c r="E35" s="463"/>
      <c r="F35" s="463"/>
    </row>
  </sheetData>
  <mergeCells count="4">
    <mergeCell ref="A34:F34"/>
    <mergeCell ref="A1:F1"/>
    <mergeCell ref="A29:F29"/>
    <mergeCell ref="A35:F35"/>
  </mergeCells>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G45"/>
  <sheetViews>
    <sheetView showGridLines="0" zoomScaleNormal="100" zoomScaleSheetLayoutView="100" workbookViewId="0"/>
  </sheetViews>
  <sheetFormatPr defaultColWidth="8" defaultRowHeight="11.25" customHeight="1" x14ac:dyDescent="0.25"/>
  <cols>
    <col min="1" max="1" width="28.42578125" style="125" customWidth="1"/>
    <col min="2" max="2" width="7.85546875" style="125" customWidth="1"/>
    <col min="3" max="6" width="8" style="125" customWidth="1"/>
    <col min="7" max="16384" width="8" style="125"/>
  </cols>
  <sheetData>
    <row r="1" spans="1:6" ht="10.5" customHeight="1" x14ac:dyDescent="0.25">
      <c r="A1" s="123" t="s">
        <v>154</v>
      </c>
      <c r="B1" s="124"/>
      <c r="C1" s="124"/>
      <c r="D1" s="124"/>
      <c r="E1" s="124"/>
    </row>
    <row r="2" spans="1:6" ht="10.5" customHeight="1" x14ac:dyDescent="0.25">
      <c r="A2" s="126"/>
    </row>
    <row r="3" spans="1:6" ht="45" x14ac:dyDescent="0.2">
      <c r="A3" s="165"/>
      <c r="B3" s="245" t="s">
        <v>189</v>
      </c>
      <c r="C3" s="246" t="s">
        <v>196</v>
      </c>
      <c r="D3" s="245" t="s">
        <v>197</v>
      </c>
      <c r="E3" s="245" t="s">
        <v>198</v>
      </c>
      <c r="F3" s="245" t="s">
        <v>199</v>
      </c>
    </row>
    <row r="4" spans="1:6" ht="11.25" customHeight="1" x14ac:dyDescent="0.25">
      <c r="A4" s="92" t="s">
        <v>39</v>
      </c>
      <c r="B4" s="155"/>
      <c r="C4" s="156"/>
      <c r="D4" s="155"/>
      <c r="E4" s="155"/>
      <c r="F4" s="155"/>
    </row>
    <row r="5" spans="1:6" ht="11.25" customHeight="1" x14ac:dyDescent="0.25">
      <c r="A5" s="295" t="s">
        <v>40</v>
      </c>
      <c r="B5" s="155"/>
      <c r="C5" s="156"/>
      <c r="D5" s="155"/>
      <c r="E5" s="155"/>
      <c r="F5" s="155"/>
    </row>
    <row r="6" spans="1:6" ht="11.25" customHeight="1" x14ac:dyDescent="0.25">
      <c r="A6" s="293" t="s">
        <v>110</v>
      </c>
      <c r="B6" s="155">
        <v>37199</v>
      </c>
      <c r="C6" s="156">
        <v>37199</v>
      </c>
      <c r="D6" s="155">
        <v>37199</v>
      </c>
      <c r="E6" s="155">
        <v>37199</v>
      </c>
      <c r="F6" s="155">
        <v>37199</v>
      </c>
    </row>
    <row r="7" spans="1:6" x14ac:dyDescent="0.25">
      <c r="A7" s="296" t="s">
        <v>84</v>
      </c>
      <c r="B7" s="155">
        <v>123171</v>
      </c>
      <c r="C7" s="156">
        <v>119041</v>
      </c>
      <c r="D7" s="155">
        <v>109289</v>
      </c>
      <c r="E7" s="155">
        <v>109289</v>
      </c>
      <c r="F7" s="155">
        <v>109289</v>
      </c>
    </row>
    <row r="8" spans="1:6" x14ac:dyDescent="0.25">
      <c r="A8" s="300" t="s">
        <v>41</v>
      </c>
      <c r="B8" s="107">
        <f>SUM(B5:B7)</f>
        <v>160370</v>
      </c>
      <c r="C8" s="108">
        <f>SUM(C5:C7)</f>
        <v>156240</v>
      </c>
      <c r="D8" s="107">
        <f>SUM(D5:D7)</f>
        <v>146488</v>
      </c>
      <c r="E8" s="107">
        <f>SUM(E5:E7)</f>
        <v>146488</v>
      </c>
      <c r="F8" s="107">
        <f>SUM(F5:F7)</f>
        <v>146488</v>
      </c>
    </row>
    <row r="9" spans="1:6" ht="11.25" customHeight="1" x14ac:dyDescent="0.25">
      <c r="A9" s="295" t="s">
        <v>42</v>
      </c>
      <c r="B9" s="155"/>
      <c r="C9" s="156"/>
      <c r="D9" s="155"/>
      <c r="E9" s="155"/>
      <c r="F9" s="155"/>
    </row>
    <row r="10" spans="1:6" ht="11.25" customHeight="1" x14ac:dyDescent="0.25">
      <c r="A10" s="293" t="s">
        <v>43</v>
      </c>
      <c r="B10" s="155">
        <v>33667</v>
      </c>
      <c r="C10" s="156">
        <v>31262</v>
      </c>
      <c r="D10" s="155">
        <v>30406</v>
      </c>
      <c r="E10" s="155">
        <v>31438</v>
      </c>
      <c r="F10" s="155">
        <v>30946</v>
      </c>
    </row>
    <row r="11" spans="1:6" x14ac:dyDescent="0.25">
      <c r="A11" s="293" t="s">
        <v>95</v>
      </c>
      <c r="B11" s="155">
        <v>24764</v>
      </c>
      <c r="C11" s="156">
        <v>19524</v>
      </c>
      <c r="D11" s="155">
        <v>15326</v>
      </c>
      <c r="E11" s="155">
        <v>13133</v>
      </c>
      <c r="F11" s="155">
        <v>12256</v>
      </c>
    </row>
    <row r="12" spans="1:6" x14ac:dyDescent="0.25">
      <c r="A12" s="293" t="s">
        <v>44</v>
      </c>
      <c r="B12" s="155">
        <v>78246</v>
      </c>
      <c r="C12" s="156">
        <v>89695</v>
      </c>
      <c r="D12" s="155">
        <v>93823</v>
      </c>
      <c r="E12" s="155">
        <v>84237</v>
      </c>
      <c r="F12" s="155">
        <v>82005</v>
      </c>
    </row>
    <row r="13" spans="1:6" x14ac:dyDescent="0.25">
      <c r="A13" s="293" t="s">
        <v>100</v>
      </c>
      <c r="B13" s="155">
        <v>16573</v>
      </c>
      <c r="C13" s="156">
        <v>16573</v>
      </c>
      <c r="D13" s="155">
        <v>16573</v>
      </c>
      <c r="E13" s="155">
        <v>16573</v>
      </c>
      <c r="F13" s="155">
        <v>16573</v>
      </c>
    </row>
    <row r="14" spans="1:6" ht="11.25" customHeight="1" x14ac:dyDescent="0.25">
      <c r="A14" s="295" t="s">
        <v>45</v>
      </c>
      <c r="B14" s="107">
        <f>SUM(B10:B13)</f>
        <v>153250</v>
      </c>
      <c r="C14" s="108">
        <f>SUM(C10:C13)</f>
        <v>157054</v>
      </c>
      <c r="D14" s="107">
        <f>SUM(D10:D13)</f>
        <v>156128</v>
      </c>
      <c r="E14" s="107">
        <f>SUM(E10:E13)</f>
        <v>145381</v>
      </c>
      <c r="F14" s="107">
        <f>SUM(F10:F13)</f>
        <v>141780</v>
      </c>
    </row>
    <row r="15" spans="1:6" ht="11.25" customHeight="1" x14ac:dyDescent="0.25">
      <c r="A15" s="106"/>
      <c r="B15" s="127"/>
      <c r="C15" s="128"/>
      <c r="D15" s="127"/>
      <c r="E15" s="127"/>
      <c r="F15" s="127"/>
    </row>
    <row r="16" spans="1:6" ht="11.25" customHeight="1" x14ac:dyDescent="0.25">
      <c r="A16" s="97" t="s">
        <v>46</v>
      </c>
      <c r="B16" s="107">
        <f>B14+B8</f>
        <v>313620</v>
      </c>
      <c r="C16" s="108">
        <f t="shared" ref="C16:F16" si="0">C14+C8</f>
        <v>313294</v>
      </c>
      <c r="D16" s="107">
        <f t="shared" si="0"/>
        <v>302616</v>
      </c>
      <c r="E16" s="107">
        <f t="shared" si="0"/>
        <v>291869</v>
      </c>
      <c r="F16" s="107">
        <f t="shared" si="0"/>
        <v>288268</v>
      </c>
    </row>
    <row r="17" spans="1:7" ht="11.25" customHeight="1" x14ac:dyDescent="0.25">
      <c r="A17" s="157" t="s">
        <v>47</v>
      </c>
      <c r="B17" s="155"/>
      <c r="C17" s="156"/>
      <c r="D17" s="155"/>
      <c r="E17" s="155"/>
      <c r="F17" s="155"/>
    </row>
    <row r="18" spans="1:7" ht="11.25" customHeight="1" x14ac:dyDescent="0.25">
      <c r="A18" s="295" t="s">
        <v>51</v>
      </c>
      <c r="B18" s="155"/>
      <c r="C18" s="156"/>
      <c r="D18" s="155"/>
      <c r="E18" s="155"/>
      <c r="F18" s="155"/>
    </row>
    <row r="19" spans="1:7" x14ac:dyDescent="0.25">
      <c r="A19" s="102" t="s">
        <v>37</v>
      </c>
      <c r="B19" s="155">
        <v>47521</v>
      </c>
      <c r="C19" s="156">
        <v>45571</v>
      </c>
      <c r="D19" s="155">
        <v>45571</v>
      </c>
      <c r="E19" s="155">
        <v>45571</v>
      </c>
      <c r="F19" s="155">
        <v>45571</v>
      </c>
    </row>
    <row r="20" spans="1:7" x14ac:dyDescent="0.25">
      <c r="A20" s="102" t="s">
        <v>101</v>
      </c>
      <c r="B20" s="155">
        <v>36649</v>
      </c>
      <c r="C20" s="156">
        <v>31173</v>
      </c>
      <c r="D20" s="155">
        <v>27820</v>
      </c>
      <c r="E20" s="155">
        <v>26757</v>
      </c>
      <c r="F20" s="155">
        <v>24500</v>
      </c>
    </row>
    <row r="21" spans="1:7" x14ac:dyDescent="0.25">
      <c r="A21" s="295" t="s">
        <v>53</v>
      </c>
      <c r="B21" s="107">
        <f>SUM(B19:B20)</f>
        <v>84170</v>
      </c>
      <c r="C21" s="108">
        <f>SUM(C19:C20)</f>
        <v>76744</v>
      </c>
      <c r="D21" s="107">
        <f>SUM(D19:D20)</f>
        <v>73391</v>
      </c>
      <c r="E21" s="107">
        <f>SUM(E19:E20)</f>
        <v>72328</v>
      </c>
      <c r="F21" s="107">
        <f>SUM(F19:F20)</f>
        <v>70071</v>
      </c>
    </row>
    <row r="22" spans="1:7" x14ac:dyDescent="0.25">
      <c r="A22" s="295" t="s">
        <v>48</v>
      </c>
      <c r="B22" s="155"/>
      <c r="C22" s="156"/>
      <c r="D22" s="155"/>
      <c r="E22" s="155"/>
      <c r="F22" s="155"/>
    </row>
    <row r="23" spans="1:7" ht="11.25" customHeight="1" x14ac:dyDescent="0.25">
      <c r="A23" s="102" t="s">
        <v>87</v>
      </c>
      <c r="B23" s="155">
        <v>69039</v>
      </c>
      <c r="C23" s="156">
        <v>70417</v>
      </c>
      <c r="D23" s="155">
        <v>70417</v>
      </c>
      <c r="E23" s="155">
        <v>70417</v>
      </c>
      <c r="F23" s="155">
        <v>70417</v>
      </c>
    </row>
    <row r="24" spans="1:7" ht="11.25" customHeight="1" x14ac:dyDescent="0.25">
      <c r="A24" s="102" t="s">
        <v>109</v>
      </c>
      <c r="B24" s="155">
        <v>13620</v>
      </c>
      <c r="C24" s="156">
        <v>11731</v>
      </c>
      <c r="D24" s="155">
        <v>11227</v>
      </c>
      <c r="E24" s="155">
        <v>11227</v>
      </c>
      <c r="F24" s="155">
        <v>11227</v>
      </c>
    </row>
    <row r="25" spans="1:7" ht="11.25" customHeight="1" x14ac:dyDescent="0.25">
      <c r="A25" s="295" t="s">
        <v>50</v>
      </c>
      <c r="B25" s="107">
        <f>B23+B24</f>
        <v>82659</v>
      </c>
      <c r="C25" s="108">
        <f>C23+C24</f>
        <v>82148</v>
      </c>
      <c r="D25" s="107">
        <f>D23+D24</f>
        <v>81644</v>
      </c>
      <c r="E25" s="107">
        <f>E23+E24</f>
        <v>81644</v>
      </c>
      <c r="F25" s="107">
        <f>F23+F24</f>
        <v>81644</v>
      </c>
    </row>
    <row r="26" spans="1:7" ht="11.25" customHeight="1" x14ac:dyDescent="0.25">
      <c r="A26" s="157" t="s">
        <v>54</v>
      </c>
      <c r="B26" s="129">
        <f>B21+B25</f>
        <v>166829</v>
      </c>
      <c r="C26" s="130">
        <f>C21+C25</f>
        <v>158892</v>
      </c>
      <c r="D26" s="129">
        <f>D21+D25</f>
        <v>155035</v>
      </c>
      <c r="E26" s="129">
        <f>E21+E25</f>
        <v>153972</v>
      </c>
      <c r="F26" s="129">
        <f>F21+F25</f>
        <v>151715</v>
      </c>
    </row>
    <row r="27" spans="1:7" x14ac:dyDescent="0.25">
      <c r="A27" s="131" t="s">
        <v>55</v>
      </c>
      <c r="B27" s="85">
        <f>B16-B26</f>
        <v>146791</v>
      </c>
      <c r="C27" s="86">
        <f>C16-C26</f>
        <v>154402</v>
      </c>
      <c r="D27" s="85">
        <f>D16-D26</f>
        <v>147581</v>
      </c>
      <c r="E27" s="85">
        <f>E16-E26</f>
        <v>137897</v>
      </c>
      <c r="F27" s="85">
        <f>F16-F26</f>
        <v>136553</v>
      </c>
    </row>
    <row r="28" spans="1:7" x14ac:dyDescent="0.25">
      <c r="A28" s="157" t="s">
        <v>223</v>
      </c>
      <c r="B28" s="155"/>
      <c r="C28" s="156"/>
      <c r="D28" s="155"/>
      <c r="E28" s="155"/>
      <c r="F28" s="155"/>
      <c r="G28" s="16"/>
    </row>
    <row r="29" spans="1:7" ht="11.25" customHeight="1" x14ac:dyDescent="0.25">
      <c r="A29" s="295" t="s">
        <v>56</v>
      </c>
      <c r="B29" s="155"/>
      <c r="C29" s="156"/>
      <c r="D29" s="155"/>
      <c r="E29" s="155"/>
      <c r="F29" s="155"/>
      <c r="G29" s="16"/>
    </row>
    <row r="30" spans="1:7" ht="11.25" customHeight="1" x14ac:dyDescent="0.25">
      <c r="A30" s="293" t="s">
        <v>57</v>
      </c>
      <c r="B30" s="155">
        <v>364970</v>
      </c>
      <c r="C30" s="156">
        <v>408023</v>
      </c>
      <c r="D30" s="155">
        <v>434263</v>
      </c>
      <c r="E30" s="155">
        <v>455023</v>
      </c>
      <c r="F30" s="155">
        <v>475920</v>
      </c>
      <c r="G30" s="16"/>
    </row>
    <row r="31" spans="1:7" x14ac:dyDescent="0.25">
      <c r="A31" s="293" t="s">
        <v>58</v>
      </c>
      <c r="B31" s="155">
        <v>17137</v>
      </c>
      <c r="C31" s="156">
        <v>17137</v>
      </c>
      <c r="D31" s="155">
        <v>17137</v>
      </c>
      <c r="E31" s="155">
        <v>17137</v>
      </c>
      <c r="F31" s="155">
        <v>17137</v>
      </c>
      <c r="G31" s="16"/>
    </row>
    <row r="32" spans="1:7" ht="22.5" x14ac:dyDescent="0.25">
      <c r="A32" s="472" t="s">
        <v>325</v>
      </c>
      <c r="B32" s="155">
        <v>-235316</v>
      </c>
      <c r="C32" s="156">
        <v>-270758</v>
      </c>
      <c r="D32" s="155">
        <v>-303819</v>
      </c>
      <c r="E32" s="155">
        <v>-334263</v>
      </c>
      <c r="F32" s="155">
        <v>-356504</v>
      </c>
      <c r="G32" s="16"/>
    </row>
    <row r="33" spans="1:7" x14ac:dyDescent="0.25">
      <c r="A33" s="298" t="s">
        <v>59</v>
      </c>
      <c r="B33" s="101">
        <f>SUM(B30:B32)</f>
        <v>146791</v>
      </c>
      <c r="C33" s="130">
        <f>SUM(C30:C32)</f>
        <v>154402</v>
      </c>
      <c r="D33" s="101">
        <f>SUM(D30:D32)</f>
        <v>147581</v>
      </c>
      <c r="E33" s="101">
        <f>SUM(E30:E32)</f>
        <v>137897</v>
      </c>
      <c r="F33" s="101">
        <f>SUM(F30:F32)</f>
        <v>136553</v>
      </c>
      <c r="G33" s="16"/>
    </row>
    <row r="34" spans="1:7" x14ac:dyDescent="0.25">
      <c r="A34" s="110" t="s">
        <v>99</v>
      </c>
      <c r="B34" s="111">
        <f>B33</f>
        <v>146791</v>
      </c>
      <c r="C34" s="112">
        <f>C33</f>
        <v>154402</v>
      </c>
      <c r="D34" s="111">
        <f>D33</f>
        <v>147581</v>
      </c>
      <c r="E34" s="111">
        <f t="shared" ref="E34:F34" si="1">E33</f>
        <v>137897</v>
      </c>
      <c r="F34" s="111">
        <f t="shared" si="1"/>
        <v>136553</v>
      </c>
      <c r="G34" s="16"/>
    </row>
    <row r="35" spans="1:7" ht="11.25" customHeight="1" x14ac:dyDescent="0.25">
      <c r="A35" s="163" t="s">
        <v>200</v>
      </c>
      <c r="B35" s="16"/>
      <c r="C35" s="16"/>
      <c r="D35" s="16"/>
      <c r="E35" s="16"/>
      <c r="F35" s="16"/>
      <c r="G35" s="16"/>
    </row>
    <row r="36" spans="1:7" ht="11.25" customHeight="1" x14ac:dyDescent="0.25">
      <c r="A36" s="463" t="s">
        <v>152</v>
      </c>
      <c r="B36" s="463"/>
      <c r="C36" s="463"/>
      <c r="D36" s="463"/>
      <c r="E36" s="463"/>
      <c r="F36" s="463"/>
      <c r="G36" s="16"/>
    </row>
    <row r="37" spans="1:7" ht="11.25" customHeight="1" x14ac:dyDescent="0.25">
      <c r="A37" s="20"/>
      <c r="B37" s="16"/>
      <c r="C37" s="16"/>
      <c r="D37" s="16"/>
      <c r="E37" s="16"/>
      <c r="F37" s="16"/>
      <c r="G37" s="16"/>
    </row>
    <row r="38" spans="1:7" ht="11.25" customHeight="1" x14ac:dyDescent="0.25">
      <c r="A38" s="16"/>
      <c r="B38" s="16"/>
      <c r="C38" s="16"/>
      <c r="D38" s="16"/>
      <c r="E38" s="16"/>
      <c r="F38" s="16"/>
      <c r="G38" s="16"/>
    </row>
    <row r="39" spans="1:7" ht="11.25" customHeight="1" x14ac:dyDescent="0.25">
      <c r="A39" s="70"/>
      <c r="B39" s="16"/>
      <c r="C39" s="16"/>
      <c r="D39" s="16"/>
      <c r="E39" s="16"/>
      <c r="F39" s="16"/>
      <c r="G39" s="16"/>
    </row>
    <row r="40" spans="1:7" ht="11.25" customHeight="1" x14ac:dyDescent="0.2">
      <c r="A40" s="47"/>
      <c r="B40" s="16"/>
      <c r="C40" s="16"/>
      <c r="D40" s="16"/>
      <c r="E40" s="16"/>
      <c r="F40" s="16"/>
      <c r="G40" s="16"/>
    </row>
    <row r="42" spans="1:7" ht="11.25" customHeight="1" x14ac:dyDescent="0.25">
      <c r="A42" s="132"/>
    </row>
    <row r="44" spans="1:7" ht="11.25" customHeight="1" x14ac:dyDescent="0.25">
      <c r="A44" s="78"/>
    </row>
    <row r="45" spans="1:7" ht="11.25" customHeight="1" x14ac:dyDescent="0.2">
      <c r="A45" s="79"/>
    </row>
  </sheetData>
  <mergeCells count="1">
    <mergeCell ref="A36:F36"/>
  </mergeCells>
  <phoneticPr fontId="21"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15</vt:i4>
      </vt:variant>
    </vt:vector>
  </HeadingPairs>
  <TitlesOfParts>
    <vt:vector size="31" baseType="lpstr">
      <vt:lpstr>Table 1.1</vt:lpstr>
      <vt:lpstr>Table 1.2</vt:lpstr>
      <vt:lpstr>Table 1.3</vt:lpstr>
      <vt:lpstr>Table 1.4</vt:lpstr>
      <vt:lpstr>Table 1.5</vt:lpstr>
      <vt:lpstr>Table 2.1</vt:lpstr>
      <vt:lpstr>Table 3.1</vt:lpstr>
      <vt:lpstr>Table 3.2</vt:lpstr>
      <vt:lpstr>Table 3.3</vt:lpstr>
      <vt:lpstr>Table 3.4</vt:lpstr>
      <vt:lpstr>Table 3.5</vt:lpstr>
      <vt:lpstr>Table 3.6</vt:lpstr>
      <vt:lpstr>Table 3.7</vt:lpstr>
      <vt:lpstr>Table 3.8</vt:lpstr>
      <vt:lpstr>Table 3.9</vt:lpstr>
      <vt:lpstr>Table 3.10</vt:lpstr>
      <vt:lpstr>'Table 1.1'!Print_Area</vt:lpstr>
      <vt:lpstr>'Table 1.2'!Print_Area</vt:lpstr>
      <vt:lpstr>'Table 1.3'!Print_Area</vt:lpstr>
      <vt:lpstr>'Table 1.4'!Print_Area</vt:lpstr>
      <vt:lpstr>'Table 2.1'!Print_Area</vt:lpstr>
      <vt:lpstr>'Table 3.1'!Print_Area</vt:lpstr>
      <vt:lpstr>'Table 3.10'!Print_Area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2018-02-07T00:24:20Z</dcterms:created>
  <dcterms:modified xsi:type="dcterms:W3CDTF">2018-02-07T00:24:27Z</dcterms:modified>
</cp:coreProperties>
</file>